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1A18E322-9BCA-43FE-9352-0A6EC7A3F94A}" xr6:coauthVersionLast="47" xr6:coauthVersionMax="47" xr10:uidLastSave="{00000000-0000-0000-0000-000000000000}"/>
  <bookViews>
    <workbookView xWindow="28680" yWindow="-120" windowWidth="29040" windowHeight="15840" tabRatio="84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externalReferences>
    <externalReference r:id="rId19"/>
    <externalReference r:id="rId20"/>
  </externalReference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3" i="47" l="1"/>
  <c r="DC22" i="63"/>
  <c r="D25" i="63"/>
  <c r="BC22" i="63"/>
  <c r="BC24" i="63"/>
  <c r="AZ22" i="63"/>
  <c r="AZ24" i="63"/>
  <c r="I6" i="47"/>
  <c r="EK22" i="63"/>
  <c r="EK24" i="63"/>
  <c r="BC25" i="63"/>
  <c r="AZ25" i="63"/>
  <c r="DI22" i="63" l="1"/>
  <c r="DI24" i="63"/>
  <c r="BQ22" i="63" l="1"/>
  <c r="BQ24" i="63"/>
  <c r="H22" i="63" l="1"/>
  <c r="H24" i="63"/>
  <c r="FU22" i="63" l="1"/>
  <c r="FP22" i="63" l="1"/>
  <c r="R22" i="63" l="1"/>
  <c r="R24" i="63"/>
  <c r="D23" i="47" l="1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L6" i="47"/>
  <c r="H6" i="47" l="1"/>
  <c r="G6" i="47" s="1"/>
  <c r="J6" i="47" s="1"/>
  <c r="C13" i="51"/>
  <c r="F6" i="47" l="1"/>
  <c r="K6" i="47"/>
  <c r="K15" i="47"/>
  <c r="K20" i="47"/>
  <c r="K14" i="47"/>
  <c r="K19" i="47"/>
  <c r="K13" i="47"/>
  <c r="K7" i="47"/>
  <c r="E6" i="47"/>
  <c r="K12" i="47"/>
  <c r="K18" i="47"/>
  <c r="K11" i="47"/>
  <c r="K17" i="47"/>
  <c r="K22" i="47"/>
  <c r="K16" i="47"/>
  <c r="K10" i="47"/>
  <c r="K21" i="47"/>
  <c r="K9" i="47"/>
  <c r="K8" i="47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E16" i="47" l="1" a="1"/>
  <c r="E16" i="47" s="1"/>
  <c r="J16" i="47" s="1"/>
  <c r="E20" i="47" a="1"/>
  <c r="E20" i="47" s="1"/>
  <c r="J20" i="47" s="1"/>
  <c r="E14" i="47" a="1"/>
  <c r="E14" i="47" s="1"/>
  <c r="J14" i="47" s="1"/>
  <c r="E7" i="47" a="1"/>
  <c r="E7" i="47" s="1"/>
  <c r="J7" i="47" s="1"/>
  <c r="E12" i="47" a="1"/>
  <c r="E12" i="47" s="1"/>
  <c r="J12" i="47" s="1"/>
  <c r="E21" i="47" a="1"/>
  <c r="E21" i="47" s="1"/>
  <c r="J21" i="47" s="1"/>
  <c r="E8" i="47" a="1"/>
  <c r="E8" i="47" s="1"/>
  <c r="J8" i="47" s="1"/>
  <c r="E19" i="47" a="1"/>
  <c r="E19" i="47" s="1"/>
  <c r="J19" i="47" s="1"/>
  <c r="E13" i="47" a="1"/>
  <c r="E13" i="47" s="1"/>
  <c r="J13" i="47" s="1"/>
  <c r="E18" i="47" a="1"/>
  <c r="E18" i="47" s="1"/>
  <c r="J18" i="47" s="1"/>
  <c r="E15" i="47" a="1"/>
  <c r="E15" i="47" s="1"/>
  <c r="J15" i="47" s="1"/>
  <c r="E23" i="47" a="1"/>
  <c r="E23" i="47" s="1"/>
  <c r="J23" i="47" s="1"/>
  <c r="E17" i="47" a="1"/>
  <c r="E17" i="47" s="1"/>
  <c r="J17" i="47" s="1"/>
  <c r="E11" i="47" a="1"/>
  <c r="E11" i="47" s="1"/>
  <c r="J11" i="47" s="1"/>
  <c r="E22" i="47" a="1"/>
  <c r="E22" i="47" s="1"/>
  <c r="J22" i="47" s="1"/>
  <c r="E10" i="47" a="1"/>
  <c r="E10" i="47" s="1"/>
  <c r="J10" i="47" s="1"/>
  <c r="E9" i="47" a="1"/>
  <c r="E9" i="47" s="1"/>
  <c r="J9" i="47" s="1"/>
  <c r="J10" i="51"/>
  <c r="IU38" i="38" l="1"/>
  <c r="IH38" i="38" s="1"/>
  <c r="IT38" i="38"/>
  <c r="EP38" i="38" s="1"/>
  <c r="HR38" i="38"/>
  <c r="DZ38" i="38"/>
  <c r="CT38" i="38"/>
  <c r="M38" i="38"/>
  <c r="F38" i="38"/>
  <c r="E38" i="38"/>
  <c r="C38" i="38"/>
  <c r="IU37" i="38"/>
  <c r="EM37" i="38" s="1"/>
  <c r="IT37" i="38"/>
  <c r="IB37" i="38" s="1"/>
  <c r="FJ37" i="38"/>
  <c r="DQ37" i="38"/>
  <c r="BI37" i="38"/>
  <c r="R37" i="38"/>
  <c r="F37" i="38"/>
  <c r="E37" i="38"/>
  <c r="C37" i="38"/>
  <c r="IU36" i="38"/>
  <c r="GL36" i="38" s="1"/>
  <c r="IT36" i="38"/>
  <c r="DO36" i="38" s="1"/>
  <c r="F36" i="38"/>
  <c r="E36" i="38"/>
  <c r="C36" i="38"/>
  <c r="IU35" i="38"/>
  <c r="HE35" i="38" s="1"/>
  <c r="IT35" i="38"/>
  <c r="FB35" i="38" s="1"/>
  <c r="CQ35" i="38"/>
  <c r="AO35" i="38"/>
  <c r="L35" i="38"/>
  <c r="F35" i="38"/>
  <c r="E35" i="38"/>
  <c r="C35" i="38"/>
  <c r="IU34" i="38"/>
  <c r="IT34" i="38"/>
  <c r="F34" i="38"/>
  <c r="E34" i="38"/>
  <c r="C34" i="38"/>
  <c r="IU33" i="38"/>
  <c r="HX33" i="38" s="1"/>
  <c r="IT33" i="38"/>
  <c r="FE33" i="38"/>
  <c r="DY33" i="38"/>
  <c r="AB33" i="38"/>
  <c r="F33" i="38"/>
  <c r="E33" i="38"/>
  <c r="C33" i="38"/>
  <c r="IU32" i="38"/>
  <c r="HV32" i="38" s="1"/>
  <c r="IT32" i="38"/>
  <c r="BV32" i="38" s="1"/>
  <c r="GO32" i="38"/>
  <c r="EC32" i="38"/>
  <c r="DH32" i="38"/>
  <c r="BB32" i="38"/>
  <c r="Q32" i="38"/>
  <c r="F32" i="38"/>
  <c r="E32" i="38"/>
  <c r="C32" i="38"/>
  <c r="IU31" i="38"/>
  <c r="IT31" i="38"/>
  <c r="IN31" i="38" s="1"/>
  <c r="IL31" i="38"/>
  <c r="II31" i="38"/>
  <c r="ID31" i="38"/>
  <c r="IA31" i="38"/>
  <c r="HV31" i="38"/>
  <c r="HT31" i="38"/>
  <c r="HO31" i="38"/>
  <c r="HJ31" i="38"/>
  <c r="HH31" i="38"/>
  <c r="HC31" i="38"/>
  <c r="GZ31" i="38"/>
  <c r="GU31" i="38"/>
  <c r="GR31" i="38"/>
  <c r="GN31" i="38"/>
  <c r="GJ31" i="38"/>
  <c r="GH31" i="38"/>
  <c r="GD31" i="38"/>
  <c r="FX31" i="38"/>
  <c r="FW31" i="38"/>
  <c r="FR31" i="38"/>
  <c r="FO31" i="38"/>
  <c r="FJ31" i="38"/>
  <c r="FD31" i="38"/>
  <c r="FC31" i="38"/>
  <c r="EX31" i="38"/>
  <c r="EV31" i="38"/>
  <c r="EQ31" i="38"/>
  <c r="EM31" i="38"/>
  <c r="EI31" i="38"/>
  <c r="EF31" i="38"/>
  <c r="EB31" i="38"/>
  <c r="DX31" i="38"/>
  <c r="DS31" i="38"/>
  <c r="DR31" i="38"/>
  <c r="DL31" i="38"/>
  <c r="DK31" i="38"/>
  <c r="DF31" i="38"/>
  <c r="CZ31" i="38"/>
  <c r="CX31" i="38"/>
  <c r="CR31" i="38"/>
  <c r="CQ31" i="38"/>
  <c r="CL31" i="38"/>
  <c r="CH31" i="38"/>
  <c r="CE31" i="38"/>
  <c r="CA31" i="38"/>
  <c r="BW31" i="38"/>
  <c r="BT31" i="38"/>
  <c r="BO31" i="38"/>
  <c r="BL31" i="38"/>
  <c r="BG31" i="38"/>
  <c r="BF31" i="38"/>
  <c r="AZ31" i="38"/>
  <c r="AU31" i="38"/>
  <c r="AT31" i="38"/>
  <c r="AN31" i="38"/>
  <c r="AL31" i="38"/>
  <c r="AF31" i="38"/>
  <c r="AD31" i="38"/>
  <c r="Z31" i="38"/>
  <c r="V31" i="38"/>
  <c r="S31" i="38"/>
  <c r="O31" i="38"/>
  <c r="J31" i="38"/>
  <c r="H31" i="38"/>
  <c r="F31" i="38"/>
  <c r="E31" i="38"/>
  <c r="C31" i="38"/>
  <c r="IU30" i="38"/>
  <c r="HX30" i="38" s="1"/>
  <c r="IT30" i="38"/>
  <c r="Z30" i="38" s="1"/>
  <c r="F30" i="38"/>
  <c r="E30" i="38"/>
  <c r="C30" i="38"/>
  <c r="IU29" i="38"/>
  <c r="IT29" i="38"/>
  <c r="CV29" i="38" s="1"/>
  <c r="FB29" i="38"/>
  <c r="BT29" i="38"/>
  <c r="F29" i="38"/>
  <c r="E29" i="38"/>
  <c r="C29" i="38"/>
  <c r="IU28" i="38"/>
  <c r="IF28" i="38" s="1"/>
  <c r="IT28" i="38"/>
  <c r="F28" i="38"/>
  <c r="E28" i="38"/>
  <c r="C28" i="38"/>
  <c r="IU27" i="38"/>
  <c r="IT27" i="38"/>
  <c r="F27" i="38"/>
  <c r="E27" i="38"/>
  <c r="C27" i="38"/>
  <c r="IU26" i="38"/>
  <c r="HZ26" i="38" s="1"/>
  <c r="IT26" i="38"/>
  <c r="F26" i="38"/>
  <c r="E26" i="38"/>
  <c r="C26" i="38"/>
  <c r="IU25" i="38"/>
  <c r="IT25" i="38"/>
  <c r="F25" i="38"/>
  <c r="E25" i="38"/>
  <c r="C25" i="38"/>
  <c r="IU24" i="38"/>
  <c r="IT24" i="38"/>
  <c r="IM24" i="38" s="1"/>
  <c r="HG24" i="38"/>
  <c r="Z24" i="38"/>
  <c r="F24" i="38"/>
  <c r="E24" i="38"/>
  <c r="C24" i="38"/>
  <c r="IU23" i="38"/>
  <c r="IT23" i="38"/>
  <c r="F23" i="38"/>
  <c r="E23" i="38"/>
  <c r="C23" i="38"/>
  <c r="IU22" i="38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CA26" i="38" l="1"/>
  <c r="G26" i="38"/>
  <c r="W29" i="38"/>
  <c r="GH29" i="38"/>
  <c r="FL30" i="38"/>
  <c r="FU24" i="38"/>
  <c r="HO25" i="38"/>
  <c r="BM26" i="38"/>
  <c r="HJ26" i="38"/>
  <c r="AE29" i="38"/>
  <c r="DK29" i="38"/>
  <c r="HH29" i="38"/>
  <c r="AH30" i="38"/>
  <c r="FS30" i="38"/>
  <c r="X31" i="38"/>
  <c r="AQ31" i="38"/>
  <c r="BJ31" i="38"/>
  <c r="CB31" i="38"/>
  <c r="CV31" i="38"/>
  <c r="DN31" i="38"/>
  <c r="EH31" i="38"/>
  <c r="FB31" i="38"/>
  <c r="FS31" i="38"/>
  <c r="GM31" i="38"/>
  <c r="HF31" i="38"/>
  <c r="HX31" i="38"/>
  <c r="IO31" i="38"/>
  <c r="CP32" i="38"/>
  <c r="CO33" i="38"/>
  <c r="IB33" i="38"/>
  <c r="AJ35" i="38"/>
  <c r="AU37" i="38"/>
  <c r="HN37" i="38"/>
  <c r="AH38" i="38"/>
  <c r="FF38" i="38"/>
  <c r="AJ29" i="38"/>
  <c r="DR29" i="38"/>
  <c r="HX29" i="38"/>
  <c r="BC30" i="38"/>
  <c r="GN30" i="38"/>
  <c r="DF33" i="38"/>
  <c r="AX38" i="38"/>
  <c r="FV38" i="38"/>
  <c r="AR35" i="38"/>
  <c r="II35" i="38"/>
  <c r="GA36" i="38"/>
  <c r="CA37" i="38"/>
  <c r="BN38" i="38"/>
  <c r="GL38" i="38"/>
  <c r="CO26" i="38"/>
  <c r="AY29" i="38"/>
  <c r="EF29" i="38"/>
  <c r="BJ30" i="38"/>
  <c r="HR30" i="38"/>
  <c r="IM22" i="38"/>
  <c r="IG24" i="38"/>
  <c r="DC26" i="38"/>
  <c r="V28" i="38"/>
  <c r="BF29" i="38"/>
  <c r="EM29" i="38"/>
  <c r="HC29" i="38"/>
  <c r="CE30" i="38"/>
  <c r="K31" i="38"/>
  <c r="AE31" i="38"/>
  <c r="AY31" i="38"/>
  <c r="BP31" i="38"/>
  <c r="CJ31" i="38"/>
  <c r="DC31" i="38"/>
  <c r="DV31" i="38"/>
  <c r="EN31" i="38"/>
  <c r="FH31" i="38"/>
  <c r="FZ31" i="38"/>
  <c r="GT31" i="38"/>
  <c r="HN31" i="38"/>
  <c r="IE31" i="38"/>
  <c r="FH32" i="38"/>
  <c r="H33" i="38"/>
  <c r="EL33" i="38"/>
  <c r="I35" i="38"/>
  <c r="BK35" i="38"/>
  <c r="CW37" i="38"/>
  <c r="CD38" i="38"/>
  <c r="HB38" i="38"/>
  <c r="DR26" i="38"/>
  <c r="BK24" i="38"/>
  <c r="V26" i="38"/>
  <c r="EE26" i="38"/>
  <c r="DJ28" i="38"/>
  <c r="H29" i="38"/>
  <c r="CA29" i="38"/>
  <c r="FH29" i="38"/>
  <c r="DO30" i="38"/>
  <c r="P31" i="38"/>
  <c r="AJ31" i="38"/>
  <c r="BB31" i="38"/>
  <c r="BV31" i="38"/>
  <c r="CP31" i="38"/>
  <c r="DG31" i="38"/>
  <c r="EA31" i="38"/>
  <c r="ET31" i="38"/>
  <c r="FL31" i="38"/>
  <c r="GE31" i="38"/>
  <c r="GY31" i="38"/>
  <c r="HP31" i="38"/>
  <c r="IJ31" i="38"/>
  <c r="AK32" i="38"/>
  <c r="AR33" i="38"/>
  <c r="FV33" i="38"/>
  <c r="T35" i="38"/>
  <c r="DB35" i="38"/>
  <c r="DJ38" i="38"/>
  <c r="DG30" i="38"/>
  <c r="CX24" i="38"/>
  <c r="AK26" i="38"/>
  <c r="EW26" i="38"/>
  <c r="FD28" i="38"/>
  <c r="R29" i="38"/>
  <c r="CP29" i="38"/>
  <c r="FW29" i="38"/>
  <c r="EJ30" i="38"/>
  <c r="BE33" i="38"/>
  <c r="GN33" i="38"/>
  <c r="Y35" i="38"/>
  <c r="AM36" i="38"/>
  <c r="BR28" i="38"/>
  <c r="EI24" i="38"/>
  <c r="AX26" i="38"/>
  <c r="FV26" i="38"/>
  <c r="HP28" i="38"/>
  <c r="HL32" i="38"/>
  <c r="BY33" i="38"/>
  <c r="HD33" i="38"/>
  <c r="Y34" i="38"/>
  <c r="AB35" i="38"/>
  <c r="GS35" i="38"/>
  <c r="DE36" i="38"/>
  <c r="AG37" i="38"/>
  <c r="GK37" i="38"/>
  <c r="X38" i="38"/>
  <c r="IO38" i="38"/>
  <c r="AD22" i="38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J36" i="20"/>
  <c r="P35" i="20"/>
  <c r="H6" i="51" l="1"/>
  <c r="I28" i="47"/>
  <c r="E28" i="47"/>
  <c r="P36" i="20"/>
  <c r="B3" i="47" l="1"/>
  <c r="V19" i="47"/>
  <c r="V9" i="47"/>
  <c r="V10" i="47"/>
  <c r="V13" i="47"/>
  <c r="V8" i="47"/>
  <c r="V15" i="47"/>
  <c r="V14" i="47"/>
  <c r="V21" i="47"/>
  <c r="V22" i="47"/>
  <c r="V7" i="47"/>
  <c r="V16" i="47"/>
  <c r="V17" i="47"/>
  <c r="V11" i="47"/>
  <c r="L19" i="11" l="1"/>
  <c r="V18" i="47"/>
  <c r="V20" i="47"/>
  <c r="V12" i="47"/>
  <c r="V23" i="47"/>
  <c r="I10" i="51" l="1"/>
  <c r="I7" i="51"/>
  <c r="F7" i="51"/>
  <c r="J26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G6" i="51" l="1"/>
  <c r="D6" i="51" s="1"/>
  <c r="R7" i="49"/>
  <c r="U7" i="49" s="1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DW58" i="38" l="1"/>
  <c r="HW58" i="38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18" i="51"/>
  <c r="I24" i="51"/>
  <c r="I26" i="51"/>
  <c r="I15" i="51"/>
  <c r="I22" i="51"/>
  <c r="I27" i="51"/>
  <c r="I12" i="51"/>
  <c r="I28" i="51"/>
  <c r="I25" i="51"/>
  <c r="I23" i="51"/>
  <c r="I19" i="51"/>
  <c r="I17" i="51"/>
  <c r="I21" i="51"/>
  <c r="I13" i="51"/>
  <c r="I20" i="51"/>
  <c r="I14" i="51"/>
  <c r="I16" i="51"/>
  <c r="I29" i="51" l="1"/>
  <c r="C6" i="51" s="1"/>
  <c r="IR58" i="38"/>
  <c r="E1" i="32" l="1"/>
  <c r="IR24" i="63" l="1"/>
  <c r="IQ24" i="63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B24" i="63"/>
  <c r="BA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Q24" i="63"/>
  <c r="P24" i="63"/>
  <c r="O24" i="63"/>
  <c r="N24" i="63"/>
  <c r="M24" i="63"/>
  <c r="L24" i="63"/>
  <c r="K24" i="63"/>
  <c r="J24" i="63"/>
  <c r="I24" i="63"/>
  <c r="W9" i="20"/>
  <c r="W11" i="20"/>
  <c r="W8" i="20"/>
  <c r="W10" i="20"/>
  <c r="W19" i="20"/>
  <c r="W21" i="20"/>
  <c r="W6" i="20"/>
  <c r="W17" i="20"/>
  <c r="W18" i="20"/>
  <c r="W20" i="20"/>
  <c r="W5" i="20"/>
  <c r="W15" i="20"/>
  <c r="W14" i="20"/>
  <c r="W13" i="20"/>
  <c r="W7" i="20"/>
  <c r="W12" i="20"/>
  <c r="W16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Q20" i="20"/>
  <c r="Q14" i="20"/>
  <c r="T20" i="20"/>
  <c r="Q18" i="20"/>
  <c r="Q11" i="20"/>
  <c r="Q6" i="20"/>
  <c r="Q19" i="20"/>
  <c r="T6" i="20"/>
  <c r="T17" i="20"/>
  <c r="Q8" i="20"/>
  <c r="T16" i="20"/>
  <c r="T11" i="20"/>
  <c r="Q12" i="20"/>
  <c r="T9" i="20"/>
  <c r="T8" i="20"/>
  <c r="T12" i="20"/>
  <c r="Q13" i="20"/>
  <c r="T5" i="20"/>
  <c r="T7" i="20"/>
  <c r="Q15" i="20"/>
  <c r="T21" i="20"/>
  <c r="T13" i="20"/>
  <c r="T14" i="20"/>
  <c r="Q16" i="20"/>
  <c r="Q21" i="20"/>
  <c r="Q10" i="20"/>
  <c r="Q7" i="20"/>
  <c r="T19" i="20"/>
  <c r="T18" i="20"/>
  <c r="Q17" i="20"/>
  <c r="T10" i="20"/>
  <c r="Q5" i="20"/>
  <c r="T15" i="20"/>
  <c r="Q9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F28" i="63"/>
  <c r="IR22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T22" i="63"/>
  <c r="FS22" i="63"/>
  <c r="FR22" i="63"/>
  <c r="FQ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H22" i="63"/>
  <c r="DG22" i="63"/>
  <c r="DF22" i="63"/>
  <c r="DE22" i="63"/>
  <c r="DD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B22" i="63"/>
  <c r="BA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Q22" i="63"/>
  <c r="P22" i="63"/>
  <c r="O22" i="63"/>
  <c r="N22" i="63"/>
  <c r="M22" i="63"/>
  <c r="L22" i="63"/>
  <c r="K22" i="63"/>
  <c r="J22" i="63"/>
  <c r="I22" i="63"/>
  <c r="E21" i="63"/>
  <c r="D21" i="63"/>
  <c r="F20" i="32" s="1"/>
  <c r="B21" i="63"/>
  <c r="E20" i="63"/>
  <c r="D20" i="63"/>
  <c r="F19" i="32" s="1"/>
  <c r="B20" i="63"/>
  <c r="E19" i="63"/>
  <c r="D19" i="63"/>
  <c r="F18" i="32" s="1"/>
  <c r="B19" i="63"/>
  <c r="E18" i="63"/>
  <c r="D18" i="63"/>
  <c r="F17" i="32" s="1"/>
  <c r="B18" i="63"/>
  <c r="E17" i="63"/>
  <c r="D17" i="63"/>
  <c r="F16" i="32" s="1"/>
  <c r="B17" i="63"/>
  <c r="E16" i="63"/>
  <c r="D16" i="63"/>
  <c r="F15" i="32" s="1"/>
  <c r="B16" i="63"/>
  <c r="E15" i="63"/>
  <c r="D15" i="63"/>
  <c r="F14" i="32" s="1"/>
  <c r="B15" i="63"/>
  <c r="E14" i="63"/>
  <c r="D14" i="63"/>
  <c r="F13" i="32" s="1"/>
  <c r="B14" i="63"/>
  <c r="E13" i="63"/>
  <c r="D13" i="63"/>
  <c r="F12" i="32" s="1"/>
  <c r="B13" i="63"/>
  <c r="E12" i="63"/>
  <c r="D12" i="63"/>
  <c r="F11" i="32" s="1"/>
  <c r="B12" i="63"/>
  <c r="E11" i="63"/>
  <c r="D11" i="63"/>
  <c r="F10" i="32" s="1"/>
  <c r="B11" i="63"/>
  <c r="E10" i="63"/>
  <c r="D10" i="63"/>
  <c r="F9" i="32" s="1"/>
  <c r="B10" i="63"/>
  <c r="E9" i="63"/>
  <c r="D9" i="63"/>
  <c r="F8" i="32" s="1"/>
  <c r="B9" i="63"/>
  <c r="E8" i="63"/>
  <c r="D8" i="63"/>
  <c r="F7" i="32" s="1"/>
  <c r="B8" i="63"/>
  <c r="E7" i="63"/>
  <c r="D7" i="63"/>
  <c r="F6" i="32" s="1"/>
  <c r="B7" i="63"/>
  <c r="E6" i="63"/>
  <c r="D6" i="63"/>
  <c r="F5" i="32" s="1"/>
  <c r="B6" i="63"/>
  <c r="E5" i="63"/>
  <c r="D5" i="63"/>
  <c r="F4" i="32" s="1"/>
  <c r="B5" i="63"/>
  <c r="H10" i="51" l="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I29" i="47"/>
  <c r="L27" i="47"/>
  <c r="U4" i="47"/>
  <c r="L6" i="51"/>
  <c r="S6" i="51"/>
  <c r="T6" i="51"/>
  <c r="Q6" i="51"/>
  <c r="K6" i="51"/>
  <c r="V6" i="51"/>
  <c r="U6" i="51"/>
  <c r="Y6" i="51"/>
  <c r="W6" i="51"/>
  <c r="R6" i="51"/>
  <c r="M6" i="51"/>
  <c r="N6" i="51"/>
  <c r="Z6" i="51"/>
  <c r="J6" i="51"/>
  <c r="X6" i="51"/>
  <c r="O6" i="51"/>
  <c r="P6" i="51"/>
  <c r="E6" i="51" l="1"/>
  <c r="D7" i="51"/>
  <c r="DT98" i="38"/>
  <c r="M19" i="11"/>
  <c r="T1" i="49"/>
  <c r="T2" i="49"/>
  <c r="R8" i="49"/>
  <c r="U8" i="49" s="1"/>
  <c r="J2" i="51"/>
  <c r="N2" i="51"/>
  <c r="R2" i="51"/>
  <c r="V2" i="51"/>
  <c r="S2" i="51"/>
  <c r="T2" i="51"/>
  <c r="I3" i="19"/>
  <c r="F15" i="63"/>
  <c r="E14" i="32"/>
  <c r="F20" i="63"/>
  <c r="E19" i="32"/>
  <c r="F12" i="63"/>
  <c r="E11" i="32"/>
  <c r="F13" i="63"/>
  <c r="E12" i="32"/>
  <c r="F17" i="63"/>
  <c r="E16" i="32"/>
  <c r="I28" i="63"/>
  <c r="J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K27" i="47"/>
  <c r="H29" i="47"/>
  <c r="GV98" i="38"/>
  <c r="IF78" i="38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J28" i="51"/>
  <c r="J18" i="51"/>
  <c r="J27" i="51"/>
  <c r="J19" i="51"/>
  <c r="J21" i="51"/>
  <c r="J12" i="51"/>
  <c r="J26" i="51"/>
  <c r="J22" i="51"/>
  <c r="J25" i="51"/>
  <c r="J13" i="51"/>
  <c r="J14" i="51"/>
  <c r="J15" i="51"/>
  <c r="J17" i="51"/>
  <c r="J20" i="51"/>
  <c r="J23" i="51"/>
  <c r="J24" i="51"/>
  <c r="J16" i="51"/>
  <c r="J29" i="51" l="1"/>
  <c r="C7" i="51" s="1"/>
  <c r="D12" i="51"/>
  <c r="J27" i="47"/>
  <c r="L2" i="51"/>
  <c r="Y2" i="51"/>
  <c r="K2" i="51"/>
  <c r="P2" i="51"/>
  <c r="M2" i="51"/>
  <c r="W2" i="51"/>
  <c r="U2" i="51"/>
  <c r="O2" i="51"/>
  <c r="X2" i="51"/>
  <c r="Q2" i="51"/>
  <c r="K28" i="63"/>
  <c r="IR78" i="38"/>
  <c r="IR98" i="38"/>
  <c r="F29" i="47"/>
  <c r="DI25" i="63"/>
  <c r="BQ25" i="63"/>
  <c r="H25" i="63"/>
  <c r="D28" i="51" l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R25" i="63"/>
  <c r="B13" i="38" l="1"/>
  <c r="C12" i="38" s="1"/>
  <c r="F14" i="38"/>
  <c r="D12" i="38" l="1"/>
  <c r="B14" i="38"/>
  <c r="F15" i="38"/>
  <c r="F16" i="38" s="1"/>
  <c r="S6" i="49" l="1"/>
  <c r="C13" i="38"/>
  <c r="F17" i="38"/>
  <c r="B17" i="38" s="1"/>
  <c r="B16" i="38"/>
  <c r="C15" i="38" s="1"/>
  <c r="B15" i="38"/>
  <c r="S8" i="49" s="1"/>
  <c r="S7" i="49" l="1"/>
  <c r="C14" i="38"/>
  <c r="T7" i="49" s="1"/>
  <c r="S9" i="49"/>
  <c r="C16" i="38"/>
  <c r="T8" i="49" s="1"/>
  <c r="S10" i="49"/>
  <c r="D13" i="38"/>
  <c r="F6" i="38"/>
  <c r="F18" i="38"/>
  <c r="B18" i="38" s="1"/>
  <c r="S27" i="49" s="1" a="1"/>
  <c r="F5" i="38"/>
  <c r="F7" i="38"/>
  <c r="T6" i="49" l="1"/>
  <c r="S55" i="49" a="1"/>
  <c r="S19" i="49" a="1"/>
  <c r="D14" i="38"/>
  <c r="S30" i="49" a="1"/>
  <c r="S30" i="49" s="1"/>
  <c r="T30" i="49" s="1"/>
  <c r="S26" i="49" a="1"/>
  <c r="S18" i="49" a="1"/>
  <c r="S17" i="49" a="1"/>
  <c r="S32" i="49" a="1"/>
  <c r="S32" i="49" s="1"/>
  <c r="S20" i="49" a="1"/>
  <c r="S24" i="49" a="1"/>
  <c r="S29" i="49" a="1"/>
  <c r="S29" i="49" s="1"/>
  <c r="T29" i="49" s="1"/>
  <c r="S23" i="49" a="1"/>
  <c r="S23" i="49" s="1"/>
  <c r="T23" i="49" s="1"/>
  <c r="S25" i="49" a="1"/>
  <c r="S25" i="49" s="1"/>
  <c r="T25" i="49" s="1"/>
  <c r="S28" i="49" a="1"/>
  <c r="S28" i="49" s="1"/>
  <c r="T28" i="49" s="1"/>
  <c r="S22" i="49" a="1"/>
  <c r="S22" i="49" s="1"/>
  <c r="T22" i="49" s="1"/>
  <c r="S21" i="49" a="1"/>
  <c r="S21" i="49" s="1"/>
  <c r="T21" i="49" s="1"/>
  <c r="S31" i="49" a="1"/>
  <c r="S31" i="49" s="1"/>
  <c r="T31" i="49" s="1"/>
  <c r="S17" i="49"/>
  <c r="T17" i="49" s="1"/>
  <c r="S20" i="49"/>
  <c r="T20" i="49" s="1"/>
  <c r="S18" i="49"/>
  <c r="T18" i="49" s="1"/>
  <c r="S24" i="49"/>
  <c r="T24" i="49" s="1"/>
  <c r="S26" i="49"/>
  <c r="T26" i="49" s="1"/>
  <c r="S19" i="49"/>
  <c r="T19" i="49" s="1"/>
  <c r="S27" i="49"/>
  <c r="T27" i="49" s="1"/>
  <c r="S55" i="49"/>
  <c r="T55" i="49" s="1"/>
  <c r="S38" i="49"/>
  <c r="T38" i="49" s="1"/>
  <c r="B7" i="51"/>
  <c r="T32" i="49"/>
  <c r="S16" i="49" a="1"/>
  <c r="S16" i="49" s="1"/>
  <c r="T16" i="49" s="1"/>
  <c r="C17" i="38"/>
  <c r="T9" i="49" s="1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112" i="49" s="1"/>
  <c r="T112" i="49" s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79" i="49" s="1"/>
  <c r="T79" i="49" s="1"/>
  <c r="S118" i="49" a="1"/>
  <c r="S199" i="49" a="1"/>
  <c r="S199" i="49" s="1"/>
  <c r="T199" i="49" s="1"/>
  <c r="S180" i="49" a="1"/>
  <c r="S180" i="49" s="1"/>
  <c r="T180" i="49" s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139" i="49"/>
  <c r="T139" i="49" s="1"/>
  <c r="S148" i="49"/>
  <c r="T148" i="49" s="1"/>
  <c r="J32" i="49"/>
  <c r="I20" i="49"/>
  <c r="L26" i="49"/>
  <c r="G32" i="49"/>
  <c r="K26" i="49"/>
  <c r="I18" i="49"/>
  <c r="F16" i="49"/>
  <c r="G26" i="49"/>
  <c r="F26" i="49"/>
  <c r="L16" i="49"/>
  <c r="J18" i="49"/>
  <c r="L17" i="49"/>
  <c r="F32" i="49"/>
  <c r="D16" i="49"/>
  <c r="N17" i="49"/>
  <c r="M32" i="49"/>
  <c r="J16" i="49"/>
  <c r="M26" i="49"/>
  <c r="J29" i="49"/>
  <c r="F29" i="49"/>
  <c r="H29" i="49"/>
  <c r="M20" i="49"/>
  <c r="F17" i="49"/>
  <c r="K16" i="49"/>
  <c r="L18" i="49"/>
  <c r="I26" i="49"/>
  <c r="D18" i="49"/>
  <c r="H18" i="49"/>
  <c r="G29" i="49"/>
  <c r="J17" i="49"/>
  <c r="H32" i="49"/>
  <c r="J20" i="49"/>
  <c r="E29" i="49"/>
  <c r="N26" i="49"/>
  <c r="N16" i="49"/>
  <c r="F18" i="49"/>
  <c r="E17" i="49"/>
  <c r="F20" i="49"/>
  <c r="K32" i="49"/>
  <c r="M18" i="49"/>
  <c r="D20" i="49"/>
  <c r="E18" i="49"/>
  <c r="I17" i="49"/>
  <c r="G20" i="49"/>
  <c r="I29" i="49"/>
  <c r="L29" i="49"/>
  <c r="D17" i="49"/>
  <c r="H16" i="49"/>
  <c r="E32" i="49"/>
  <c r="I32" i="49"/>
  <c r="H26" i="49"/>
  <c r="D26" i="49"/>
  <c r="K20" i="49"/>
  <c r="E26" i="49"/>
  <c r="N20" i="49"/>
  <c r="L20" i="49"/>
  <c r="L32" i="49"/>
  <c r="K29" i="49"/>
  <c r="N29" i="49"/>
  <c r="I16" i="49"/>
  <c r="D32" i="49"/>
  <c r="M17" i="49"/>
  <c r="N32" i="49"/>
  <c r="K18" i="49"/>
  <c r="D29" i="49"/>
  <c r="G17" i="49"/>
  <c r="M16" i="49"/>
  <c r="H17" i="49"/>
  <c r="M29" i="49"/>
  <c r="H20" i="49"/>
  <c r="E20" i="49"/>
  <c r="G18" i="49"/>
  <c r="G16" i="49"/>
  <c r="J26" i="49"/>
  <c r="N18" i="49"/>
  <c r="E16" i="49"/>
  <c r="K17" i="49"/>
  <c r="D17" i="38" l="1"/>
  <c r="T11" i="49"/>
  <c r="D15" i="38"/>
  <c r="B6" i="51" s="1"/>
  <c r="E30" i="47"/>
  <c r="F30" i="47"/>
  <c r="G22" i="49"/>
  <c r="E25" i="49"/>
  <c r="M30" i="49"/>
  <c r="I30" i="49"/>
  <c r="N25" i="49"/>
  <c r="M25" i="49"/>
  <c r="J30" i="49"/>
  <c r="E30" i="49"/>
  <c r="L25" i="49"/>
  <c r="D22" i="49"/>
  <c r="K22" i="49"/>
  <c r="D25" i="49"/>
  <c r="L22" i="49"/>
  <c r="F30" i="49"/>
  <c r="G25" i="49"/>
  <c r="H30" i="49"/>
  <c r="F22" i="49"/>
  <c r="N22" i="49"/>
  <c r="E22" i="49"/>
  <c r="G30" i="49"/>
  <c r="K30" i="49"/>
  <c r="M22" i="49"/>
  <c r="L30" i="49"/>
  <c r="H25" i="49"/>
  <c r="K25" i="49"/>
  <c r="F25" i="49"/>
  <c r="I22" i="49"/>
  <c r="D30" i="49"/>
  <c r="I25" i="49"/>
  <c r="H22" i="49"/>
  <c r="J22" i="49"/>
  <c r="J25" i="49"/>
  <c r="N30" i="49"/>
  <c r="B4" i="51" l="1"/>
  <c r="B5" i="51"/>
  <c r="IR154" i="38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HE72" i="38" l="1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I27" i="49"/>
  <c r="CZ17" i="38"/>
  <c r="Z17" i="38"/>
  <c r="GB17" i="38"/>
  <c r="CJ17" i="38"/>
  <c r="AV17" i="38"/>
  <c r="FT17" i="38"/>
  <c r="M17" i="38"/>
  <c r="K23" i="49"/>
  <c r="FL17" i="38"/>
  <c r="HA17" i="38"/>
  <c r="HM17" i="38"/>
  <c r="AW17" i="38"/>
  <c r="IL17" i="38"/>
  <c r="CL17" i="38"/>
  <c r="M31" i="49"/>
  <c r="AL17" i="38"/>
  <c r="HX17" i="38"/>
  <c r="FD17" i="38"/>
  <c r="EF17" i="38"/>
  <c r="FG17" i="38"/>
  <c r="L21" i="49"/>
  <c r="H23" i="49"/>
  <c r="HN17" i="38"/>
  <c r="AX17" i="38"/>
  <c r="GO17" i="38"/>
  <c r="N17" i="38"/>
  <c r="HJ17" i="38"/>
  <c r="K31" i="49"/>
  <c r="IK17" i="38"/>
  <c r="N23" i="49"/>
  <c r="AE17" i="38"/>
  <c r="GR17" i="38"/>
  <c r="N21" i="49"/>
  <c r="HK17" i="38"/>
  <c r="HR17" i="38"/>
  <c r="HY17" i="38"/>
  <c r="GZ17" i="38"/>
  <c r="BA17" i="38"/>
  <c r="D27" i="49"/>
  <c r="IF17" i="38"/>
  <c r="BB17" i="38"/>
  <c r="L23" i="49"/>
  <c r="AM17" i="38"/>
  <c r="II17" i="38"/>
  <c r="G19" i="49"/>
  <c r="G31" i="49"/>
  <c r="HF17" i="38"/>
  <c r="BZ17" i="38"/>
  <c r="F31" i="49"/>
  <c r="G24" i="49"/>
  <c r="BJ17" i="38"/>
  <c r="GJ17" i="38"/>
  <c r="HU17" i="38"/>
  <c r="GT17" i="38"/>
  <c r="BK17" i="38"/>
  <c r="D21" i="49"/>
  <c r="FJ17" i="38"/>
  <c r="P17" i="38"/>
  <c r="BL17" i="38"/>
  <c r="GG17" i="38"/>
  <c r="ID17" i="38"/>
  <c r="D31" i="49"/>
  <c r="AI17" i="38"/>
  <c r="J23" i="49"/>
  <c r="BU17" i="38"/>
  <c r="L27" i="49"/>
  <c r="DZ17" i="38"/>
  <c r="J17" i="38"/>
  <c r="AA17" i="38"/>
  <c r="EY17" i="38"/>
  <c r="EG17" i="38"/>
  <c r="L24" i="49"/>
  <c r="M27" i="49"/>
  <c r="G27" i="49"/>
  <c r="DA17" i="38"/>
  <c r="AB17" i="38"/>
  <c r="H24" i="49"/>
  <c r="AF17" i="38"/>
  <c r="HT17" i="38"/>
  <c r="BN17" i="38"/>
  <c r="G21" i="49"/>
  <c r="IM17" i="38"/>
  <c r="IE17" i="38"/>
  <c r="FM17" i="38"/>
  <c r="E19" i="49"/>
  <c r="FC17" i="38"/>
  <c r="CP17" i="38"/>
  <c r="E31" i="49"/>
  <c r="DC17" i="38"/>
  <c r="FN17" i="38"/>
  <c r="GP17" i="38"/>
  <c r="GW17" i="38"/>
  <c r="FZ17" i="38"/>
  <c r="Q17" i="38"/>
  <c r="DX17" i="38"/>
  <c r="CU17" i="38"/>
  <c r="V17" i="38"/>
  <c r="DT17" i="38"/>
  <c r="BQ17" i="38"/>
  <c r="CX17" i="38"/>
  <c r="FF17" i="38"/>
  <c r="H28" i="49"/>
  <c r="GV17" i="38"/>
  <c r="D24" i="49"/>
  <c r="IG17" i="38"/>
  <c r="HE17" i="38"/>
  <c r="CM17" i="38"/>
  <c r="E21" i="49"/>
  <c r="HS17" i="38"/>
  <c r="HC17" i="38"/>
  <c r="T17" i="38"/>
  <c r="FP17" i="38"/>
  <c r="FW17" i="38"/>
  <c r="R17" i="38"/>
  <c r="DF17" i="38"/>
  <c r="F24" i="49"/>
  <c r="GS17" i="38"/>
  <c r="FR17" i="38"/>
  <c r="H17" i="38"/>
  <c r="F21" i="49"/>
  <c r="K28" i="49"/>
  <c r="E28" i="49"/>
  <c r="BW17" i="38"/>
  <c r="E24" i="49"/>
  <c r="GY17" i="38"/>
  <c r="GC17" i="38"/>
  <c r="CD17" i="38"/>
  <c r="DE17" i="38"/>
  <c r="DJ17" i="38"/>
  <c r="DH17" i="38"/>
  <c r="EQ17" i="38"/>
  <c r="AZ17" i="38"/>
  <c r="HH17" i="38"/>
  <c r="DP17" i="38"/>
  <c r="GK17" i="38"/>
  <c r="GM17" i="38"/>
  <c r="J28" i="49"/>
  <c r="AY17" i="38"/>
  <c r="K27" i="49"/>
  <c r="I24" i="49"/>
  <c r="ED17" i="38"/>
  <c r="Y17" i="38"/>
  <c r="N24" i="49"/>
  <c r="DI17" i="38"/>
  <c r="F23" i="49"/>
  <c r="CB17" i="38"/>
  <c r="DK17" i="38"/>
  <c r="J21" i="49"/>
  <c r="CS17" i="38"/>
  <c r="CQ17" i="38"/>
  <c r="EN17" i="38"/>
  <c r="W17" i="38"/>
  <c r="CK17" i="38"/>
  <c r="GL17" i="38"/>
  <c r="DM17" i="38"/>
  <c r="EI17" i="38"/>
  <c r="M23" i="49"/>
  <c r="I23" i="49"/>
  <c r="O17" i="38"/>
  <c r="CW17" i="38"/>
  <c r="L28" i="49"/>
  <c r="BO17" i="38"/>
  <c r="BH17" i="38"/>
  <c r="HO17" i="38"/>
  <c r="CN17" i="38"/>
  <c r="H27" i="49"/>
  <c r="L19" i="49"/>
  <c r="AU17" i="38"/>
  <c r="E23" i="49"/>
  <c r="I17" i="38"/>
  <c r="IH17" i="38"/>
  <c r="BT17" i="38"/>
  <c r="GF17" i="38"/>
  <c r="FV17" i="38"/>
  <c r="GH17" i="38"/>
  <c r="BI17" i="38"/>
  <c r="N27" i="49"/>
  <c r="HG17" i="38"/>
  <c r="EK17" i="38"/>
  <c r="DL17" i="38"/>
  <c r="J19" i="49"/>
  <c r="HB17" i="38"/>
  <c r="CG17" i="38"/>
  <c r="FS17" i="38"/>
  <c r="AJ17" i="38"/>
  <c r="N28" i="49"/>
  <c r="HD17" i="38"/>
  <c r="J31" i="49"/>
  <c r="IB17" i="38"/>
  <c r="F19" i="49"/>
  <c r="GD17" i="38"/>
  <c r="CT17" i="38"/>
  <c r="GA17" i="38"/>
  <c r="CF17" i="38"/>
  <c r="FH17" i="38"/>
  <c r="CI17" i="38"/>
  <c r="L17" i="38"/>
  <c r="DD17" i="38"/>
  <c r="FO17" i="38"/>
  <c r="BC17" i="38"/>
  <c r="IA17" i="38"/>
  <c r="BM17" i="38"/>
  <c r="BD17" i="38"/>
  <c r="F28" i="49"/>
  <c r="G17" i="38"/>
  <c r="HI17" i="38"/>
  <c r="EW17" i="38"/>
  <c r="DV17" i="38"/>
  <c r="BV17" i="38"/>
  <c r="EZ17" i="38"/>
  <c r="J24" i="49"/>
  <c r="AD17" i="38"/>
  <c r="HW17" i="38"/>
  <c r="K19" i="49"/>
  <c r="FK17" i="38"/>
  <c r="CV17" i="38"/>
  <c r="FX17" i="38"/>
  <c r="BP17" i="38"/>
  <c r="I28" i="49"/>
  <c r="S17" i="38"/>
  <c r="CY17" i="38"/>
  <c r="HV17" i="38"/>
  <c r="DW17" i="38"/>
  <c r="IP17" i="38"/>
  <c r="HZ17" i="38"/>
  <c r="EL17" i="38"/>
  <c r="IQ17" i="38"/>
  <c r="AQ17" i="38"/>
  <c r="IN17" i="38"/>
  <c r="X17" i="38"/>
  <c r="FU17" i="38"/>
  <c r="CH17" i="38"/>
  <c r="GQ17" i="38"/>
  <c r="N31" i="49"/>
  <c r="EP17" i="38"/>
  <c r="AK17" i="38"/>
  <c r="DN17" i="38"/>
  <c r="F27" i="49"/>
  <c r="FA17" i="38"/>
  <c r="AH17" i="38"/>
  <c r="DU17" i="38"/>
  <c r="EX17" i="38"/>
  <c r="EA17" i="38"/>
  <c r="K21" i="49"/>
  <c r="EJ17" i="38"/>
  <c r="E27" i="49"/>
  <c r="BG17" i="38"/>
  <c r="AT17" i="38"/>
  <c r="IC17" i="38"/>
  <c r="I19" i="49"/>
  <c r="GN17" i="38"/>
  <c r="BF17" i="38"/>
  <c r="DQ17" i="38"/>
  <c r="EO17" i="38"/>
  <c r="FQ17" i="38"/>
  <c r="HL17" i="38"/>
  <c r="H21" i="49"/>
  <c r="N19" i="49"/>
  <c r="CE17" i="38"/>
  <c r="IO17" i="38"/>
  <c r="K17" i="38"/>
  <c r="CO17" i="38"/>
  <c r="I21" i="49"/>
  <c r="DS17" i="38"/>
  <c r="CA17" i="38"/>
  <c r="BX17" i="38"/>
  <c r="AS17" i="38"/>
  <c r="G28" i="49"/>
  <c r="FE17" i="38"/>
  <c r="K24" i="49"/>
  <c r="EM17" i="38"/>
  <c r="H31" i="49"/>
  <c r="EV17" i="38"/>
  <c r="ET17" i="38"/>
  <c r="D19" i="49"/>
  <c r="IJ17" i="38"/>
  <c r="M24" i="49"/>
  <c r="M19" i="49"/>
  <c r="D23" i="49"/>
  <c r="FY17" i="38"/>
  <c r="ES17" i="38"/>
  <c r="CC17" i="38"/>
  <c r="BS17" i="38"/>
  <c r="DG17" i="38"/>
  <c r="EC17" i="38"/>
  <c r="M28" i="49"/>
  <c r="AO17" i="38"/>
  <c r="ER17" i="38"/>
  <c r="EB17" i="38"/>
  <c r="DY17" i="38"/>
  <c r="GE17" i="38"/>
  <c r="G23" i="49"/>
  <c r="AC17" i="38"/>
  <c r="BE17" i="38"/>
  <c r="HP17" i="38"/>
  <c r="U17" i="38"/>
  <c r="HQ17" i="38"/>
  <c r="BR17" i="38"/>
  <c r="AR17" i="38"/>
  <c r="DR17" i="38"/>
  <c r="DB17" i="38"/>
  <c r="EU17" i="38"/>
  <c r="H19" i="49"/>
  <c r="GU17" i="38"/>
  <c r="J27" i="49"/>
  <c r="GI17" i="38"/>
  <c r="I31" i="49"/>
  <c r="M21" i="49"/>
  <c r="DO17" i="38"/>
  <c r="D28" i="49"/>
  <c r="AP17" i="38"/>
  <c r="L31" i="49"/>
  <c r="EE17" i="38"/>
  <c r="BY17" i="38"/>
  <c r="GX17" i="38"/>
  <c r="AG17" i="38"/>
  <c r="FI17" i="38"/>
  <c r="EH17" i="38"/>
  <c r="CR17" i="38"/>
  <c r="AN17" i="38"/>
  <c r="FB17" i="38"/>
  <c r="G43" i="47"/>
  <c r="M33" i="49" l="1"/>
  <c r="G33" i="49"/>
  <c r="N33" i="49"/>
  <c r="J33" i="49"/>
  <c r="E33" i="49"/>
  <c r="H33" i="49"/>
  <c r="K33" i="49"/>
  <c r="F33" i="49"/>
  <c r="I33" i="49"/>
  <c r="L33" i="49"/>
  <c r="D33" i="49"/>
  <c r="H7" i="5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G30" i="47" l="1"/>
  <c r="H30" i="47"/>
  <c r="K28" i="47" l="1"/>
  <c r="J28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G22" i="63" l="1"/>
  <c r="J12" i="32"/>
  <c r="J14" i="32" l="1"/>
  <c r="J13" i="32" l="1"/>
  <c r="J18" i="32" l="1"/>
  <c r="J6" i="32" l="1"/>
  <c r="J7" i="32" l="1"/>
  <c r="J16" i="32" l="1"/>
  <c r="J11" i="32" l="1"/>
  <c r="J17" i="32" l="1"/>
  <c r="J5" i="32" l="1"/>
  <c r="J8" i="32" l="1"/>
  <c r="J20" i="32" l="1"/>
  <c r="J9" i="32" l="1"/>
  <c r="J10" i="32" l="1"/>
  <c r="J19" i="32" l="1"/>
  <c r="J15" i="32" l="1"/>
  <c r="J4" i="32"/>
  <c r="G4" i="32"/>
  <c r="Q4" i="32"/>
  <c r="N4" i="32"/>
  <c r="P4" i="32"/>
  <c r="M4" i="32"/>
  <c r="L4" i="32"/>
  <c r="I4" i="32"/>
  <c r="H4" i="32"/>
  <c r="O4" i="32"/>
  <c r="G5" i="63"/>
  <c r="K4" i="32"/>
  <c r="Q5" i="32"/>
  <c r="P5" i="32"/>
  <c r="O5" i="32"/>
  <c r="N5" i="32"/>
  <c r="G5" i="32"/>
  <c r="H5" i="32"/>
  <c r="K5" i="32"/>
  <c r="I5" i="32"/>
  <c r="L5" i="32"/>
  <c r="G6" i="63"/>
  <c r="M5" i="32"/>
  <c r="Q13" i="32"/>
  <c r="P13" i="32"/>
  <c r="O13" i="32"/>
  <c r="N13" i="32"/>
  <c r="G13" i="32"/>
  <c r="H13" i="32"/>
  <c r="I13" i="32"/>
  <c r="K13" i="32"/>
  <c r="L13" i="32"/>
  <c r="G14" i="63"/>
  <c r="M13" i="32"/>
  <c r="P6" i="32"/>
  <c r="O6" i="32"/>
  <c r="N6" i="32"/>
  <c r="Q6" i="32"/>
  <c r="K6" i="32"/>
  <c r="L6" i="32"/>
  <c r="M6" i="32"/>
  <c r="H6" i="32"/>
  <c r="I6" i="32"/>
  <c r="G7" i="63"/>
  <c r="G6" i="32"/>
  <c r="Q7" i="32"/>
  <c r="P7" i="32"/>
  <c r="O7" i="32"/>
  <c r="N7" i="32"/>
  <c r="L7" i="32"/>
  <c r="K7" i="32"/>
  <c r="M7" i="32"/>
  <c r="I7" i="32"/>
  <c r="G7" i="32"/>
  <c r="G8" i="63"/>
  <c r="H7" i="32"/>
  <c r="P8" i="32"/>
  <c r="O8" i="32"/>
  <c r="N8" i="32"/>
  <c r="Q8" i="32"/>
  <c r="L8" i="32"/>
  <c r="K8" i="32"/>
  <c r="M8" i="32"/>
  <c r="G8" i="32"/>
  <c r="H8" i="32"/>
  <c r="G9" i="63"/>
  <c r="I8" i="32"/>
  <c r="P9" i="32"/>
  <c r="Q9" i="32"/>
  <c r="O9" i="32"/>
  <c r="N9" i="32"/>
  <c r="L9" i="32"/>
  <c r="M9" i="32"/>
  <c r="K9" i="32"/>
  <c r="G9" i="32"/>
  <c r="H9" i="32"/>
  <c r="G10" i="63"/>
  <c r="I9" i="32"/>
  <c r="P10" i="32"/>
  <c r="O10" i="32"/>
  <c r="N10" i="32"/>
  <c r="Q10" i="32"/>
  <c r="M10" i="32"/>
  <c r="L10" i="32"/>
  <c r="G10" i="32"/>
  <c r="H10" i="32"/>
  <c r="I10" i="32"/>
  <c r="G11" i="63"/>
  <c r="K10" i="32"/>
  <c r="Q11" i="32"/>
  <c r="P11" i="32"/>
  <c r="O11" i="32"/>
  <c r="N11" i="32"/>
  <c r="G11" i="32"/>
  <c r="H11" i="32"/>
  <c r="I11" i="32"/>
  <c r="M11" i="32"/>
  <c r="K11" i="32"/>
  <c r="G12" i="63"/>
  <c r="L11" i="32"/>
  <c r="P12" i="32"/>
  <c r="O12" i="32"/>
  <c r="N12" i="32"/>
  <c r="Q12" i="32"/>
  <c r="G12" i="32"/>
  <c r="H12" i="32"/>
  <c r="I12" i="32"/>
  <c r="K12" i="32"/>
  <c r="L12" i="32"/>
  <c r="G13" i="63"/>
  <c r="M12" i="32"/>
  <c r="P14" i="32"/>
  <c r="O14" i="32"/>
  <c r="N14" i="32"/>
  <c r="Q14" i="32"/>
  <c r="I14" i="32"/>
  <c r="H14" i="32"/>
  <c r="K14" i="32"/>
  <c r="L14" i="32"/>
  <c r="M14" i="32"/>
  <c r="G15" i="63"/>
  <c r="G14" i="32"/>
  <c r="Q15" i="32"/>
  <c r="P15" i="32"/>
  <c r="O15" i="32"/>
  <c r="N15" i="32"/>
  <c r="K15" i="32"/>
  <c r="L15" i="32"/>
  <c r="M15" i="32"/>
  <c r="G15" i="32"/>
  <c r="I15" i="32"/>
  <c r="G16" i="63"/>
  <c r="H15" i="32"/>
  <c r="P16" i="32"/>
  <c r="O16" i="32"/>
  <c r="N16" i="32"/>
  <c r="Q16" i="32"/>
  <c r="K16" i="32"/>
  <c r="L16" i="32"/>
  <c r="M16" i="32"/>
  <c r="G16" i="32"/>
  <c r="H16" i="32"/>
  <c r="G17" i="63"/>
  <c r="I16" i="32"/>
  <c r="P17" i="32"/>
  <c r="O17" i="32"/>
  <c r="Q17" i="32"/>
  <c r="N17" i="32"/>
  <c r="L17" i="32"/>
  <c r="M17" i="32"/>
  <c r="K17" i="32"/>
  <c r="G17" i="32"/>
  <c r="H17" i="32"/>
  <c r="G18" i="63"/>
  <c r="I17" i="32"/>
  <c r="P18" i="32"/>
  <c r="O18" i="32"/>
  <c r="N18" i="32"/>
  <c r="Q18" i="32"/>
  <c r="M18" i="32"/>
  <c r="G18" i="32"/>
  <c r="H18" i="32"/>
  <c r="L18" i="32"/>
  <c r="I18" i="32"/>
  <c r="G19" i="63"/>
  <c r="K18" i="32"/>
  <c r="Q19" i="32"/>
  <c r="P19" i="32"/>
  <c r="O19" i="32"/>
  <c r="N19" i="32"/>
  <c r="G19" i="32"/>
  <c r="H19" i="32"/>
  <c r="I19" i="32"/>
  <c r="M19" i="32"/>
  <c r="K19" i="32"/>
  <c r="G20" i="63"/>
  <c r="L19" i="32"/>
  <c r="P20" i="32"/>
  <c r="O20" i="32"/>
  <c r="N20" i="32"/>
  <c r="Q20" i="32"/>
  <c r="G20" i="32"/>
  <c r="H20" i="32"/>
  <c r="I20" i="32"/>
  <c r="K20" i="32"/>
  <c r="L20" i="32"/>
  <c r="G21" i="63"/>
  <c r="M20" i="32"/>
  <c r="J21" i="32" l="1"/>
  <c r="M21" i="32"/>
  <c r="P21" i="32"/>
  <c r="N21" i="32"/>
  <c r="K21" i="32"/>
  <c r="Q21" i="32"/>
  <c r="O21" i="32"/>
  <c r="G21" i="32"/>
  <c r="H21" i="32"/>
  <c r="I21" i="32"/>
  <c r="L21" i="32"/>
  <c r="IK16" i="38"/>
  <c r="FK14" i="38"/>
  <c r="D203" i="49"/>
  <c r="BT14" i="38"/>
  <c r="L138" i="49"/>
  <c r="HB15" i="38"/>
  <c r="FI25" i="63"/>
  <c r="F179" i="49"/>
  <c r="BE12" i="38"/>
  <c r="L7" i="51"/>
  <c r="N140" i="49"/>
  <c r="L67" i="49"/>
  <c r="Z4" i="51"/>
  <c r="BV14" i="38"/>
  <c r="CF12" i="38"/>
  <c r="I16" i="38"/>
  <c r="AV13" i="38"/>
  <c r="D145" i="49"/>
  <c r="BD14" i="38"/>
  <c r="G168" i="49"/>
  <c r="F211" i="49"/>
  <c r="BJ13" i="38"/>
  <c r="M80" i="49"/>
  <c r="AE25" i="63"/>
  <c r="AJ16" i="38"/>
  <c r="BU25" i="63"/>
  <c r="CA12" i="38"/>
  <c r="L203" i="49"/>
  <c r="AC12" i="38"/>
  <c r="E197" i="49"/>
  <c r="H115" i="49"/>
  <c r="J113" i="49"/>
  <c r="T25" i="63"/>
  <c r="F136" i="49"/>
  <c r="CF14" i="38"/>
  <c r="H48" i="49"/>
  <c r="H149" i="49"/>
  <c r="H89" i="49"/>
  <c r="O12" i="38"/>
  <c r="AU13" i="38"/>
  <c r="K136" i="49"/>
  <c r="H16" i="51"/>
  <c r="H121" i="49"/>
  <c r="BY12" i="38"/>
  <c r="G150" i="49"/>
  <c r="M12" i="38"/>
  <c r="L107" i="49"/>
  <c r="BX16" i="38"/>
  <c r="G206" i="49"/>
  <c r="F143" i="49"/>
  <c r="CA16" i="38"/>
  <c r="EE13" i="38"/>
  <c r="DD12" i="38"/>
  <c r="R4" i="51"/>
  <c r="DE12" i="38"/>
  <c r="N127" i="49"/>
  <c r="EQ15" i="38"/>
  <c r="F120" i="49"/>
  <c r="X25" i="63"/>
  <c r="GM13" i="38"/>
  <c r="J137" i="49"/>
  <c r="CO16" i="38"/>
  <c r="K46" i="49"/>
  <c r="EA15" i="38"/>
  <c r="ED12" i="38"/>
  <c r="DA16" i="38"/>
  <c r="G196" i="49"/>
  <c r="HW13" i="38"/>
  <c r="FH12" i="38"/>
  <c r="H169" i="49"/>
  <c r="M56" i="49"/>
  <c r="CW12" i="38"/>
  <c r="Z7" i="51"/>
  <c r="F202" i="49"/>
  <c r="FI14" i="38"/>
  <c r="EJ16" i="38"/>
  <c r="GU25" i="63"/>
  <c r="GP16" i="38"/>
  <c r="BV16" i="38"/>
  <c r="I115" i="49"/>
  <c r="BK14" i="38"/>
  <c r="E77" i="49"/>
  <c r="J111" i="49"/>
  <c r="AA16" i="38"/>
  <c r="D181" i="49"/>
  <c r="L45" i="49"/>
  <c r="H120" i="49"/>
  <c r="E115" i="49"/>
  <c r="F114" i="49"/>
  <c r="J51" i="49"/>
  <c r="AY14" i="38"/>
  <c r="DN15" i="38"/>
  <c r="IG13" i="38"/>
  <c r="M139" i="49"/>
  <c r="H18" i="51"/>
  <c r="L178" i="49"/>
  <c r="H151" i="49"/>
  <c r="HH14" i="38"/>
  <c r="FP15" i="38"/>
  <c r="DJ14" i="38"/>
  <c r="BK15" i="38"/>
  <c r="CZ12" i="38"/>
  <c r="AB13" i="38"/>
  <c r="DZ12" i="38"/>
  <c r="EF12" i="38"/>
  <c r="GY12" i="38"/>
  <c r="AR25" i="63"/>
  <c r="I23" i="47"/>
  <c r="M171" i="49"/>
  <c r="IH13" i="38"/>
  <c r="GT13" i="38"/>
  <c r="GJ14" i="38"/>
  <c r="J174" i="49"/>
  <c r="IK12" i="38"/>
  <c r="AJ14" i="38"/>
  <c r="I142" i="49"/>
  <c r="DD13" i="38"/>
  <c r="E85" i="49"/>
  <c r="AG14" i="38"/>
  <c r="IC12" i="38"/>
  <c r="L208" i="49"/>
  <c r="L108" i="49"/>
  <c r="H83" i="49"/>
  <c r="ID25" i="63"/>
  <c r="L84" i="49"/>
  <c r="HX12" i="38"/>
  <c r="M178" i="49"/>
  <c r="G89" i="49"/>
  <c r="L177" i="49"/>
  <c r="L168" i="49"/>
  <c r="HM13" i="38"/>
  <c r="FH16" i="38"/>
  <c r="G85" i="49"/>
  <c r="GH12" i="38"/>
  <c r="EY15" i="38"/>
  <c r="D196" i="49"/>
  <c r="CZ16" i="38"/>
  <c r="EN25" i="63"/>
  <c r="H54" i="49"/>
  <c r="K179" i="49"/>
  <c r="F140" i="49"/>
  <c r="CN12" i="38"/>
  <c r="H208" i="49"/>
  <c r="AX12" i="38"/>
  <c r="J79" i="49"/>
  <c r="FR15" i="38"/>
  <c r="T14" i="38"/>
  <c r="M127" i="49"/>
  <c r="N150" i="49"/>
  <c r="H171" i="49"/>
  <c r="GL16" i="38"/>
  <c r="IN12" i="38"/>
  <c r="DX15" i="38"/>
  <c r="G47" i="49"/>
  <c r="I118" i="49"/>
  <c r="FM25" i="63"/>
  <c r="BY15" i="38"/>
  <c r="R16" i="38"/>
  <c r="D116" i="49"/>
  <c r="J91" i="49"/>
  <c r="F118" i="49"/>
  <c r="J205" i="49"/>
  <c r="HY15" i="38"/>
  <c r="EC14" i="38"/>
  <c r="F200" i="49"/>
  <c r="G13" i="38"/>
  <c r="I89" i="49"/>
  <c r="G137" i="49"/>
  <c r="D135" i="49"/>
  <c r="GF13" i="38"/>
  <c r="D167" i="49"/>
  <c r="CP12" i="38"/>
  <c r="K118" i="49"/>
  <c r="I54" i="49"/>
  <c r="I165" i="49"/>
  <c r="GG13" i="38"/>
  <c r="Q13" i="38"/>
  <c r="M52" i="49"/>
  <c r="M121" i="49"/>
  <c r="D168" i="49"/>
  <c r="FA15" i="38"/>
  <c r="BB13" i="38"/>
  <c r="L105" i="49"/>
  <c r="FE15" i="38"/>
  <c r="J180" i="49"/>
  <c r="GN15" i="38"/>
  <c r="GO16" i="38"/>
  <c r="FU12" i="38"/>
  <c r="CI13" i="38"/>
  <c r="GE25" i="63"/>
  <c r="BI12" i="38"/>
  <c r="L206" i="49"/>
  <c r="IJ25" i="63"/>
  <c r="K84" i="49"/>
  <c r="EO14" i="38"/>
  <c r="CT13" i="38"/>
  <c r="CL13" i="38"/>
  <c r="AZ15" i="38"/>
  <c r="AI16" i="38"/>
  <c r="L54" i="49"/>
  <c r="HB12" i="38"/>
  <c r="FM16" i="38"/>
  <c r="L16" i="38"/>
  <c r="F178" i="49"/>
  <c r="I58" i="49"/>
  <c r="GQ12" i="38"/>
  <c r="D88" i="49"/>
  <c r="H165" i="49"/>
  <c r="Y14" i="38"/>
  <c r="DH25" i="63"/>
  <c r="DQ15" i="38"/>
  <c r="FT25" i="63"/>
  <c r="DO15" i="38"/>
  <c r="N117" i="49"/>
  <c r="E82" i="49"/>
  <c r="BG25" i="63"/>
  <c r="E195" i="49"/>
  <c r="M151" i="49"/>
  <c r="G108" i="49"/>
  <c r="AS12" i="38"/>
  <c r="DL15" i="38"/>
  <c r="BV15" i="38"/>
  <c r="I80" i="49"/>
  <c r="ID12" i="38"/>
  <c r="EQ12" i="38"/>
  <c r="EU14" i="38"/>
  <c r="H15" i="38"/>
  <c r="D82" i="49"/>
  <c r="DJ12" i="38"/>
  <c r="N197" i="49"/>
  <c r="FE13" i="38"/>
  <c r="K85" i="49"/>
  <c r="R5" i="51"/>
  <c r="M144" i="49"/>
  <c r="E57" i="49"/>
  <c r="CQ13" i="38"/>
  <c r="DW16" i="38"/>
  <c r="IM25" i="63"/>
  <c r="G198" i="49"/>
  <c r="HC25" i="63"/>
  <c r="K139" i="49"/>
  <c r="EE25" i="63"/>
  <c r="EW16" i="38"/>
  <c r="M55" i="49"/>
  <c r="M61" i="49"/>
  <c r="FJ16" i="38"/>
  <c r="I108" i="49"/>
  <c r="CF15" i="38"/>
  <c r="DX25" i="63"/>
  <c r="ER16" i="38"/>
  <c r="M114" i="49"/>
  <c r="E139" i="49"/>
  <c r="EA12" i="38"/>
  <c r="K167" i="49"/>
  <c r="G56" i="49"/>
  <c r="L14" i="38"/>
  <c r="GV25" i="63"/>
  <c r="J206" i="49"/>
  <c r="BM14" i="38"/>
  <c r="BN25" i="63"/>
  <c r="I208" i="49"/>
  <c r="GW25" i="63"/>
  <c r="GP13" i="38"/>
  <c r="E204" i="49"/>
  <c r="CD15" i="38"/>
  <c r="CU13" i="38"/>
  <c r="EH16" i="38"/>
  <c r="CT12" i="38"/>
  <c r="HA16" i="38"/>
  <c r="EV13" i="38"/>
  <c r="D173" i="49"/>
  <c r="GO13" i="38"/>
  <c r="H118" i="49"/>
  <c r="GW16" i="38"/>
  <c r="CF25" i="63"/>
  <c r="HD25" i="63"/>
  <c r="N209" i="49"/>
  <c r="D112" i="49"/>
  <c r="EG12" i="38"/>
  <c r="GO14" i="38"/>
  <c r="FM12" i="38"/>
  <c r="R12" i="38"/>
  <c r="BC15" i="38"/>
  <c r="N113" i="49"/>
  <c r="M25" i="63"/>
  <c r="I201" i="49"/>
  <c r="CW14" i="38"/>
  <c r="EP16" i="38"/>
  <c r="BA13" i="38"/>
  <c r="HY16" i="38"/>
  <c r="K209" i="49"/>
  <c r="DK14" i="38"/>
  <c r="L141" i="49"/>
  <c r="CF16" i="38"/>
  <c r="AQ16" i="38"/>
  <c r="GY15" i="38"/>
  <c r="E181" i="49"/>
  <c r="P12" i="38"/>
  <c r="ER12" i="38"/>
  <c r="GB12" i="38"/>
  <c r="G136" i="49"/>
  <c r="GB25" i="63"/>
  <c r="G46" i="49"/>
  <c r="AK13" i="38"/>
  <c r="H116" i="49"/>
  <c r="AG15" i="38"/>
  <c r="BA12" i="38"/>
  <c r="L167" i="49"/>
  <c r="FN13" i="38"/>
  <c r="HF12" i="38"/>
  <c r="J202" i="49"/>
  <c r="L115" i="49"/>
  <c r="CT14" i="38"/>
  <c r="AL14" i="38"/>
  <c r="CS15" i="38"/>
  <c r="CZ15" i="38"/>
  <c r="L46" i="49"/>
  <c r="HR16" i="38"/>
  <c r="GG16" i="38"/>
  <c r="J82" i="49"/>
  <c r="I82" i="49"/>
  <c r="K12" i="38"/>
  <c r="BC13" i="38"/>
  <c r="G115" i="49"/>
  <c r="GM25" i="63"/>
  <c r="AG12" i="38"/>
  <c r="AV12" i="38"/>
  <c r="F135" i="49"/>
  <c r="G15" i="51"/>
  <c r="M140" i="49"/>
  <c r="I150" i="49"/>
  <c r="FR12" i="38"/>
  <c r="G80" i="49"/>
  <c r="K210" i="49"/>
  <c r="HQ12" i="38"/>
  <c r="K199" i="49"/>
  <c r="DE15" i="38"/>
  <c r="M197" i="49"/>
  <c r="AX14" i="38"/>
  <c r="GX14" i="38"/>
  <c r="BK12" i="38"/>
  <c r="L150" i="49"/>
  <c r="AC15" i="38"/>
  <c r="E75" i="49"/>
  <c r="D200" i="49"/>
  <c r="BN15" i="38"/>
  <c r="AZ16" i="38"/>
  <c r="BD12" i="38"/>
  <c r="L59" i="49"/>
  <c r="K172" i="49"/>
  <c r="CE15" i="38"/>
  <c r="FT12" i="38"/>
  <c r="M166" i="49"/>
  <c r="M77" i="49"/>
  <c r="GK12" i="38"/>
  <c r="BE13" i="38"/>
  <c r="IE16" i="38"/>
  <c r="K114" i="49"/>
  <c r="EX12" i="38"/>
  <c r="J169" i="49"/>
  <c r="E145" i="49"/>
  <c r="GG12" i="38"/>
  <c r="GA25" i="63"/>
  <c r="GT12" i="38"/>
  <c r="BP13" i="38"/>
  <c r="FZ13" i="38"/>
  <c r="K38" i="49"/>
  <c r="G88" i="49"/>
  <c r="DG15" i="38"/>
  <c r="H84" i="49"/>
  <c r="GA12" i="38"/>
  <c r="D107" i="49"/>
  <c r="I200" i="49"/>
  <c r="F82" i="49"/>
  <c r="F205" i="49"/>
  <c r="GC13" i="38"/>
  <c r="N138" i="49"/>
  <c r="IJ13" i="38"/>
  <c r="BT25" i="63"/>
  <c r="HH16" i="38"/>
  <c r="J143" i="49"/>
  <c r="BX25" i="63"/>
  <c r="DB15" i="38"/>
  <c r="AD12" i="38"/>
  <c r="CR14" i="38"/>
  <c r="CO12" i="38"/>
  <c r="J49" i="49"/>
  <c r="CH16" i="38"/>
  <c r="D202" i="49"/>
  <c r="HS12" i="38"/>
  <c r="GO25" i="63"/>
  <c r="G170" i="49"/>
  <c r="F83" i="49"/>
  <c r="I10" i="47"/>
  <c r="M174" i="49"/>
  <c r="J5" i="51"/>
  <c r="K175" i="49"/>
  <c r="BS12" i="38"/>
  <c r="GD13" i="38"/>
  <c r="K25" i="63"/>
  <c r="J181" i="49"/>
  <c r="J13" i="38"/>
  <c r="I196" i="49"/>
  <c r="D199" i="49"/>
  <c r="E114" i="49"/>
  <c r="DH12" i="38"/>
  <c r="D207" i="49"/>
  <c r="F109" i="49"/>
  <c r="AM13" i="38"/>
  <c r="BO15" i="38"/>
  <c r="E61" i="49"/>
  <c r="BB16" i="38"/>
  <c r="DP25" i="63"/>
  <c r="CG14" i="38"/>
  <c r="E56" i="49"/>
  <c r="N76" i="49"/>
  <c r="CO14" i="38"/>
  <c r="G116" i="49"/>
  <c r="E105" i="49"/>
  <c r="GW15" i="38"/>
  <c r="N85" i="49"/>
  <c r="BF25" i="63"/>
  <c r="BN13" i="38"/>
  <c r="GV14" i="38"/>
  <c r="CX25" i="63"/>
  <c r="H80" i="49"/>
  <c r="HB16" i="38"/>
  <c r="X7" i="51"/>
  <c r="IJ14" i="38"/>
  <c r="P16" i="38"/>
  <c r="AW12" i="38"/>
  <c r="FY14" i="38"/>
  <c r="M106" i="49"/>
  <c r="D110" i="49"/>
  <c r="DF14" i="38"/>
  <c r="L4" i="51"/>
  <c r="E110" i="49"/>
  <c r="N148" i="49"/>
  <c r="BO25" i="63"/>
  <c r="F61" i="49"/>
  <c r="K203" i="49"/>
  <c r="M81" i="49"/>
  <c r="DJ25" i="63"/>
  <c r="HT16" i="38"/>
  <c r="I137" i="49"/>
  <c r="GR14" i="38"/>
  <c r="M57" i="49"/>
  <c r="N77" i="49"/>
  <c r="CY13" i="38"/>
  <c r="EU12" i="38"/>
  <c r="EA16" i="38"/>
  <c r="HX16" i="38"/>
  <c r="EY14" i="38"/>
  <c r="Q7" i="51"/>
  <c r="G61" i="49"/>
  <c r="AB14" i="38"/>
  <c r="AX25" i="63"/>
  <c r="J4" i="51"/>
  <c r="CU14" i="38"/>
  <c r="F52" i="49"/>
  <c r="Z12" i="38"/>
  <c r="GM15" i="38"/>
  <c r="G17" i="51"/>
  <c r="K165" i="49"/>
  <c r="GY13" i="38"/>
  <c r="N12" i="38"/>
  <c r="K120" i="49"/>
  <c r="DT14" i="38"/>
  <c r="G151" i="49"/>
  <c r="HS25" i="63"/>
  <c r="CN15" i="38"/>
  <c r="L12" i="38"/>
  <c r="CJ13" i="38"/>
  <c r="HV12" i="38"/>
  <c r="AW13" i="38"/>
  <c r="EM15" i="38"/>
  <c r="H47" i="49"/>
  <c r="GI14" i="38"/>
  <c r="E46" i="49"/>
  <c r="M165" i="49"/>
  <c r="DU14" i="38"/>
  <c r="DN16" i="38"/>
  <c r="GZ15" i="38"/>
  <c r="I135" i="49"/>
  <c r="G54" i="49"/>
  <c r="HU25" i="63"/>
  <c r="IE13" i="38"/>
  <c r="AQ14" i="38"/>
  <c r="EJ12" i="38"/>
  <c r="L217" i="49"/>
  <c r="HW15" i="38"/>
  <c r="F201" i="49"/>
  <c r="D197" i="49"/>
  <c r="G118" i="49"/>
  <c r="HS14" i="38"/>
  <c r="EB15" i="38"/>
  <c r="CC25" i="63"/>
  <c r="H141" i="49"/>
  <c r="K82" i="49"/>
  <c r="X15" i="38"/>
  <c r="CB25" i="63"/>
  <c r="CM14" i="38"/>
  <c r="M119" i="49"/>
  <c r="HA14" i="38"/>
  <c r="CD13" i="38"/>
  <c r="L120" i="49"/>
  <c r="J116" i="49"/>
  <c r="N202" i="49"/>
  <c r="N180" i="49"/>
  <c r="EV25" i="63"/>
  <c r="N211" i="49"/>
  <c r="FL25" i="63"/>
  <c r="M115" i="49"/>
  <c r="N166" i="49"/>
  <c r="K109" i="49"/>
  <c r="DW15" i="38"/>
  <c r="AX13" i="38"/>
  <c r="I205" i="49"/>
  <c r="IF16" i="38"/>
  <c r="M141" i="49"/>
  <c r="M168" i="49"/>
  <c r="DH16" i="38"/>
  <c r="HN13" i="38"/>
  <c r="EG14" i="38"/>
  <c r="DT15" i="38"/>
  <c r="X13" i="38"/>
  <c r="CY12" i="38"/>
  <c r="I171" i="49"/>
  <c r="ET16" i="38"/>
  <c r="AL15" i="38"/>
  <c r="AM25" i="63"/>
  <c r="HU15" i="38"/>
  <c r="IQ25" i="63"/>
  <c r="BZ15" i="38"/>
  <c r="AD16" i="38"/>
  <c r="HL13" i="38"/>
  <c r="I166" i="49"/>
  <c r="DW13" i="38"/>
  <c r="X14" i="38"/>
  <c r="ES13" i="38"/>
  <c r="CW15" i="38"/>
  <c r="M208" i="49"/>
  <c r="EC12" i="38"/>
  <c r="H168" i="49"/>
  <c r="H108" i="49"/>
  <c r="I180" i="49"/>
  <c r="CN13" i="38"/>
  <c r="N108" i="49"/>
  <c r="M13" i="38"/>
  <c r="HC12" i="38"/>
  <c r="D90" i="49"/>
  <c r="BL25" i="63"/>
  <c r="HP16" i="38"/>
  <c r="L148" i="49"/>
  <c r="K7" i="51"/>
  <c r="FM14" i="38"/>
  <c r="N82" i="49"/>
  <c r="E151" i="49"/>
  <c r="L87" i="49"/>
  <c r="E165" i="49"/>
  <c r="BU13" i="38"/>
  <c r="D208" i="49"/>
  <c r="CX14" i="38"/>
  <c r="AH16" i="38"/>
  <c r="K150" i="49"/>
  <c r="H20" i="51"/>
  <c r="HU13" i="38"/>
  <c r="E150" i="49"/>
  <c r="FS12" i="38"/>
  <c r="IG25" i="63"/>
  <c r="K76" i="49"/>
  <c r="DO12" i="38"/>
  <c r="I109" i="49"/>
  <c r="I143" i="49"/>
  <c r="I9" i="47"/>
  <c r="FZ12" i="38"/>
  <c r="I46" i="49"/>
  <c r="HY12" i="38"/>
  <c r="BC14" i="38"/>
  <c r="L91" i="49"/>
  <c r="FC25" i="63"/>
  <c r="Q25" i="63"/>
  <c r="CE12" i="38"/>
  <c r="M195" i="49"/>
  <c r="L82" i="49"/>
  <c r="D209" i="49"/>
  <c r="H78" i="49"/>
  <c r="N121" i="49"/>
  <c r="F175" i="49"/>
  <c r="H146" i="49"/>
  <c r="CK15" i="38"/>
  <c r="L170" i="49"/>
  <c r="Y13" i="38"/>
  <c r="J168" i="49"/>
  <c r="CS16" i="38"/>
  <c r="EN14" i="38"/>
  <c r="J171" i="49"/>
  <c r="G107" i="49"/>
  <c r="L111" i="49"/>
  <c r="M199" i="49"/>
  <c r="FO14" i="38"/>
  <c r="FS16" i="38"/>
  <c r="G169" i="49"/>
  <c r="IC25" i="63"/>
  <c r="GX16" i="38"/>
  <c r="AF13" i="38"/>
  <c r="GT14" i="38"/>
  <c r="FU15" i="38"/>
  <c r="GA15" i="38"/>
  <c r="IK13" i="38"/>
  <c r="F167" i="49"/>
  <c r="N142" i="49"/>
  <c r="E138" i="49"/>
  <c r="FQ14" i="38"/>
  <c r="AF12" i="38"/>
  <c r="BB15" i="38"/>
  <c r="J173" i="49"/>
  <c r="D117" i="49"/>
  <c r="G60" i="49"/>
  <c r="FP16" i="38"/>
  <c r="M180" i="49"/>
  <c r="BJ15" i="38"/>
  <c r="J53" i="49"/>
  <c r="H202" i="49"/>
  <c r="X12" i="38"/>
  <c r="AQ15" i="38"/>
  <c r="L187" i="49"/>
  <c r="K111" i="49"/>
  <c r="FK25" i="63"/>
  <c r="EG15" i="38"/>
  <c r="HE15" i="38"/>
  <c r="K211" i="49"/>
  <c r="K77" i="49"/>
  <c r="ER15" i="38"/>
  <c r="I53" i="49"/>
  <c r="O5" i="51"/>
  <c r="E88" i="49"/>
  <c r="N56" i="49"/>
  <c r="GC12" i="38"/>
  <c r="DZ14" i="38"/>
  <c r="T13" i="38"/>
  <c r="F50" i="49"/>
  <c r="BQ14" i="38"/>
  <c r="J135" i="49"/>
  <c r="N53" i="49"/>
  <c r="FL14" i="38"/>
  <c r="DE13" i="38"/>
  <c r="HW12" i="38"/>
  <c r="FB15" i="38"/>
  <c r="HF25" i="63"/>
  <c r="FP14" i="38"/>
  <c r="L80" i="49"/>
  <c r="I140" i="49"/>
  <c r="W14" i="38"/>
  <c r="K137" i="49"/>
  <c r="E173" i="49"/>
  <c r="L137" i="49"/>
  <c r="E143" i="49"/>
  <c r="H16" i="38"/>
  <c r="M110" i="49"/>
  <c r="K174" i="49"/>
  <c r="M200" i="49"/>
  <c r="BH13" i="38"/>
  <c r="ID14" i="38"/>
  <c r="CU16" i="38"/>
  <c r="J195" i="49"/>
  <c r="IN15" i="38"/>
  <c r="G205" i="49"/>
  <c r="F54" i="49"/>
  <c r="F141" i="49"/>
  <c r="L147" i="49"/>
  <c r="M181" i="49"/>
  <c r="N201" i="49"/>
  <c r="H142" i="49"/>
  <c r="EX25" i="63"/>
  <c r="J114" i="49"/>
  <c r="H88" i="49"/>
  <c r="AL16" i="38"/>
  <c r="N198" i="49"/>
  <c r="GN14" i="38"/>
  <c r="I56" i="49"/>
  <c r="BI13" i="38"/>
  <c r="L135" i="49"/>
  <c r="HV13" i="38"/>
  <c r="D143" i="49"/>
  <c r="EO12" i="38"/>
  <c r="AJ15" i="38"/>
  <c r="FX15" i="38"/>
  <c r="F208" i="49"/>
  <c r="H167" i="49"/>
  <c r="G175" i="49"/>
  <c r="G75" i="49"/>
  <c r="BK16" i="38"/>
  <c r="IC16" i="38"/>
  <c r="CL16" i="38"/>
  <c r="H201" i="49"/>
  <c r="DM13" i="38"/>
  <c r="CP13" i="38"/>
  <c r="G173" i="49"/>
  <c r="N7" i="51"/>
  <c r="CN14" i="38"/>
  <c r="FO25" i="63"/>
  <c r="HY14" i="38"/>
  <c r="BO14" i="38"/>
  <c r="CQ15" i="38"/>
  <c r="H77" i="49"/>
  <c r="IF14" i="38"/>
  <c r="IH15" i="38"/>
  <c r="L53" i="49"/>
  <c r="AJ25" i="63"/>
  <c r="AP14" i="38"/>
  <c r="D51" i="49"/>
  <c r="HD14" i="38"/>
  <c r="N47" i="49"/>
  <c r="AC16" i="38"/>
  <c r="D166" i="49"/>
  <c r="I25" i="63"/>
  <c r="FO16" i="38"/>
  <c r="E136" i="49"/>
  <c r="DM15" i="38"/>
  <c r="N147" i="49"/>
  <c r="N169" i="49"/>
  <c r="O13" i="38"/>
  <c r="GZ16" i="38"/>
  <c r="IL16" i="38"/>
  <c r="AN12" i="38"/>
  <c r="CE16" i="38"/>
  <c r="S5" i="51"/>
  <c r="I12" i="47"/>
  <c r="G16" i="38"/>
  <c r="G49" i="49"/>
  <c r="GR16" i="38"/>
  <c r="CX12" i="38"/>
  <c r="J121" i="49"/>
  <c r="GR13" i="38"/>
  <c r="EZ14" i="38"/>
  <c r="BD25" i="63"/>
  <c r="FV16" i="38"/>
  <c r="J198" i="49"/>
  <c r="GL13" i="38"/>
  <c r="EC25" i="63"/>
  <c r="DP14" i="38"/>
  <c r="DY15" i="38"/>
  <c r="HW14" i="38"/>
  <c r="F76" i="49"/>
  <c r="J25" i="63"/>
  <c r="DY12" i="38"/>
  <c r="DM25" i="63"/>
  <c r="K141" i="49"/>
  <c r="HN16" i="38"/>
  <c r="F173" i="49"/>
  <c r="ES25" i="63"/>
  <c r="L196" i="49"/>
  <c r="P15" i="38"/>
  <c r="GI13" i="38"/>
  <c r="M207" i="49"/>
  <c r="H176" i="49"/>
  <c r="F171" i="49"/>
  <c r="E112" i="49"/>
  <c r="H145" i="49"/>
  <c r="CH25" i="63"/>
  <c r="I199" i="49"/>
  <c r="HK14" i="38"/>
  <c r="EO25" i="63"/>
  <c r="F150" i="49"/>
  <c r="GG25" i="63"/>
  <c r="HT13" i="38"/>
  <c r="GS12" i="38"/>
  <c r="L201" i="49"/>
  <c r="G139" i="49"/>
  <c r="BD13" i="38"/>
  <c r="E45" i="49"/>
  <c r="CV25" i="63"/>
  <c r="DK12" i="38"/>
  <c r="CQ25" i="63"/>
  <c r="FO12" i="38"/>
  <c r="AH25" i="63"/>
  <c r="FD15" i="38"/>
  <c r="GB14" i="38"/>
  <c r="D84" i="49"/>
  <c r="J151" i="49"/>
  <c r="E60" i="49"/>
  <c r="D165" i="49"/>
  <c r="II15" i="38"/>
  <c r="E121" i="49"/>
  <c r="EJ13" i="38"/>
  <c r="GM14" i="38"/>
  <c r="G105" i="49"/>
  <c r="H56" i="49"/>
  <c r="E86" i="49"/>
  <c r="E168" i="49"/>
  <c r="G201" i="49"/>
  <c r="EF14" i="38"/>
  <c r="F45" i="49"/>
  <c r="E79" i="49"/>
  <c r="BH12" i="38"/>
  <c r="G143" i="49"/>
  <c r="DX16" i="38"/>
  <c r="L121" i="49"/>
  <c r="DI14" i="38"/>
  <c r="N83" i="49"/>
  <c r="M7" i="51"/>
  <c r="F108" i="49"/>
  <c r="BO16" i="38"/>
  <c r="F60" i="49"/>
  <c r="H114" i="49"/>
  <c r="DX12" i="38"/>
  <c r="V25" i="63"/>
  <c r="CB16" i="38"/>
  <c r="W4" i="51"/>
  <c r="EK14" i="38"/>
  <c r="BJ12" i="38"/>
  <c r="F121" i="49"/>
  <c r="AI15" i="38"/>
  <c r="I19" i="47"/>
  <c r="GQ14" i="38"/>
  <c r="K14" i="38"/>
  <c r="GZ12" i="38"/>
  <c r="CC13" i="38"/>
  <c r="CU12" i="38"/>
  <c r="IP14" i="38"/>
  <c r="H105" i="49"/>
  <c r="CP14" i="38"/>
  <c r="IN13" i="38"/>
  <c r="N88" i="49"/>
  <c r="EN15" i="38"/>
  <c r="HG12" i="38"/>
  <c r="AR16" i="38"/>
  <c r="D76" i="49"/>
  <c r="I138" i="49"/>
  <c r="EY13" i="38"/>
  <c r="FM13" i="38"/>
  <c r="K207" i="49"/>
  <c r="DM14" i="38"/>
  <c r="IA16" i="38"/>
  <c r="GW13" i="38"/>
  <c r="I88" i="49"/>
  <c r="N143" i="49"/>
  <c r="Y15" i="38"/>
  <c r="J76" i="49"/>
  <c r="J208" i="49"/>
  <c r="L165" i="49"/>
  <c r="F84" i="49"/>
  <c r="IL25" i="63"/>
  <c r="IC15" i="38"/>
  <c r="FQ15" i="38"/>
  <c r="F59" i="49"/>
  <c r="FE16" i="38"/>
  <c r="M45" i="49"/>
  <c r="DZ13" i="38"/>
  <c r="DC13" i="38"/>
  <c r="J139" i="49"/>
  <c r="M167" i="49"/>
  <c r="AI12" i="38"/>
  <c r="IM14" i="38"/>
  <c r="D179" i="49"/>
  <c r="FS25" i="63"/>
  <c r="EW12" i="38"/>
  <c r="DQ25" i="63"/>
  <c r="E78" i="49"/>
  <c r="EA25" i="63"/>
  <c r="N111" i="49"/>
  <c r="GV16" i="38"/>
  <c r="EQ13" i="38"/>
  <c r="J178" i="49"/>
  <c r="J177" i="49"/>
  <c r="FJ12" i="38"/>
  <c r="L171" i="49"/>
  <c r="L113" i="49"/>
  <c r="D144" i="49"/>
  <c r="Q4" i="51"/>
  <c r="I45" i="49"/>
  <c r="J12" i="38"/>
  <c r="E55" i="49"/>
  <c r="GI25" i="63"/>
  <c r="DC12" i="38"/>
  <c r="II13" i="38"/>
  <c r="HF14" i="38"/>
  <c r="IC14" i="38"/>
  <c r="AV25" i="63"/>
  <c r="F58" i="49"/>
  <c r="G165" i="49"/>
  <c r="FG15" i="38"/>
  <c r="DI12" i="38"/>
  <c r="AN14" i="38"/>
  <c r="FR13" i="38"/>
  <c r="J197" i="49"/>
  <c r="I195" i="49"/>
  <c r="CL12" i="38"/>
  <c r="H45" i="49"/>
  <c r="D105" i="49"/>
  <c r="FG25" i="63"/>
  <c r="M118" i="49"/>
  <c r="FB14" i="38"/>
  <c r="E137" i="49"/>
  <c r="T7" i="51"/>
  <c r="GQ25" i="63"/>
  <c r="IK25" i="63"/>
  <c r="CE13" i="38"/>
  <c r="F79" i="49"/>
  <c r="P7" i="51"/>
  <c r="EE16" i="38"/>
  <c r="DN12" i="38"/>
  <c r="GJ15" i="38"/>
  <c r="D49" i="49"/>
  <c r="GV12" i="38"/>
  <c r="G48" i="49"/>
  <c r="CI14" i="38"/>
  <c r="M59" i="49"/>
  <c r="H86" i="49"/>
  <c r="BW14" i="38"/>
  <c r="HI16" i="38"/>
  <c r="IB13" i="38"/>
  <c r="FU25" i="63"/>
  <c r="HR13" i="38"/>
  <c r="CL14" i="38"/>
  <c r="E52" i="49"/>
  <c r="J165" i="49"/>
  <c r="G12" i="51"/>
  <c r="K202" i="49"/>
  <c r="E171" i="49"/>
  <c r="EB13" i="38"/>
  <c r="H53" i="49"/>
  <c r="E199" i="49"/>
  <c r="E53" i="49"/>
  <c r="GE14" i="38"/>
  <c r="K4" i="51"/>
  <c r="F180" i="49"/>
  <c r="II14" i="38"/>
  <c r="IM15" i="38"/>
  <c r="DF15" i="38"/>
  <c r="EX16" i="38"/>
  <c r="HL12" i="38"/>
  <c r="D141" i="49"/>
  <c r="FZ16" i="38"/>
  <c r="GG14" i="38"/>
  <c r="EE12" i="38"/>
  <c r="F75" i="49"/>
  <c r="G199" i="49"/>
  <c r="H21" i="51"/>
  <c r="FM15" i="38"/>
  <c r="G178" i="49"/>
  <c r="FY13" i="38"/>
  <c r="M173" i="49"/>
  <c r="CA13" i="38"/>
  <c r="M111" i="49"/>
  <c r="CM12" i="38"/>
  <c r="BT13" i="38"/>
  <c r="EF25" i="63"/>
  <c r="D120" i="49"/>
  <c r="EM14" i="38"/>
  <c r="EO16" i="38"/>
  <c r="L140" i="49"/>
  <c r="HD15" i="38"/>
  <c r="N206" i="49"/>
  <c r="GD15" i="38"/>
  <c r="G18" i="51"/>
  <c r="K107" i="49"/>
  <c r="FR25" i="63"/>
  <c r="FZ25" i="63"/>
  <c r="BO13" i="38"/>
  <c r="J203" i="49"/>
  <c r="L38" i="49"/>
  <c r="N4" i="51"/>
  <c r="AI25" i="63"/>
  <c r="V14" i="38"/>
  <c r="EP15" i="38"/>
  <c r="N87" i="49"/>
  <c r="CS12" i="38"/>
  <c r="D52" i="49"/>
  <c r="N196" i="49"/>
  <c r="GC14" i="38"/>
  <c r="DP12" i="38"/>
  <c r="I119" i="49"/>
  <c r="K45" i="49"/>
  <c r="HC14" i="38"/>
  <c r="EW15" i="38"/>
  <c r="K88" i="49"/>
  <c r="IH14" i="38"/>
  <c r="F111" i="49"/>
  <c r="K168" i="49"/>
  <c r="F206" i="49"/>
  <c r="W12" i="38"/>
  <c r="CY14" i="38"/>
  <c r="GL14" i="38"/>
  <c r="EB25" i="63"/>
  <c r="DM16" i="38"/>
  <c r="D109" i="49"/>
  <c r="IH12" i="38"/>
  <c r="G55" i="49"/>
  <c r="H204" i="49"/>
  <c r="F170" i="49"/>
  <c r="DR25" i="63"/>
  <c r="J209" i="49"/>
  <c r="GN13" i="38"/>
  <c r="I75" i="49"/>
  <c r="W7" i="51"/>
  <c r="AX16" i="38"/>
  <c r="P5" i="51"/>
  <c r="HY25" i="63"/>
  <c r="HM25" i="63"/>
  <c r="FP25" i="63"/>
  <c r="EZ12" i="38"/>
  <c r="EV16" i="38"/>
  <c r="AP12" i="38"/>
  <c r="HR15" i="38"/>
  <c r="EH14" i="38"/>
  <c r="CU25" i="63"/>
  <c r="BT12" i="38"/>
  <c r="GQ13" i="38"/>
  <c r="HZ15" i="38"/>
  <c r="DZ16" i="38"/>
  <c r="I173" i="49"/>
  <c r="E108" i="49"/>
  <c r="E210" i="49"/>
  <c r="I198" i="49"/>
  <c r="EF16" i="38"/>
  <c r="AB25" i="63"/>
  <c r="J147" i="49"/>
  <c r="DH15" i="38"/>
  <c r="CM25" i="63"/>
  <c r="DB16" i="38"/>
  <c r="G90" i="49"/>
  <c r="I77" i="49"/>
  <c r="D83" i="49"/>
  <c r="DP15" i="38"/>
  <c r="DD14" i="38"/>
  <c r="HA13" i="38"/>
  <c r="FD14" i="38"/>
  <c r="GC15" i="38"/>
  <c r="GT15" i="38"/>
  <c r="FP13" i="38"/>
  <c r="I106" i="49"/>
  <c r="U25" i="63"/>
  <c r="J201" i="49"/>
  <c r="HF15" i="38"/>
  <c r="DX13" i="38"/>
  <c r="BO12" i="38"/>
  <c r="D46" i="49"/>
  <c r="DL16" i="38"/>
  <c r="D201" i="49"/>
  <c r="P14" i="38"/>
  <c r="BV12" i="38"/>
  <c r="BF14" i="38"/>
  <c r="V5" i="51"/>
  <c r="HS15" i="38"/>
  <c r="AM14" i="38"/>
  <c r="DD25" i="63"/>
  <c r="K208" i="49"/>
  <c r="D210" i="49"/>
  <c r="DS14" i="38"/>
  <c r="DL13" i="38"/>
  <c r="DS16" i="38"/>
  <c r="GN12" i="38"/>
  <c r="K83" i="49"/>
  <c r="G53" i="49"/>
  <c r="L180" i="49"/>
  <c r="I81" i="49"/>
  <c r="EL25" i="63"/>
  <c r="DE16" i="38"/>
  <c r="T12" i="38"/>
  <c r="E81" i="49"/>
  <c r="AJ13" i="38"/>
  <c r="E203" i="49"/>
  <c r="M107" i="49"/>
  <c r="HD16" i="38"/>
  <c r="I167" i="49"/>
  <c r="L83" i="49"/>
  <c r="D85" i="49"/>
  <c r="K116" i="49"/>
  <c r="G112" i="49"/>
  <c r="FD16" i="38"/>
  <c r="DL14" i="38"/>
  <c r="BU15" i="38"/>
  <c r="GZ14" i="38"/>
  <c r="L86" i="49"/>
  <c r="D45" i="49"/>
  <c r="N199" i="49"/>
  <c r="N60" i="49"/>
  <c r="J56" i="49"/>
  <c r="CR15" i="38"/>
  <c r="ET14" i="38"/>
  <c r="EP13" i="38"/>
  <c r="E49" i="49"/>
  <c r="J15" i="38"/>
  <c r="K138" i="49"/>
  <c r="I111" i="49"/>
  <c r="E196" i="49"/>
  <c r="K166" i="49"/>
  <c r="EI12" i="38"/>
  <c r="H19" i="51"/>
  <c r="AM15" i="38"/>
  <c r="GR12" i="38"/>
  <c r="IK15" i="38"/>
  <c r="AH13" i="38"/>
  <c r="EZ15" i="38"/>
  <c r="GE16" i="38"/>
  <c r="K146" i="49"/>
  <c r="D60" i="49"/>
  <c r="BP25" i="63"/>
  <c r="E147" i="49"/>
  <c r="T5" i="51"/>
  <c r="S14" i="38"/>
  <c r="L169" i="49"/>
  <c r="DA12" i="38"/>
  <c r="DR12" i="38"/>
  <c r="L61" i="49"/>
  <c r="N146" i="49"/>
  <c r="HF16" i="38"/>
  <c r="L81" i="49"/>
  <c r="I211" i="49"/>
  <c r="AT16" i="38"/>
  <c r="AF15" i="38"/>
  <c r="D169" i="49"/>
  <c r="L143" i="49"/>
  <c r="E144" i="49"/>
  <c r="FA16" i="38"/>
  <c r="K105" i="49"/>
  <c r="AD15" i="38"/>
  <c r="BJ14" i="38"/>
  <c r="DU12" i="38"/>
  <c r="CB13" i="38"/>
  <c r="BN12" i="38"/>
  <c r="H23" i="51"/>
  <c r="EJ14" i="38"/>
  <c r="IF12" i="38"/>
  <c r="DJ13" i="38"/>
  <c r="CB12" i="38"/>
  <c r="D137" i="49"/>
  <c r="H76" i="49"/>
  <c r="IQ13" i="38"/>
  <c r="FP12" i="38"/>
  <c r="CN16" i="38"/>
  <c r="AC13" i="38"/>
  <c r="I120" i="49"/>
  <c r="GD12" i="38"/>
  <c r="M148" i="49"/>
  <c r="M105" i="49"/>
  <c r="G20" i="51"/>
  <c r="HM15" i="38"/>
  <c r="CY16" i="38"/>
  <c r="L79" i="49"/>
  <c r="L89" i="49"/>
  <c r="K177" i="49"/>
  <c r="H26" i="51"/>
  <c r="H22" i="51"/>
  <c r="DB13" i="38"/>
  <c r="D114" i="49"/>
  <c r="J106" i="49"/>
  <c r="FX12" i="38"/>
  <c r="FW15" i="38"/>
  <c r="D87" i="49"/>
  <c r="K91" i="49"/>
  <c r="E54" i="49"/>
  <c r="EK12" i="38"/>
  <c r="CT16" i="38"/>
  <c r="EU16" i="38"/>
  <c r="G25" i="51"/>
  <c r="HM14" i="38"/>
  <c r="F110" i="49"/>
  <c r="R15" i="38"/>
  <c r="CJ16" i="38"/>
  <c r="H136" i="49"/>
  <c r="E80" i="49"/>
  <c r="FK16" i="38"/>
  <c r="H144" i="49"/>
  <c r="D55" i="49"/>
  <c r="H50" i="49"/>
  <c r="E90" i="49"/>
  <c r="HS13" i="38"/>
  <c r="FN14" i="38"/>
  <c r="E113" i="49"/>
  <c r="H181" i="49"/>
  <c r="HX25" i="63"/>
  <c r="FF16" i="38"/>
  <c r="HR12" i="38"/>
  <c r="IG14" i="38"/>
  <c r="CP25" i="63"/>
  <c r="M89" i="49"/>
  <c r="IN16" i="38"/>
  <c r="EQ14" i="38"/>
  <c r="CT25" i="63"/>
  <c r="J211" i="49"/>
  <c r="DV15" i="38"/>
  <c r="CM16" i="38"/>
  <c r="L139" i="49"/>
  <c r="FH15" i="38"/>
  <c r="E117" i="49"/>
  <c r="FH13" i="38"/>
  <c r="I57" i="49"/>
  <c r="G176" i="49"/>
  <c r="IP15" i="38"/>
  <c r="IA14" i="38"/>
  <c r="F117" i="49"/>
  <c r="CV15" i="38"/>
  <c r="GA14" i="38"/>
  <c r="U16" i="38"/>
  <c r="D91" i="49"/>
  <c r="H137" i="49"/>
  <c r="M204" i="49"/>
  <c r="AL12" i="38"/>
  <c r="H49" i="49"/>
  <c r="CC12" i="38"/>
  <c r="BQ12" i="38"/>
  <c r="AT14" i="38"/>
  <c r="I55" i="49"/>
  <c r="M50" i="49"/>
  <c r="M211" i="49"/>
  <c r="K115" i="49"/>
  <c r="Z13" i="38"/>
  <c r="IA15" i="38"/>
  <c r="I22" i="47"/>
  <c r="AZ14" i="38"/>
  <c r="FU16" i="38"/>
  <c r="Q16" i="38"/>
  <c r="I91" i="49"/>
  <c r="DU15" i="38"/>
  <c r="CG25" i="63"/>
  <c r="D58" i="49"/>
  <c r="D147" i="49"/>
  <c r="F90" i="49"/>
  <c r="DL25" i="63"/>
  <c r="AL25" i="63"/>
  <c r="L127" i="49"/>
  <c r="N157" i="49"/>
  <c r="EL15" i="38"/>
  <c r="BH14" i="38"/>
  <c r="H209" i="49"/>
  <c r="W5" i="51"/>
  <c r="I114" i="49"/>
  <c r="N59" i="49"/>
  <c r="CV12" i="38"/>
  <c r="DS12" i="38"/>
  <c r="N51" i="49"/>
  <c r="M112" i="49"/>
  <c r="L117" i="49"/>
  <c r="HC13" i="38"/>
  <c r="GX15" i="38"/>
  <c r="GZ13" i="38"/>
  <c r="G14" i="51"/>
  <c r="N45" i="49"/>
  <c r="FR16" i="38"/>
  <c r="G141" i="49"/>
  <c r="FX14" i="38"/>
  <c r="L15" i="38"/>
  <c r="H119" i="49"/>
  <c r="DU13" i="38"/>
  <c r="DG25" i="63"/>
  <c r="D140" i="49"/>
  <c r="AG16" i="38"/>
  <c r="FQ12" i="38"/>
  <c r="DQ16" i="38"/>
  <c r="DI15" i="38"/>
  <c r="F87" i="49"/>
  <c r="EB16" i="38"/>
  <c r="H13" i="51"/>
  <c r="EZ13" i="38"/>
  <c r="G21" i="51"/>
  <c r="DA13" i="38"/>
  <c r="F147" i="49"/>
  <c r="IO14" i="38"/>
  <c r="N171" i="49"/>
  <c r="CY25" i="63"/>
  <c r="GQ16" i="38"/>
  <c r="CK14" i="38"/>
  <c r="EH15" i="38"/>
  <c r="N200" i="49"/>
  <c r="FB12" i="38"/>
  <c r="E179" i="49"/>
  <c r="IO12" i="38"/>
  <c r="J45" i="49"/>
  <c r="DK15" i="38"/>
  <c r="N5" i="51"/>
  <c r="E167" i="49"/>
  <c r="N84" i="49"/>
  <c r="H15" i="51"/>
  <c r="CI25" i="63"/>
  <c r="F119" i="49"/>
  <c r="M90" i="49"/>
  <c r="AO14" i="38"/>
  <c r="S15" i="38"/>
  <c r="HV14" i="38"/>
  <c r="CR12" i="38"/>
  <c r="AR14" i="38"/>
  <c r="K52" i="49"/>
  <c r="GQ15" i="38"/>
  <c r="H109" i="49"/>
  <c r="H14" i="51"/>
  <c r="EV14" i="38"/>
  <c r="D56" i="49"/>
  <c r="FK13" i="38"/>
  <c r="DH13" i="38"/>
  <c r="GL25" i="63"/>
  <c r="FA13" i="38"/>
  <c r="ES12" i="38"/>
  <c r="IB14" i="38"/>
  <c r="ED25" i="63"/>
  <c r="D79" i="49"/>
  <c r="GA13" i="38"/>
  <c r="D198" i="49"/>
  <c r="AE15" i="38"/>
  <c r="E211" i="49"/>
  <c r="IO16" i="38"/>
  <c r="H172" i="49"/>
  <c r="FT14" i="38"/>
  <c r="HX15" i="38"/>
  <c r="M15" i="38"/>
  <c r="M78" i="49"/>
  <c r="HJ12" i="38"/>
  <c r="HJ15" i="38"/>
  <c r="D81" i="49"/>
  <c r="H107" i="49"/>
  <c r="GD14" i="38"/>
  <c r="AV15" i="38"/>
  <c r="AV14" i="38"/>
  <c r="AD14" i="38"/>
  <c r="DU16" i="38"/>
  <c r="HL15" i="38"/>
  <c r="GK13" i="38"/>
  <c r="D54" i="49"/>
  <c r="K196" i="49"/>
  <c r="J141" i="49"/>
  <c r="IH16" i="38"/>
  <c r="AY25" i="63"/>
  <c r="M176" i="49"/>
  <c r="I202" i="49"/>
  <c r="J87" i="49"/>
  <c r="E146" i="49"/>
  <c r="HF13" i="38"/>
  <c r="GP25" i="63"/>
  <c r="BF15" i="38"/>
  <c r="AU25" i="63"/>
  <c r="BH16" i="38"/>
  <c r="GB15" i="38"/>
  <c r="J170" i="49"/>
  <c r="N179" i="49"/>
  <c r="BR15" i="38"/>
  <c r="IE12" i="38"/>
  <c r="L174" i="49"/>
  <c r="G135" i="49"/>
  <c r="DJ16" i="38"/>
  <c r="K143" i="49"/>
  <c r="K87" i="49"/>
  <c r="K135" i="49"/>
  <c r="DK16" i="38"/>
  <c r="E202" i="49"/>
  <c r="M145" i="49"/>
  <c r="ID16" i="38"/>
  <c r="J117" i="49"/>
  <c r="FL12" i="38"/>
  <c r="G79" i="49"/>
  <c r="AO13" i="38"/>
  <c r="HZ16" i="38"/>
  <c r="EY12" i="38"/>
  <c r="CV14" i="38"/>
  <c r="GP14" i="38"/>
  <c r="FI15" i="38"/>
  <c r="E106" i="49"/>
  <c r="BE14" i="38"/>
  <c r="I148" i="49"/>
  <c r="BS15" i="38"/>
  <c r="K181" i="49"/>
  <c r="G200" i="49"/>
  <c r="I11" i="47"/>
  <c r="IL13" i="38"/>
  <c r="L144" i="49"/>
  <c r="BQ15" i="38"/>
  <c r="E148" i="49"/>
  <c r="J149" i="49"/>
  <c r="Q15" i="38"/>
  <c r="K53" i="49"/>
  <c r="GH16" i="38"/>
  <c r="BN16" i="38"/>
  <c r="FE25" i="63"/>
  <c r="N173" i="49"/>
  <c r="IJ15" i="38"/>
  <c r="Y12" i="38"/>
  <c r="HE25" i="63"/>
  <c r="L88" i="49"/>
  <c r="F145" i="49"/>
  <c r="D195" i="49"/>
  <c r="DT25" i="63"/>
  <c r="GV13" i="38"/>
  <c r="FA14" i="38"/>
  <c r="CJ14" i="38"/>
  <c r="G207" i="49"/>
  <c r="DA14" i="38"/>
  <c r="CZ14" i="38"/>
  <c r="L47" i="49"/>
  <c r="E120" i="49"/>
  <c r="GJ13" i="38"/>
  <c r="V15" i="38"/>
  <c r="H113" i="49"/>
  <c r="L211" i="49"/>
  <c r="M138" i="49"/>
  <c r="E51" i="49"/>
  <c r="FO15" i="38"/>
  <c r="W13" i="38"/>
  <c r="H175" i="49"/>
  <c r="H174" i="49"/>
  <c r="W16" i="38"/>
  <c r="L207" i="49"/>
  <c r="J52" i="49"/>
  <c r="G82" i="49"/>
  <c r="EM16" i="38"/>
  <c r="BY13" i="38"/>
  <c r="N112" i="49"/>
  <c r="K170" i="49"/>
  <c r="HK15" i="38"/>
  <c r="BR16" i="38"/>
  <c r="EL14" i="38"/>
  <c r="CG12" i="38"/>
  <c r="EF13" i="38"/>
  <c r="N81" i="49"/>
  <c r="U4" i="51"/>
  <c r="N48" i="49"/>
  <c r="HZ13" i="38"/>
  <c r="FD25" i="63"/>
  <c r="D111" i="49"/>
  <c r="N144" i="49"/>
  <c r="IP12" i="38"/>
  <c r="K198" i="49"/>
  <c r="H60" i="49"/>
  <c r="GJ16" i="38"/>
  <c r="I79" i="49"/>
  <c r="I16" i="47"/>
  <c r="FT16" i="38"/>
  <c r="HT25" i="63"/>
  <c r="AS25" i="63"/>
  <c r="I61" i="49"/>
  <c r="K121" i="49"/>
  <c r="DC16" i="38"/>
  <c r="GK14" i="38"/>
  <c r="I207" i="49"/>
  <c r="BG14" i="38"/>
  <c r="G81" i="49"/>
  <c r="CM13" i="38"/>
  <c r="ID13" i="38"/>
  <c r="I18" i="47"/>
  <c r="L173" i="49"/>
  <c r="H203" i="49"/>
  <c r="K151" i="49"/>
  <c r="FH14" i="38"/>
  <c r="DO25" i="63"/>
  <c r="N52" i="49"/>
  <c r="H166" i="49"/>
  <c r="D86" i="49"/>
  <c r="DG12" i="38"/>
  <c r="AG13" i="38"/>
  <c r="AB15" i="38"/>
  <c r="BD16" i="38"/>
  <c r="U14" i="38"/>
  <c r="BC12" i="38"/>
  <c r="DP13" i="38"/>
  <c r="FW12" i="38"/>
  <c r="IM12" i="38"/>
  <c r="Y4" i="51"/>
  <c r="CB14" i="38"/>
  <c r="FD12" i="38"/>
  <c r="L199" i="49"/>
  <c r="J55" i="49"/>
  <c r="O25" i="63"/>
  <c r="M79" i="49"/>
  <c r="HU14" i="38"/>
  <c r="E76" i="49"/>
  <c r="G110" i="49"/>
  <c r="HZ12" i="38"/>
  <c r="H106" i="49"/>
  <c r="G16" i="51"/>
  <c r="M54" i="49"/>
  <c r="CT15" i="38"/>
  <c r="FU13" i="38"/>
  <c r="I47" i="49"/>
  <c r="N172" i="49"/>
  <c r="M85" i="49"/>
  <c r="K89" i="49"/>
  <c r="H207" i="49"/>
  <c r="GK25" i="63"/>
  <c r="H148" i="49"/>
  <c r="K110" i="49"/>
  <c r="FG16" i="38"/>
  <c r="J166" i="49"/>
  <c r="EC13" i="38"/>
  <c r="G204" i="49"/>
  <c r="ID15" i="38"/>
  <c r="K81" i="49"/>
  <c r="GS25" i="63"/>
  <c r="BW13" i="38"/>
  <c r="EQ25" i="63"/>
  <c r="DT13" i="38"/>
  <c r="BW25" i="63"/>
  <c r="J210" i="49"/>
  <c r="HL25" i="63"/>
  <c r="AB12" i="38"/>
  <c r="CE14" i="38"/>
  <c r="DU25" i="63"/>
  <c r="DO16" i="38"/>
  <c r="I7" i="47"/>
  <c r="IA13" i="38"/>
  <c r="H143" i="49"/>
  <c r="AI14" i="38"/>
  <c r="IO25" i="63"/>
  <c r="AT25" i="63"/>
  <c r="I209" i="49"/>
  <c r="L166" i="49"/>
  <c r="Z25" i="63"/>
  <c r="I112" i="49"/>
  <c r="K142" i="49"/>
  <c r="M149" i="49"/>
  <c r="AR15" i="38"/>
  <c r="S16" i="38"/>
  <c r="CH14" i="38"/>
  <c r="N78" i="49"/>
  <c r="L55" i="49"/>
  <c r="H61" i="49"/>
  <c r="ED14" i="38"/>
  <c r="AA12" i="38"/>
  <c r="F151" i="49"/>
  <c r="IF13" i="38"/>
  <c r="HO25" i="63"/>
  <c r="Q5" i="51"/>
  <c r="E198" i="49"/>
  <c r="G197" i="49"/>
  <c r="IH25" i="63"/>
  <c r="HJ14" i="38"/>
  <c r="EL16" i="38"/>
  <c r="EX14" i="38"/>
  <c r="CH13" i="38"/>
  <c r="M209" i="49"/>
  <c r="EN13" i="38"/>
  <c r="H59" i="49"/>
  <c r="M157" i="49"/>
  <c r="D115" i="49"/>
  <c r="EW13" i="38"/>
  <c r="HN25" i="63"/>
  <c r="DT12" i="38"/>
  <c r="I13" i="38"/>
  <c r="HH12" i="38"/>
  <c r="M196" i="49"/>
  <c r="G148" i="49"/>
  <c r="Q14" i="38"/>
  <c r="N90" i="49"/>
  <c r="GJ12" i="38"/>
  <c r="N137" i="49"/>
  <c r="K106" i="49"/>
  <c r="I83" i="49"/>
  <c r="EI16" i="38"/>
  <c r="P25" i="63"/>
  <c r="BT15" i="38"/>
  <c r="N175" i="49"/>
  <c r="CL15" i="38"/>
  <c r="L49" i="49"/>
  <c r="ET13" i="38"/>
  <c r="D170" i="49"/>
  <c r="H46" i="49"/>
  <c r="EE15" i="38"/>
  <c r="EG16" i="38"/>
  <c r="HI25" i="63"/>
  <c r="EZ25" i="63"/>
  <c r="L116" i="49"/>
  <c r="J119" i="49"/>
  <c r="CB15" i="38"/>
  <c r="M177" i="49"/>
  <c r="V16" i="38"/>
  <c r="K195" i="49"/>
  <c r="GY25" i="63"/>
  <c r="F53" i="49"/>
  <c r="AU16" i="38"/>
  <c r="HG14" i="38"/>
  <c r="N67" i="49"/>
  <c r="V8" i="49"/>
  <c r="G14" i="38"/>
  <c r="J115" i="49"/>
  <c r="F177" i="49"/>
  <c r="CR16" i="38"/>
  <c r="GR25" i="63"/>
  <c r="F174" i="49"/>
  <c r="AA13" i="38"/>
  <c r="FV12" i="38"/>
  <c r="D180" i="49"/>
  <c r="BH25" i="63"/>
  <c r="J35" i="20"/>
  <c r="HL14" i="38"/>
  <c r="K200" i="49"/>
  <c r="J196" i="49"/>
  <c r="DC25" i="63"/>
  <c r="H197" i="49"/>
  <c r="J7" i="51"/>
  <c r="K56" i="49"/>
  <c r="J83" i="49"/>
  <c r="DM12" i="38"/>
  <c r="GL15" i="38"/>
  <c r="GS15" i="38"/>
  <c r="L48" i="49"/>
  <c r="F85" i="49"/>
  <c r="E58" i="49"/>
  <c r="HA12" i="38"/>
  <c r="FZ15" i="38"/>
  <c r="DK13" i="38"/>
  <c r="FI12" i="38"/>
  <c r="E205" i="49"/>
  <c r="DR13" i="38"/>
  <c r="ER25" i="63"/>
  <c r="D150" i="49"/>
  <c r="F105" i="49"/>
  <c r="J81" i="49"/>
  <c r="FX16" i="38"/>
  <c r="CU15" i="38"/>
  <c r="DF16" i="38"/>
  <c r="V11" i="49"/>
  <c r="BJ25" i="63"/>
  <c r="CL25" i="63"/>
  <c r="HG15" i="38"/>
  <c r="BB25" i="63"/>
  <c r="S12" i="38"/>
  <c r="F198" i="49"/>
  <c r="GP15" i="38"/>
  <c r="G121" i="49"/>
  <c r="M202" i="49"/>
  <c r="J47" i="49"/>
  <c r="V6" i="49"/>
  <c r="GU14" i="38"/>
  <c r="IC13" i="38"/>
  <c r="GX25" i="63"/>
  <c r="I50" i="49"/>
  <c r="BI16" i="38"/>
  <c r="K117" i="49"/>
  <c r="H17" i="51"/>
  <c r="FV14" i="38"/>
  <c r="E84" i="49"/>
  <c r="K201" i="49"/>
  <c r="M84" i="49"/>
  <c r="AF16" i="38"/>
  <c r="DF13" i="38"/>
  <c r="N205" i="49"/>
  <c r="DS15" i="38"/>
  <c r="EA14" i="38"/>
  <c r="L200" i="49"/>
  <c r="EW25" i="63"/>
  <c r="DP16" i="38"/>
  <c r="FK15" i="38"/>
  <c r="HU12" i="38"/>
  <c r="CZ13" i="38"/>
  <c r="ET12" i="38"/>
  <c r="F169" i="49"/>
  <c r="AA14" i="38"/>
  <c r="HU16" i="38"/>
  <c r="K127" i="49"/>
  <c r="HD12" i="38"/>
  <c r="HX14" i="38"/>
  <c r="EJ25" i="63"/>
  <c r="BI25" i="63"/>
  <c r="AN25" i="63"/>
  <c r="L197" i="49"/>
  <c r="L142" i="49"/>
  <c r="AA25" i="63"/>
  <c r="G91" i="49"/>
  <c r="U13" i="38"/>
  <c r="FC14" i="38"/>
  <c r="M175" i="49"/>
  <c r="N46" i="49"/>
  <c r="J48" i="49"/>
  <c r="D50" i="49"/>
  <c r="K187" i="49"/>
  <c r="DW14" i="38"/>
  <c r="K112" i="49"/>
  <c r="H111" i="49"/>
  <c r="FC12" i="38"/>
  <c r="G177" i="49"/>
  <c r="N207" i="49"/>
  <c r="E174" i="49"/>
  <c r="N57" i="49"/>
  <c r="J136" i="49"/>
  <c r="L77" i="49"/>
  <c r="G113" i="49"/>
  <c r="G119" i="49"/>
  <c r="G58" i="49"/>
  <c r="GO12" i="38"/>
  <c r="GO15" i="38"/>
  <c r="IF25" i="63"/>
  <c r="DN25" i="63"/>
  <c r="HG25" i="63"/>
  <c r="N109" i="49"/>
  <c r="CK12" i="38"/>
  <c r="EI25" i="63"/>
  <c r="G120" i="49"/>
  <c r="J46" i="49"/>
  <c r="F107" i="49"/>
  <c r="EK13" i="38"/>
  <c r="CC15" i="38"/>
  <c r="BT16" i="38"/>
  <c r="F138" i="49"/>
  <c r="I170" i="49"/>
  <c r="Z15" i="38"/>
  <c r="ET15" i="38"/>
  <c r="E87" i="49"/>
  <c r="M146" i="49"/>
  <c r="N120" i="49"/>
  <c r="FZ14" i="38"/>
  <c r="N165" i="49"/>
  <c r="BG16" i="38"/>
  <c r="HG16" i="38"/>
  <c r="I204" i="49"/>
  <c r="FS14" i="38"/>
  <c r="I144" i="49"/>
  <c r="I175" i="49"/>
  <c r="D80" i="49"/>
  <c r="V4" i="51"/>
  <c r="FF14" i="38"/>
  <c r="M135" i="49"/>
  <c r="CX15" i="38"/>
  <c r="FA25" i="63"/>
  <c r="G12" i="38"/>
  <c r="FV13" i="38"/>
  <c r="HW16" i="38"/>
  <c r="N217" i="49"/>
  <c r="GP12" i="38"/>
  <c r="CX13" i="38"/>
  <c r="CM15" i="38"/>
  <c r="GY16" i="38"/>
  <c r="EU25" i="63"/>
  <c r="I15" i="38"/>
  <c r="HP14" i="38"/>
  <c r="DY25" i="63"/>
  <c r="CG15" i="38"/>
  <c r="J61" i="49"/>
  <c r="DG13" i="38"/>
  <c r="CV16" i="38"/>
  <c r="H13" i="38"/>
  <c r="H117" i="49"/>
  <c r="U12" i="38"/>
  <c r="L25" i="63"/>
  <c r="K49" i="49"/>
  <c r="DG14" i="38"/>
  <c r="CO25" i="63"/>
  <c r="BV13" i="38"/>
  <c r="F47" i="49"/>
  <c r="GF15" i="38"/>
  <c r="CE25" i="63"/>
  <c r="GS14" i="38"/>
  <c r="G142" i="49"/>
  <c r="CG16" i="38"/>
  <c r="N16" i="38"/>
  <c r="K78" i="49"/>
  <c r="HP25" i="63"/>
  <c r="DV12" i="38"/>
  <c r="H24" i="51"/>
  <c r="N58" i="49"/>
  <c r="GW12" i="38"/>
  <c r="F137" i="49"/>
  <c r="IL15" i="38"/>
  <c r="G181" i="49"/>
  <c r="CJ25" i="63"/>
  <c r="S7" i="51"/>
  <c r="K54" i="49"/>
  <c r="F195" i="49"/>
  <c r="GE12" i="38"/>
  <c r="H173" i="49"/>
  <c r="EA13" i="38"/>
  <c r="DQ13" i="38"/>
  <c r="G180" i="49"/>
  <c r="FR14" i="38"/>
  <c r="CC14" i="38"/>
  <c r="FT15" i="38"/>
  <c r="G166" i="49"/>
  <c r="H179" i="49"/>
  <c r="L172" i="49"/>
  <c r="BM25" i="63"/>
  <c r="ES14" i="38"/>
  <c r="J199" i="49"/>
  <c r="G15" i="38"/>
  <c r="G27" i="51"/>
  <c r="EU15" i="38"/>
  <c r="M88" i="49"/>
  <c r="J50" i="49"/>
  <c r="AI13" i="38"/>
  <c r="FU14" i="38"/>
  <c r="N195" i="49"/>
  <c r="M5" i="51"/>
  <c r="N168" i="49"/>
  <c r="D57" i="49"/>
  <c r="E170" i="49"/>
  <c r="I78" i="49"/>
  <c r="HE16" i="38"/>
  <c r="HY13" i="38"/>
  <c r="N116" i="49"/>
  <c r="BA16" i="38"/>
  <c r="DD15" i="38"/>
  <c r="E118" i="49"/>
  <c r="DE14" i="38"/>
  <c r="FI16" i="38"/>
  <c r="BF16" i="38"/>
  <c r="N91" i="49"/>
  <c r="FB25" i="63"/>
  <c r="N54" i="49"/>
  <c r="FJ14" i="38"/>
  <c r="FN15" i="38"/>
  <c r="G59" i="49"/>
  <c r="DW12" i="38"/>
  <c r="H200" i="49"/>
  <c r="AA15" i="38"/>
  <c r="G174" i="49"/>
  <c r="GD25" i="63"/>
  <c r="I14" i="38"/>
  <c r="BL13" i="38"/>
  <c r="H12" i="51"/>
  <c r="DR15" i="38"/>
  <c r="CZ25" i="63"/>
  <c r="EQ16" i="38"/>
  <c r="CD16" i="38"/>
  <c r="IN14" i="38"/>
  <c r="D151" i="49"/>
  <c r="E200" i="49"/>
  <c r="K108" i="49"/>
  <c r="F80" i="49"/>
  <c r="F176" i="49"/>
  <c r="N176" i="49"/>
  <c r="I177" i="49"/>
  <c r="N55" i="49"/>
  <c r="G19" i="51"/>
  <c r="EN16" i="38"/>
  <c r="IL12" i="38"/>
  <c r="G24" i="51"/>
  <c r="L209" i="49"/>
  <c r="GW14" i="38"/>
  <c r="GV15" i="38"/>
  <c r="G211" i="49"/>
  <c r="HJ13" i="38"/>
  <c r="CW25" i="63"/>
  <c r="CJ12" i="38"/>
  <c r="I178" i="49"/>
  <c r="I90" i="49"/>
  <c r="EK15" i="38"/>
  <c r="AK25" i="63"/>
  <c r="IG12" i="38"/>
  <c r="DH14" i="38"/>
  <c r="H14" i="38"/>
  <c r="S25" i="63"/>
  <c r="I197" i="49"/>
  <c r="DY16" i="38"/>
  <c r="O14" i="38"/>
  <c r="K48" i="49"/>
  <c r="FL16" i="38"/>
  <c r="AQ13" i="38"/>
  <c r="J57" i="49"/>
  <c r="II16" i="38"/>
  <c r="EB14" i="38"/>
  <c r="IG16" i="38"/>
  <c r="I146" i="49"/>
  <c r="I168" i="49"/>
  <c r="H43" i="47"/>
  <c r="AQ12" i="38"/>
  <c r="EP12" i="38"/>
  <c r="BW15" i="38"/>
  <c r="GL12" i="38"/>
  <c r="G52" i="49"/>
  <c r="HI14" i="38"/>
  <c r="J84" i="49"/>
  <c r="M136" i="49"/>
  <c r="N80" i="49"/>
  <c r="AG25" i="63"/>
  <c r="BW16" i="38"/>
  <c r="K176" i="49"/>
  <c r="D206" i="49"/>
  <c r="GT25" i="63"/>
  <c r="K140" i="49"/>
  <c r="W25" i="63"/>
  <c r="G208" i="49"/>
  <c r="I136" i="49"/>
  <c r="FN16" i="38"/>
  <c r="GU13" i="38"/>
  <c r="FX13" i="38"/>
  <c r="D205" i="49"/>
  <c r="D89" i="49"/>
  <c r="IB16" i="38"/>
  <c r="L145" i="49"/>
  <c r="AK15" i="38"/>
  <c r="HK16" i="38"/>
  <c r="CF13" i="38"/>
  <c r="K144" i="49"/>
  <c r="GY14" i="38"/>
  <c r="HJ25" i="63"/>
  <c r="E175" i="49"/>
  <c r="FJ13" i="38"/>
  <c r="EP14" i="38"/>
  <c r="BM16" i="38"/>
  <c r="AH14" i="38"/>
  <c r="E47" i="49"/>
  <c r="M82" i="49"/>
  <c r="BY16" i="38"/>
  <c r="IA25" i="63"/>
  <c r="N136" i="49"/>
  <c r="AP25" i="63"/>
  <c r="F148" i="49"/>
  <c r="F49" i="49"/>
  <c r="M187" i="49"/>
  <c r="HB13" i="38"/>
  <c r="DR14" i="38"/>
  <c r="DQ12" i="38"/>
  <c r="DB12" i="38"/>
  <c r="AS14" i="38"/>
  <c r="J118" i="49"/>
  <c r="FH25" i="63"/>
  <c r="AN15" i="38"/>
  <c r="H170" i="49"/>
  <c r="I110" i="49"/>
  <c r="DR16" i="38"/>
  <c r="J175" i="49"/>
  <c r="DJ15" i="38"/>
  <c r="D77" i="49"/>
  <c r="F203" i="49"/>
  <c r="K58" i="49"/>
  <c r="N203" i="49"/>
  <c r="FV15" i="38"/>
  <c r="K173" i="49"/>
  <c r="F78" i="49"/>
  <c r="L202" i="49"/>
  <c r="H12" i="38"/>
  <c r="F57" i="49"/>
  <c r="BM12" i="38"/>
  <c r="M169" i="49"/>
  <c r="E169" i="49"/>
  <c r="BA25" i="63"/>
  <c r="M58" i="49"/>
  <c r="IP25" i="63"/>
  <c r="N13" i="38"/>
  <c r="AW25" i="63"/>
  <c r="HT12" i="38"/>
  <c r="F196" i="49"/>
  <c r="D177" i="49"/>
  <c r="AP15" i="38"/>
  <c r="GI12" i="38"/>
  <c r="N177" i="49"/>
  <c r="HI13" i="38"/>
  <c r="G147" i="49"/>
  <c r="FF12" i="38"/>
  <c r="AC25" i="63"/>
  <c r="HN12" i="38"/>
  <c r="H79" i="49"/>
  <c r="HX13" i="38"/>
  <c r="L210" i="49"/>
  <c r="FY25" i="63"/>
  <c r="G179" i="49"/>
  <c r="GD16" i="38"/>
  <c r="CD12" i="38"/>
  <c r="AW16" i="38"/>
  <c r="HN15" i="38"/>
  <c r="P4" i="51"/>
  <c r="I206" i="49"/>
  <c r="EZ16" i="38"/>
  <c r="AF14" i="38"/>
  <c r="GH15" i="38"/>
  <c r="Y5" i="51"/>
  <c r="GF14" i="38"/>
  <c r="E91" i="49"/>
  <c r="O4" i="51"/>
  <c r="E116" i="49"/>
  <c r="I145" i="49"/>
  <c r="DO13" i="38"/>
  <c r="N75" i="49"/>
  <c r="HQ13" i="38"/>
  <c r="HJ16" i="38"/>
  <c r="DN13" i="38"/>
  <c r="EG13" i="38"/>
  <c r="E83" i="49"/>
  <c r="M198" i="49"/>
  <c r="Z16" i="38"/>
  <c r="EJ15" i="38"/>
  <c r="N149" i="49"/>
  <c r="BP15" i="38"/>
  <c r="K119" i="49"/>
  <c r="H57" i="49"/>
  <c r="G86" i="49"/>
  <c r="FX25" i="63"/>
  <c r="II25" i="63"/>
  <c r="CH15" i="38"/>
  <c r="GB13" i="38"/>
  <c r="CS25" i="63"/>
  <c r="D121" i="49"/>
  <c r="N49" i="49"/>
  <c r="HM16" i="38"/>
  <c r="GU16" i="38"/>
  <c r="N170" i="49"/>
  <c r="L75" i="49"/>
  <c r="H140" i="49"/>
  <c r="BX14" i="38"/>
  <c r="HP12" i="38"/>
  <c r="H206" i="49"/>
  <c r="FT13" i="38"/>
  <c r="K90" i="49"/>
  <c r="F86" i="49"/>
  <c r="G111" i="49"/>
  <c r="J142" i="49"/>
  <c r="L181" i="49"/>
  <c r="I147" i="49"/>
  <c r="D176" i="49"/>
  <c r="GA16" i="38"/>
  <c r="J109" i="49"/>
  <c r="BJ16" i="38"/>
  <c r="CQ16" i="38"/>
  <c r="H91" i="49"/>
  <c r="FV25" i="63"/>
  <c r="BG15" i="38"/>
  <c r="GT16" i="38"/>
  <c r="N107" i="49"/>
  <c r="AZ13" i="38"/>
  <c r="G144" i="49"/>
  <c r="IB25" i="63"/>
  <c r="I139" i="49"/>
  <c r="M76" i="49"/>
  <c r="HQ16" i="38"/>
  <c r="FN25" i="63"/>
  <c r="J172" i="49"/>
  <c r="I210" i="49"/>
  <c r="D61" i="49"/>
  <c r="S13" i="38"/>
  <c r="BZ13" i="38"/>
  <c r="EX13" i="38"/>
  <c r="DG16" i="38"/>
  <c r="O16" i="38"/>
  <c r="HE14" i="38"/>
  <c r="HZ25" i="63"/>
  <c r="CS13" i="38"/>
  <c r="F209" i="49"/>
  <c r="J150" i="49"/>
  <c r="FW16" i="38"/>
  <c r="G78" i="49"/>
  <c r="HO15" i="38"/>
  <c r="G76" i="49"/>
  <c r="K149" i="49"/>
  <c r="BX15" i="38"/>
  <c r="IG15" i="38"/>
  <c r="D146" i="49"/>
  <c r="M75" i="49"/>
  <c r="I176" i="49"/>
  <c r="D136" i="49"/>
  <c r="G195" i="49"/>
  <c r="F51" i="49"/>
  <c r="M143" i="49"/>
  <c r="AC14" i="38"/>
  <c r="G106" i="49"/>
  <c r="Y7" i="51"/>
  <c r="L149" i="49"/>
  <c r="K148" i="49"/>
  <c r="GM16" i="38"/>
  <c r="I52" i="49"/>
  <c r="L110" i="49"/>
  <c r="IK14" i="38"/>
  <c r="CN25" i="63"/>
  <c r="F48" i="49"/>
  <c r="HH25" i="63"/>
  <c r="G87" i="49"/>
  <c r="M205" i="49"/>
  <c r="G167" i="49"/>
  <c r="I20" i="47"/>
  <c r="BS25" i="63"/>
  <c r="M203" i="49"/>
  <c r="GS16" i="38"/>
  <c r="J145" i="49"/>
  <c r="FY12" i="38"/>
  <c r="G210" i="49"/>
  <c r="CG13" i="38"/>
  <c r="G28" i="51"/>
  <c r="CC16" i="38"/>
  <c r="CQ12" i="38"/>
  <c r="DY13" i="38"/>
  <c r="J54" i="49"/>
  <c r="GX12" i="38"/>
  <c r="AR12" i="38"/>
  <c r="H177" i="49"/>
  <c r="J167" i="49"/>
  <c r="F172" i="49"/>
  <c r="E208" i="49"/>
  <c r="M137" i="49"/>
  <c r="AE16" i="38"/>
  <c r="N174" i="49"/>
  <c r="K16" i="38"/>
  <c r="K206" i="49"/>
  <c r="G45" i="49"/>
  <c r="IF15" i="38"/>
  <c r="DW25" i="63"/>
  <c r="G146" i="49"/>
  <c r="P13" i="38"/>
  <c r="M83" i="49"/>
  <c r="N141" i="49"/>
  <c r="DC14" i="38"/>
  <c r="F142" i="49"/>
  <c r="H147" i="49"/>
  <c r="HV25" i="63"/>
  <c r="N106" i="49"/>
  <c r="U15" i="38"/>
  <c r="I172" i="49"/>
  <c r="K204" i="49"/>
  <c r="D204" i="49"/>
  <c r="X5" i="51"/>
  <c r="GF25" i="63"/>
  <c r="BQ13" i="38"/>
  <c r="N118" i="49"/>
  <c r="BY25" i="63"/>
  <c r="I149" i="49"/>
  <c r="I8" i="47"/>
  <c r="K55" i="49"/>
  <c r="Z5" i="51"/>
  <c r="BR25" i="63"/>
  <c r="FE14" i="38"/>
  <c r="N110" i="49"/>
  <c r="J14" i="38"/>
  <c r="GS13" i="38"/>
  <c r="M117" i="49"/>
  <c r="J77" i="49"/>
  <c r="D108" i="49"/>
  <c r="N115" i="49"/>
  <c r="BL16" i="38"/>
  <c r="Z14" i="38"/>
  <c r="G209" i="49"/>
  <c r="W15" i="38"/>
  <c r="X4" i="51"/>
  <c r="HR14" i="38"/>
  <c r="L195" i="49"/>
  <c r="HA25" i="63"/>
  <c r="H52" i="49"/>
  <c r="J200" i="49"/>
  <c r="BW12" i="38"/>
  <c r="H82" i="49"/>
  <c r="EP25" i="63"/>
  <c r="F88" i="49"/>
  <c r="L118" i="49"/>
  <c r="M150" i="49"/>
  <c r="D119" i="49"/>
  <c r="J86" i="49"/>
  <c r="M113" i="49"/>
  <c r="ES16" i="38"/>
  <c r="G23" i="51"/>
  <c r="L58" i="49"/>
  <c r="H178" i="49"/>
  <c r="I17" i="47"/>
  <c r="M116" i="49"/>
  <c r="EG25" i="63"/>
  <c r="AP13" i="38"/>
  <c r="DL12" i="38"/>
  <c r="D149" i="49"/>
  <c r="AM12" i="38"/>
  <c r="FL13" i="38"/>
  <c r="I48" i="49"/>
  <c r="M142" i="49"/>
  <c r="HB25" i="63"/>
  <c r="V12" i="38"/>
  <c r="M210" i="49"/>
  <c r="D172" i="49"/>
  <c r="H195" i="49"/>
  <c r="N50" i="49"/>
  <c r="M49" i="49"/>
  <c r="AK16" i="38"/>
  <c r="EN12" i="38"/>
  <c r="K59" i="49"/>
  <c r="EU13" i="38"/>
  <c r="E107" i="49"/>
  <c r="M14" i="38"/>
  <c r="GH14" i="38"/>
  <c r="M46" i="49"/>
  <c r="BX13" i="38"/>
  <c r="G114" i="49"/>
  <c r="E201" i="49"/>
  <c r="GC25" i="63"/>
  <c r="EV12" i="38"/>
  <c r="E206" i="49"/>
  <c r="I151" i="49"/>
  <c r="R13" i="38"/>
  <c r="K51" i="49"/>
  <c r="EI14" i="38"/>
  <c r="L204" i="49"/>
  <c r="EX15" i="38"/>
  <c r="D178" i="49"/>
  <c r="G149" i="49"/>
  <c r="I203" i="49"/>
  <c r="U5" i="51"/>
  <c r="EK25" i="63"/>
  <c r="BU16" i="38"/>
  <c r="DA25" i="63"/>
  <c r="D175" i="49"/>
  <c r="E142" i="49"/>
  <c r="K178" i="49"/>
  <c r="G83" i="49"/>
  <c r="N14" i="38"/>
  <c r="DF12" i="38"/>
  <c r="DZ15" i="38"/>
  <c r="BS14" i="38"/>
  <c r="EW14" i="38"/>
  <c r="E209" i="49"/>
  <c r="DQ14" i="38"/>
  <c r="FJ15" i="38"/>
  <c r="CV13" i="38"/>
  <c r="IL14" i="38"/>
  <c r="K157" i="49"/>
  <c r="AR13" i="38"/>
  <c r="E59" i="49"/>
  <c r="DK25" i="63"/>
  <c r="I86" i="49"/>
  <c r="HA15" i="38"/>
  <c r="AM16" i="38"/>
  <c r="BE16" i="38"/>
  <c r="E135" i="49"/>
  <c r="CK13" i="38"/>
  <c r="K75" i="49"/>
  <c r="AL13" i="38"/>
  <c r="DD16" i="38"/>
  <c r="IJ12" i="38"/>
  <c r="F89" i="49"/>
  <c r="HE12" i="38"/>
  <c r="G22" i="51"/>
  <c r="FN12" i="38"/>
  <c r="DE25" i="63"/>
  <c r="J138" i="49"/>
  <c r="DX14" i="38"/>
  <c r="J60" i="49"/>
  <c r="M4" i="51"/>
  <c r="E149" i="49"/>
  <c r="HM12" i="38"/>
  <c r="FQ13" i="38"/>
  <c r="H85" i="49"/>
  <c r="AY12" i="38"/>
  <c r="CI12" i="38"/>
  <c r="BZ25" i="63"/>
  <c r="H205" i="49"/>
  <c r="J85" i="49"/>
  <c r="V7" i="51"/>
  <c r="AO25" i="63"/>
  <c r="FY15" i="38"/>
  <c r="N119" i="49"/>
  <c r="J59" i="49"/>
  <c r="FK12" i="38"/>
  <c r="HE13" i="38"/>
  <c r="L106" i="49"/>
  <c r="BL15" i="38"/>
  <c r="E140" i="49"/>
  <c r="F81" i="49"/>
  <c r="CD14" i="38"/>
  <c r="H211" i="49"/>
  <c r="IE15" i="38"/>
  <c r="H90" i="49"/>
  <c r="AW14" i="38"/>
  <c r="BR13" i="38"/>
  <c r="L157" i="49"/>
  <c r="FC13" i="38"/>
  <c r="N187" i="49"/>
  <c r="I141" i="49"/>
  <c r="DI16" i="38"/>
  <c r="I13" i="47"/>
  <c r="D113" i="49"/>
  <c r="GB16" i="38"/>
  <c r="C10" i="38"/>
  <c r="IO13" i="38"/>
  <c r="IE25" i="63"/>
  <c r="DS13" i="38"/>
  <c r="L5" i="51"/>
  <c r="V13" i="38"/>
  <c r="AT15" i="38"/>
  <c r="N208" i="49"/>
  <c r="G202" i="49"/>
  <c r="H198" i="49"/>
  <c r="N178" i="49"/>
  <c r="N151" i="49"/>
  <c r="E166" i="49"/>
  <c r="AB16" i="38"/>
  <c r="BK25" i="63"/>
  <c r="E50" i="49"/>
  <c r="J88" i="49"/>
  <c r="I105" i="49"/>
  <c r="K205" i="49"/>
  <c r="ET25" i="63"/>
  <c r="K57" i="49"/>
  <c r="HQ25" i="63"/>
  <c r="CY15" i="38"/>
  <c r="K47" i="49"/>
  <c r="J204" i="49"/>
  <c r="BS13" i="38"/>
  <c r="FF25" i="63"/>
  <c r="GU12" i="38"/>
  <c r="I14" i="47"/>
  <c r="CQ14" i="38"/>
  <c r="FI13" i="38"/>
  <c r="H199" i="49"/>
  <c r="DY14" i="38"/>
  <c r="M172" i="49"/>
  <c r="BR12" i="38"/>
  <c r="AF25" i="63"/>
  <c r="AO15" i="38"/>
  <c r="D138" i="49"/>
  <c r="FW14" i="38"/>
  <c r="L205" i="49"/>
  <c r="HO14" i="38"/>
  <c r="I84" i="49"/>
  <c r="IR25" i="63"/>
  <c r="V10" i="49"/>
  <c r="H196" i="49"/>
  <c r="G13" i="51"/>
  <c r="L119" i="49"/>
  <c r="H75" i="49"/>
  <c r="FY16" i="38"/>
  <c r="CW13" i="38"/>
  <c r="CX16" i="38"/>
  <c r="EH13" i="38"/>
  <c r="AD25" i="63"/>
  <c r="BY14" i="38"/>
  <c r="M86" i="49"/>
  <c r="L90" i="49"/>
  <c r="I12" i="38"/>
  <c r="CD25" i="63"/>
  <c r="H139" i="49"/>
  <c r="K145" i="49"/>
  <c r="CK25" i="63"/>
  <c r="GF12" i="38"/>
  <c r="HO13" i="38"/>
  <c r="I117" i="49"/>
  <c r="G203" i="49"/>
  <c r="BB12" i="38"/>
  <c r="N114" i="49"/>
  <c r="GC16" i="38"/>
  <c r="BA14" i="38"/>
  <c r="I179" i="49"/>
  <c r="N38" i="49"/>
  <c r="FB16" i="38"/>
  <c r="J140" i="49"/>
  <c r="L179" i="49"/>
  <c r="I121" i="49"/>
  <c r="F204" i="49"/>
  <c r="HQ15" i="38"/>
  <c r="F56" i="49"/>
  <c r="HR25" i="63"/>
  <c r="BK13" i="38"/>
  <c r="I76" i="49"/>
  <c r="CI16" i="38"/>
  <c r="G138" i="49"/>
  <c r="CA14" i="38"/>
  <c r="AS16" i="38"/>
  <c r="HH15" i="38"/>
  <c r="D211" i="49"/>
  <c r="L78" i="49"/>
  <c r="I51" i="49"/>
  <c r="AJ12" i="38"/>
  <c r="DA15" i="38"/>
  <c r="CJ15" i="38"/>
  <c r="M38" i="49"/>
  <c r="K113" i="49"/>
  <c r="BN14" i="38"/>
  <c r="N139" i="49"/>
  <c r="GJ25" i="63"/>
  <c r="CW16" i="38"/>
  <c r="K80" i="49"/>
  <c r="F181" i="49"/>
  <c r="F46" i="49"/>
  <c r="M201" i="49"/>
  <c r="AH12" i="38"/>
  <c r="E141" i="49"/>
  <c r="J75" i="49"/>
  <c r="F112" i="49"/>
  <c r="HK25" i="63"/>
  <c r="EH12" i="38"/>
  <c r="ED13" i="38"/>
  <c r="EV15" i="38"/>
  <c r="E111" i="49"/>
  <c r="J120" i="49"/>
  <c r="F146" i="49"/>
  <c r="N210" i="49"/>
  <c r="F115" i="49"/>
  <c r="ER13" i="38"/>
  <c r="BL14" i="38"/>
  <c r="AS15" i="38"/>
  <c r="BB14" i="38"/>
  <c r="H210" i="49"/>
  <c r="M16" i="38"/>
  <c r="T16" i="38"/>
  <c r="HV15" i="38"/>
  <c r="M206" i="49"/>
  <c r="G140" i="49"/>
  <c r="AD13" i="38"/>
  <c r="BM15" i="38"/>
  <c r="BI14" i="38"/>
  <c r="J90" i="49"/>
  <c r="U7" i="51"/>
  <c r="BC16" i="38"/>
  <c r="IE14" i="38"/>
  <c r="FL15" i="38"/>
  <c r="BA15" i="38"/>
  <c r="DS25" i="63"/>
  <c r="BI15" i="38"/>
  <c r="IQ14" i="38"/>
  <c r="AN13" i="38"/>
  <c r="E109" i="49"/>
  <c r="DT16" i="38"/>
  <c r="I85" i="49"/>
  <c r="BD15" i="38"/>
  <c r="I116" i="49"/>
  <c r="N25" i="63"/>
  <c r="H25" i="51"/>
  <c r="J108" i="49"/>
  <c r="AU14" i="38"/>
  <c r="M47" i="49"/>
  <c r="BX12" i="38"/>
  <c r="GE15" i="38"/>
  <c r="CK16" i="38"/>
  <c r="FO13" i="38"/>
  <c r="HO16" i="38"/>
  <c r="ED16" i="38"/>
  <c r="HL16" i="38"/>
  <c r="AU12" i="38"/>
  <c r="BG13" i="38"/>
  <c r="BZ16" i="38"/>
  <c r="K67" i="49"/>
  <c r="N61" i="49"/>
  <c r="GU15" i="38"/>
  <c r="Q12" i="38"/>
  <c r="L114" i="49"/>
  <c r="M170" i="49"/>
  <c r="K50" i="49"/>
  <c r="I15" i="47"/>
  <c r="EE14" i="38"/>
  <c r="GM12" i="38"/>
  <c r="II12" i="38"/>
  <c r="AE14" i="38"/>
  <c r="F55" i="49"/>
  <c r="M51" i="49"/>
  <c r="I59" i="49"/>
  <c r="N204" i="49"/>
  <c r="K13" i="38"/>
  <c r="L13" i="38"/>
  <c r="IJ16" i="38"/>
  <c r="M120" i="49"/>
  <c r="AY15" i="38"/>
  <c r="D139" i="49"/>
  <c r="E172" i="49"/>
  <c r="GH25" i="63"/>
  <c r="CI15" i="38"/>
  <c r="J148" i="49"/>
  <c r="L112" i="49"/>
  <c r="EI15" i="38"/>
  <c r="N145" i="49"/>
  <c r="AP16" i="38"/>
  <c r="E207" i="49"/>
  <c r="FS15" i="38"/>
  <c r="HZ14" i="38"/>
  <c r="Y25" i="63"/>
  <c r="J105" i="49"/>
  <c r="F144" i="49"/>
  <c r="Y16" i="38"/>
  <c r="AZ12" i="38"/>
  <c r="G117" i="49"/>
  <c r="D171" i="49"/>
  <c r="EF15" i="38"/>
  <c r="L176" i="49"/>
  <c r="L60" i="49"/>
  <c r="AT12" i="38"/>
  <c r="DC15" i="38"/>
  <c r="F113" i="49"/>
  <c r="EI13" i="38"/>
  <c r="L136" i="49"/>
  <c r="N167" i="49"/>
  <c r="S4" i="51"/>
  <c r="GE13" i="38"/>
  <c r="IQ12" i="38"/>
  <c r="I169" i="49"/>
  <c r="BF13" i="38"/>
  <c r="IQ15" i="38"/>
  <c r="AY13" i="38"/>
  <c r="G50" i="49"/>
  <c r="BZ12" i="38"/>
  <c r="BS16" i="38"/>
  <c r="IB15" i="38"/>
  <c r="M109" i="49"/>
  <c r="CO13" i="38"/>
  <c r="M108" i="49"/>
  <c r="I181" i="49"/>
  <c r="DV25" i="63"/>
  <c r="K197" i="49"/>
  <c r="G26" i="51"/>
  <c r="I49" i="49"/>
  <c r="D48" i="49"/>
  <c r="M179" i="49"/>
  <c r="AT13" i="38"/>
  <c r="CP16" i="38"/>
  <c r="EH25" i="63"/>
  <c r="HT14" i="38"/>
  <c r="J146" i="49"/>
  <c r="BL12" i="38"/>
  <c r="BP12" i="38"/>
  <c r="G84" i="49"/>
  <c r="DV13" i="38"/>
  <c r="GI15" i="38"/>
  <c r="FF13" i="38"/>
  <c r="F197" i="49"/>
  <c r="J78" i="49"/>
  <c r="GN16" i="38"/>
  <c r="DN14" i="38"/>
  <c r="IA12" i="38"/>
  <c r="FW13" i="38"/>
  <c r="BU14" i="38"/>
  <c r="CO15" i="38"/>
  <c r="F165" i="49"/>
  <c r="T15" i="38"/>
  <c r="N135" i="49"/>
  <c r="BQ16" i="38"/>
  <c r="AE12" i="38"/>
  <c r="L76" i="49"/>
  <c r="L85" i="49"/>
  <c r="J16" i="38"/>
  <c r="AW15" i="38"/>
  <c r="BV25" i="63"/>
  <c r="D142" i="49"/>
  <c r="FG14" i="38"/>
  <c r="HW25" i="63"/>
  <c r="BE15" i="38"/>
  <c r="HC15" i="38"/>
  <c r="BR14" i="38"/>
  <c r="AY16" i="38"/>
  <c r="EO13" i="38"/>
  <c r="H55" i="49"/>
  <c r="FS13" i="38"/>
  <c r="HG13" i="38"/>
  <c r="L57" i="49"/>
  <c r="ER14" i="38"/>
  <c r="G145" i="49"/>
  <c r="BH15" i="38"/>
  <c r="HK12" i="38"/>
  <c r="DO14" i="38"/>
  <c r="M48" i="49"/>
  <c r="N181" i="49"/>
  <c r="K79" i="49"/>
  <c r="H135" i="49"/>
  <c r="AK14" i="38"/>
  <c r="G77" i="49"/>
  <c r="GH13" i="38"/>
  <c r="M67" i="49"/>
  <c r="DI13" i="38"/>
  <c r="FG12" i="38"/>
  <c r="BE25" i="63"/>
  <c r="F116" i="49"/>
  <c r="CA15" i="38"/>
  <c r="D53" i="49"/>
  <c r="GF16" i="38"/>
  <c r="M91" i="49"/>
  <c r="CP15" i="38"/>
  <c r="K147" i="49"/>
  <c r="AK12" i="38"/>
  <c r="FG13" i="38"/>
  <c r="CR13" i="38"/>
  <c r="D35" i="20"/>
  <c r="DV14" i="38"/>
  <c r="H138" i="49"/>
  <c r="L50" i="49"/>
  <c r="L175" i="49"/>
  <c r="D47" i="49"/>
  <c r="EM13" i="38"/>
  <c r="K60" i="49"/>
  <c r="GG15" i="38"/>
  <c r="N105" i="49"/>
  <c r="GZ25" i="63"/>
  <c r="EC16" i="38"/>
  <c r="HC16" i="38"/>
  <c r="HB14" i="38"/>
  <c r="I21" i="47"/>
  <c r="DB14" i="38"/>
  <c r="F139" i="49"/>
  <c r="GI16" i="38"/>
  <c r="J80" i="49"/>
  <c r="HN14" i="38"/>
  <c r="AQ25" i="63"/>
  <c r="EL12" i="38"/>
  <c r="HO12" i="38"/>
  <c r="I107" i="49"/>
  <c r="IO15" i="38"/>
  <c r="L198" i="49"/>
  <c r="GR15" i="38"/>
  <c r="FA12" i="38"/>
  <c r="J112" i="49"/>
  <c r="FQ16" i="38"/>
  <c r="L51" i="49"/>
  <c r="J110" i="49"/>
  <c r="BP16" i="38"/>
  <c r="D148" i="49"/>
  <c r="I113" i="49"/>
  <c r="DB25" i="63"/>
  <c r="FE12" i="38"/>
  <c r="R14" i="38"/>
  <c r="M147" i="49"/>
  <c r="AO16" i="38"/>
  <c r="AE13" i="38"/>
  <c r="BM13" i="38"/>
  <c r="G171" i="49"/>
  <c r="FB13" i="38"/>
  <c r="H58" i="49"/>
  <c r="CH12" i="38"/>
  <c r="HH13" i="38"/>
  <c r="N15" i="38"/>
  <c r="ES15" i="38"/>
  <c r="HT15" i="38"/>
  <c r="EL13" i="38"/>
  <c r="CS14" i="38"/>
  <c r="G172" i="49"/>
  <c r="E178" i="49"/>
  <c r="G51" i="49"/>
  <c r="F207" i="49"/>
  <c r="IM13" i="38"/>
  <c r="I87" i="49"/>
  <c r="IP16" i="38"/>
  <c r="D118" i="49"/>
  <c r="O15" i="38"/>
  <c r="EC15" i="38"/>
  <c r="L56" i="49"/>
  <c r="CA25" i="63"/>
  <c r="FC15" i="38"/>
  <c r="I174" i="49"/>
  <c r="K217" i="49"/>
  <c r="BF12" i="38"/>
  <c r="HQ14" i="38"/>
  <c r="L146" i="49"/>
  <c r="J144" i="49"/>
  <c r="HK13" i="38"/>
  <c r="IP13" i="38"/>
  <c r="IN25" i="63"/>
  <c r="DV16" i="38"/>
  <c r="IQ16" i="38"/>
  <c r="N86" i="49"/>
  <c r="FW25" i="63"/>
  <c r="O7" i="51"/>
  <c r="M87" i="49"/>
  <c r="HS16" i="38"/>
  <c r="EM12" i="38"/>
  <c r="M60" i="49"/>
  <c r="H110" i="49"/>
  <c r="HP13" i="38"/>
  <c r="H150" i="49"/>
  <c r="J179" i="49"/>
  <c r="K169" i="49"/>
  <c r="D174" i="49"/>
  <c r="L52" i="49"/>
  <c r="J176" i="49"/>
  <c r="HV16" i="38"/>
  <c r="F106" i="49"/>
  <c r="K61" i="49"/>
  <c r="M217" i="49"/>
  <c r="CR25" i="63"/>
  <c r="AH15" i="38"/>
  <c r="HI15" i="38"/>
  <c r="E48" i="49"/>
  <c r="J89" i="49"/>
  <c r="E119" i="49"/>
  <c r="L109" i="49"/>
  <c r="HP15" i="38"/>
  <c r="E180" i="49"/>
  <c r="K5" i="51"/>
  <c r="R7" i="51"/>
  <c r="BG12" i="38"/>
  <c r="M53" i="49"/>
  <c r="EK16" i="38"/>
  <c r="FD13" i="38"/>
  <c r="AO12" i="38"/>
  <c r="FQ25" i="63"/>
  <c r="V9" i="49"/>
  <c r="K180" i="49"/>
  <c r="HI12" i="38"/>
  <c r="FF15" i="38"/>
  <c r="H112" i="49"/>
  <c r="F91" i="49"/>
  <c r="X16" i="38"/>
  <c r="AU15" i="38"/>
  <c r="DZ25" i="63"/>
  <c r="H51" i="49"/>
  <c r="BZ14" i="38"/>
  <c r="N79" i="49"/>
  <c r="K171" i="49"/>
  <c r="EY16" i="38"/>
  <c r="EO15" i="38"/>
  <c r="G57" i="49"/>
  <c r="J107" i="49"/>
  <c r="AV16" i="38"/>
  <c r="H81" i="49"/>
  <c r="G109" i="49"/>
  <c r="EB12" i="38"/>
  <c r="FC16" i="38"/>
  <c r="H180" i="49"/>
  <c r="IB12" i="38"/>
  <c r="F199" i="49"/>
  <c r="H87" i="49"/>
  <c r="J58" i="49"/>
  <c r="EM25" i="63"/>
  <c r="IM16" i="38"/>
  <c r="K15" i="38"/>
  <c r="J207" i="49"/>
  <c r="E176" i="49"/>
  <c r="EY25" i="63"/>
  <c r="GN25" i="63"/>
  <c r="D36" i="20"/>
  <c r="GK16" i="38"/>
  <c r="AN16" i="38"/>
  <c r="F168" i="49"/>
  <c r="D59" i="49"/>
  <c r="F166" i="49"/>
  <c r="E177" i="49"/>
  <c r="F77" i="49"/>
  <c r="FJ25" i="63"/>
  <c r="F149" i="49"/>
  <c r="T4" i="51"/>
  <c r="H27" i="51"/>
  <c r="K86" i="49"/>
  <c r="F210" i="49"/>
  <c r="AX15" i="38"/>
  <c r="I60" i="49"/>
  <c r="E89" i="49"/>
  <c r="D78" i="49"/>
  <c r="HD13" i="38"/>
  <c r="GX13" i="38"/>
  <c r="DF25" i="63"/>
  <c r="AS13" i="38"/>
  <c r="GK15" i="38"/>
  <c r="L151" i="49"/>
  <c r="D75" i="49"/>
  <c r="BP14" i="38"/>
  <c r="H28" i="51"/>
  <c r="N89" i="49"/>
  <c r="ED15" i="38"/>
  <c r="D106" i="49"/>
  <c r="BU12" i="38"/>
  <c r="L97" i="49"/>
  <c r="K97" i="49"/>
  <c r="M97" i="49"/>
  <c r="L23" i="47" l="1"/>
  <c r="I8" i="49"/>
  <c r="G8" i="49"/>
  <c r="H8" i="49"/>
  <c r="BU7" i="38"/>
  <c r="BU5" i="38"/>
  <c r="BU6" i="38"/>
  <c r="D92" i="49"/>
  <c r="IB5" i="38"/>
  <c r="IB6" i="38"/>
  <c r="IB7" i="38"/>
  <c r="EB7" i="38"/>
  <c r="EB5" i="38"/>
  <c r="EB6" i="38"/>
  <c r="HI7" i="38"/>
  <c r="HI6" i="38"/>
  <c r="HI5" i="38"/>
  <c r="AO7" i="38"/>
  <c r="AO5" i="38"/>
  <c r="AO6" i="38"/>
  <c r="BG7" i="38"/>
  <c r="BG6" i="38"/>
  <c r="BG5" i="38"/>
  <c r="EM5" i="38"/>
  <c r="EM7" i="38"/>
  <c r="EM6" i="38"/>
  <c r="BF6" i="38"/>
  <c r="BF5" i="38"/>
  <c r="BF7" i="38"/>
  <c r="CH5" i="38"/>
  <c r="CH7" i="38"/>
  <c r="CH6" i="38"/>
  <c r="FE6" i="38"/>
  <c r="FE5" i="38"/>
  <c r="FE7" i="38"/>
  <c r="FA6" i="38"/>
  <c r="FA7" i="38"/>
  <c r="FA5" i="38"/>
  <c r="HO5" i="38"/>
  <c r="HO7" i="38"/>
  <c r="HO6" i="38"/>
  <c r="EL5" i="38"/>
  <c r="EL7" i="38"/>
  <c r="EL6" i="38"/>
  <c r="L21" i="47"/>
  <c r="N122" i="49"/>
  <c r="N9" i="49" s="1"/>
  <c r="AK5" i="38"/>
  <c r="AK7" i="38"/>
  <c r="AK6" i="38"/>
  <c r="FG6" i="38"/>
  <c r="FG7" i="38"/>
  <c r="FG5" i="38"/>
  <c r="I7" i="49"/>
  <c r="H152" i="49"/>
  <c r="HK7" i="38"/>
  <c r="HK6" i="38"/>
  <c r="HK5" i="38"/>
  <c r="AE6" i="38"/>
  <c r="AE7" i="38"/>
  <c r="AE5" i="38"/>
  <c r="N152" i="49"/>
  <c r="N10" i="49" s="1"/>
  <c r="F182" i="49"/>
  <c r="IA7" i="38"/>
  <c r="IA6" i="38"/>
  <c r="IA5" i="38"/>
  <c r="BP7" i="38"/>
  <c r="BP6" i="38"/>
  <c r="BP5" i="38"/>
  <c r="BL6" i="38"/>
  <c r="BL7" i="38"/>
  <c r="BL5" i="38"/>
  <c r="BZ7" i="38"/>
  <c r="BZ6" i="38"/>
  <c r="BZ5" i="38"/>
  <c r="IQ5" i="38"/>
  <c r="IQ7" i="38"/>
  <c r="IQ6" i="38"/>
  <c r="AT7" i="38"/>
  <c r="AT5" i="38"/>
  <c r="AT6" i="38"/>
  <c r="AZ5" i="38"/>
  <c r="AZ7" i="38"/>
  <c r="AZ6" i="38"/>
  <c r="J122" i="49"/>
  <c r="II6" i="38"/>
  <c r="II7" i="38"/>
  <c r="II5" i="38"/>
  <c r="GM6" i="38"/>
  <c r="GM5" i="38"/>
  <c r="GM7" i="38"/>
  <c r="L15" i="47"/>
  <c r="Q6" i="38"/>
  <c r="Q7" i="38"/>
  <c r="Q5" i="38"/>
  <c r="G7" i="49"/>
  <c r="AU5" i="38"/>
  <c r="AU6" i="38"/>
  <c r="AU7" i="38"/>
  <c r="BX6" i="38"/>
  <c r="BX7" i="38"/>
  <c r="BX5" i="38"/>
  <c r="EH6" i="38"/>
  <c r="EH7" i="38"/>
  <c r="EH5" i="38"/>
  <c r="J92" i="49"/>
  <c r="AH5" i="38"/>
  <c r="AH6" i="38"/>
  <c r="AH7" i="38"/>
  <c r="I6" i="49"/>
  <c r="AJ5" i="38"/>
  <c r="AJ6" i="38"/>
  <c r="AJ7" i="38"/>
  <c r="J6" i="49"/>
  <c r="BB6" i="38"/>
  <c r="BB5" i="38"/>
  <c r="BB7" i="38"/>
  <c r="GF7" i="38"/>
  <c r="GF5" i="38"/>
  <c r="GF6" i="38"/>
  <c r="I7" i="38"/>
  <c r="I6" i="38"/>
  <c r="I5" i="38"/>
  <c r="H92" i="49"/>
  <c r="BR5" i="38"/>
  <c r="BR6" i="38"/>
  <c r="BR7" i="38"/>
  <c r="L14" i="47"/>
  <c r="GU6" i="38"/>
  <c r="GU7" i="38"/>
  <c r="GU5" i="38"/>
  <c r="I122" i="49"/>
  <c r="L13" i="47"/>
  <c r="J11" i="49"/>
  <c r="H10" i="49"/>
  <c r="FK7" i="38"/>
  <c r="FK5" i="38"/>
  <c r="FK6" i="38"/>
  <c r="CI7" i="38"/>
  <c r="CI6" i="38"/>
  <c r="CI5" i="38"/>
  <c r="AY7" i="38"/>
  <c r="AY5" i="38"/>
  <c r="AY6" i="38"/>
  <c r="HM6" i="38"/>
  <c r="HM7" i="38"/>
  <c r="HM5" i="38"/>
  <c r="FN7" i="38"/>
  <c r="FN5" i="38"/>
  <c r="FN6" i="38"/>
  <c r="HE7" i="38"/>
  <c r="HE5" i="38"/>
  <c r="HE6" i="38"/>
  <c r="IJ7" i="38"/>
  <c r="IJ5" i="38"/>
  <c r="IJ6" i="38"/>
  <c r="K92" i="49"/>
  <c r="K8" i="49" s="1"/>
  <c r="E152" i="49"/>
  <c r="G10" i="49"/>
  <c r="DF6" i="38"/>
  <c r="DF7" i="38"/>
  <c r="DF5" i="38"/>
  <c r="EV7" i="38"/>
  <c r="EV5" i="38"/>
  <c r="EV6" i="38"/>
  <c r="EN5" i="38"/>
  <c r="EN7" i="38"/>
  <c r="EN6" i="38"/>
  <c r="H212" i="49"/>
  <c r="V6" i="38"/>
  <c r="V5" i="38"/>
  <c r="V7" i="38"/>
  <c r="AM5" i="38"/>
  <c r="AM7" i="38"/>
  <c r="AM6" i="38"/>
  <c r="DL7" i="38"/>
  <c r="DL5" i="38"/>
  <c r="DL6" i="38"/>
  <c r="L17" i="47"/>
  <c r="BW5" i="38"/>
  <c r="BW7" i="38"/>
  <c r="BW6" i="38"/>
  <c r="L212" i="49"/>
  <c r="L8" i="47"/>
  <c r="G62" i="49"/>
  <c r="AR7" i="38"/>
  <c r="AR6" i="38"/>
  <c r="AR5" i="38"/>
  <c r="GX7" i="38"/>
  <c r="GX5" i="38"/>
  <c r="GX6" i="38"/>
  <c r="CQ5" i="38"/>
  <c r="CQ7" i="38"/>
  <c r="CQ6" i="38"/>
  <c r="FY6" i="38"/>
  <c r="FY7" i="38"/>
  <c r="FY5" i="38"/>
  <c r="L20" i="47"/>
  <c r="G212" i="49"/>
  <c r="M92" i="49"/>
  <c r="M8" i="49" s="1"/>
  <c r="HP5" i="38"/>
  <c r="HP6" i="38"/>
  <c r="HP7" i="38"/>
  <c r="L92" i="49"/>
  <c r="L8" i="49" s="1"/>
  <c r="N92" i="49"/>
  <c r="N8" i="49" s="1"/>
  <c r="CD5" i="38"/>
  <c r="CD7" i="38"/>
  <c r="CD6" i="38"/>
  <c r="HN5" i="38"/>
  <c r="HN7" i="38"/>
  <c r="HN6" i="38"/>
  <c r="FF7" i="38"/>
  <c r="FF5" i="38"/>
  <c r="FF6" i="38"/>
  <c r="GI7" i="38"/>
  <c r="GI5" i="38"/>
  <c r="GI6" i="38"/>
  <c r="HT7" i="38"/>
  <c r="HT5" i="38"/>
  <c r="HT6" i="38"/>
  <c r="BM6" i="38"/>
  <c r="BM5" i="38"/>
  <c r="BM7" i="38"/>
  <c r="H6" i="38"/>
  <c r="H7" i="38"/>
  <c r="H5" i="38"/>
  <c r="DB5" i="38"/>
  <c r="DB7" i="38"/>
  <c r="DB6" i="38"/>
  <c r="DQ6" i="38"/>
  <c r="DQ5" i="38"/>
  <c r="DQ7" i="38"/>
  <c r="I11" i="49"/>
  <c r="GL7" i="38"/>
  <c r="GL5" i="38"/>
  <c r="GL6" i="38"/>
  <c r="EP5" i="38"/>
  <c r="EP7" i="38"/>
  <c r="EP6" i="38"/>
  <c r="AQ5" i="38"/>
  <c r="AQ6" i="38"/>
  <c r="AQ7" i="38"/>
  <c r="G44" i="47"/>
  <c r="IG5" i="38"/>
  <c r="IG6" i="38"/>
  <c r="IG7" i="38"/>
  <c r="CJ7" i="38"/>
  <c r="CJ5" i="38"/>
  <c r="CJ6" i="38"/>
  <c r="IL6" i="38"/>
  <c r="IL5" i="38"/>
  <c r="IL7" i="38"/>
  <c r="H29" i="51"/>
  <c r="C5" i="51" s="1"/>
  <c r="DW7" i="38"/>
  <c r="DW5" i="38"/>
  <c r="DW6" i="38"/>
  <c r="N212" i="49"/>
  <c r="GE6" i="38"/>
  <c r="GE5" i="38"/>
  <c r="GE7" i="38"/>
  <c r="F212" i="49"/>
  <c r="GW6" i="38"/>
  <c r="GW7" i="38"/>
  <c r="GW5" i="38"/>
  <c r="DV7" i="38"/>
  <c r="DV5" i="38"/>
  <c r="DV6" i="38"/>
  <c r="U5" i="38"/>
  <c r="U7" i="38"/>
  <c r="U6" i="38"/>
  <c r="GP7" i="38"/>
  <c r="GP5" i="38"/>
  <c r="GP6" i="38"/>
  <c r="G6" i="38"/>
  <c r="G5" i="38"/>
  <c r="G7" i="38"/>
  <c r="M152" i="49"/>
  <c r="M10" i="49" s="1"/>
  <c r="N182" i="49"/>
  <c r="N11" i="49" s="1"/>
  <c r="CK7" i="38"/>
  <c r="CK5" i="38"/>
  <c r="CK6" i="38"/>
  <c r="GO6" i="38"/>
  <c r="GO7" i="38"/>
  <c r="GO5" i="38"/>
  <c r="FC5" i="38"/>
  <c r="FC7" i="38"/>
  <c r="FC6" i="38"/>
  <c r="G11" i="49"/>
  <c r="HD5" i="38"/>
  <c r="HD7" i="38"/>
  <c r="HD6" i="38"/>
  <c r="G9" i="49"/>
  <c r="ET6" i="38"/>
  <c r="ET7" i="38"/>
  <c r="ET5" i="38"/>
  <c r="HU7" i="38"/>
  <c r="HU6" i="38"/>
  <c r="HU5" i="38"/>
  <c r="S6" i="38"/>
  <c r="S7" i="38"/>
  <c r="S5" i="38"/>
  <c r="F122" i="49"/>
  <c r="FI6" i="38"/>
  <c r="FI7" i="38"/>
  <c r="FI5" i="38"/>
  <c r="HA6" i="38"/>
  <c r="HA7" i="38"/>
  <c r="HA5" i="38"/>
  <c r="DM7" i="38"/>
  <c r="DM6" i="38"/>
  <c r="DM5" i="38"/>
  <c r="E7" i="51"/>
  <c r="FV7" i="38"/>
  <c r="FV6" i="38"/>
  <c r="FV5" i="38"/>
  <c r="J7" i="49"/>
  <c r="K212" i="49"/>
  <c r="GJ6" i="38"/>
  <c r="GJ5" i="38"/>
  <c r="GJ7" i="38"/>
  <c r="HH6" i="38"/>
  <c r="HH5" i="38"/>
  <c r="HH7" i="38"/>
  <c r="DT7" i="38"/>
  <c r="DT6" i="38"/>
  <c r="DT5" i="38"/>
  <c r="I10" i="49"/>
  <c r="AA7" i="38"/>
  <c r="AA5" i="38"/>
  <c r="AA6" i="38"/>
  <c r="L7" i="47"/>
  <c r="I30" i="47"/>
  <c r="AB7" i="38"/>
  <c r="AB5" i="38"/>
  <c r="AB6" i="38"/>
  <c r="HZ6" i="38"/>
  <c r="HZ7" i="38"/>
  <c r="HZ5" i="38"/>
  <c r="FD6" i="38"/>
  <c r="FD5" i="38"/>
  <c r="FD7" i="38"/>
  <c r="IM5" i="38"/>
  <c r="IM7" i="38"/>
  <c r="IM6" i="38"/>
  <c r="FW5" i="38"/>
  <c r="FW6" i="38"/>
  <c r="FW7" i="38"/>
  <c r="BC6" i="38"/>
  <c r="BC5" i="38"/>
  <c r="BC7" i="38"/>
  <c r="DG7" i="38"/>
  <c r="DG6" i="38"/>
  <c r="DG5" i="38"/>
  <c r="L18" i="47"/>
  <c r="L16" i="47"/>
  <c r="IP7" i="38"/>
  <c r="IP6" i="38"/>
  <c r="IP5" i="38"/>
  <c r="CG6" i="38"/>
  <c r="CG5" i="38"/>
  <c r="CG7" i="38"/>
  <c r="D212" i="49"/>
  <c r="Y5" i="38"/>
  <c r="Y7" i="38"/>
  <c r="Y6" i="38"/>
  <c r="L11" i="47"/>
  <c r="EY5" i="38"/>
  <c r="EY7" i="38"/>
  <c r="EY6" i="38"/>
  <c r="FL7" i="38"/>
  <c r="FL6" i="38"/>
  <c r="FL5" i="38"/>
  <c r="K152" i="49"/>
  <c r="K10" i="49" s="1"/>
  <c r="G152" i="49"/>
  <c r="IE5" i="38"/>
  <c r="IE6" i="38"/>
  <c r="IE7" i="38"/>
  <c r="HJ5" i="38"/>
  <c r="HJ7" i="38"/>
  <c r="HJ6" i="38"/>
  <c r="ES7" i="38"/>
  <c r="ES5" i="38"/>
  <c r="ES6" i="38"/>
  <c r="CR5" i="38"/>
  <c r="CR6" i="38"/>
  <c r="CR7" i="38"/>
  <c r="J62" i="49"/>
  <c r="IO6" i="38"/>
  <c r="IO5" i="38"/>
  <c r="IO7" i="38"/>
  <c r="FB5" i="38"/>
  <c r="FB6" i="38"/>
  <c r="FB7" i="38"/>
  <c r="FQ7" i="38"/>
  <c r="FQ5" i="38"/>
  <c r="FQ6" i="38"/>
  <c r="N62" i="49"/>
  <c r="N7" i="49" s="1"/>
  <c r="DS7" i="38"/>
  <c r="DS5" i="38"/>
  <c r="DS6" i="38"/>
  <c r="CV6" i="38"/>
  <c r="CV5" i="38"/>
  <c r="CV7" i="38"/>
  <c r="J10" i="49"/>
  <c r="H9" i="49"/>
  <c r="L22" i="47"/>
  <c r="BQ7" i="38"/>
  <c r="BQ5" i="38"/>
  <c r="BQ6" i="38"/>
  <c r="CC6" i="38"/>
  <c r="CC7" i="38"/>
  <c r="CC5" i="38"/>
  <c r="AL7" i="38"/>
  <c r="AL5" i="38"/>
  <c r="AL6" i="38"/>
  <c r="HR5" i="38"/>
  <c r="HR7" i="38"/>
  <c r="HR6" i="38"/>
  <c r="EK6" i="38"/>
  <c r="EK7" i="38"/>
  <c r="EK5" i="38"/>
  <c r="FX5" i="38"/>
  <c r="FX7" i="38"/>
  <c r="FX6" i="38"/>
  <c r="M122" i="49"/>
  <c r="M9" i="49" s="1"/>
  <c r="GD5" i="38"/>
  <c r="GD7" i="38"/>
  <c r="GD6" i="38"/>
  <c r="FP5" i="38"/>
  <c r="FP7" i="38"/>
  <c r="FP6" i="38"/>
  <c r="CB6" i="38"/>
  <c r="CB7" i="38"/>
  <c r="CB5" i="38"/>
  <c r="IF7" i="38"/>
  <c r="IF5" i="38"/>
  <c r="IF6" i="38"/>
  <c r="BN6" i="38"/>
  <c r="BN5" i="38"/>
  <c r="BN7" i="38"/>
  <c r="DU7" i="38"/>
  <c r="DU6" i="38"/>
  <c r="DU5" i="38"/>
  <c r="K122" i="49"/>
  <c r="K9" i="49" s="1"/>
  <c r="DR6" i="38"/>
  <c r="DR5" i="38"/>
  <c r="DR7" i="38"/>
  <c r="DA7" i="38"/>
  <c r="DA6" i="38"/>
  <c r="DA5" i="38"/>
  <c r="GR5" i="38"/>
  <c r="GR7" i="38"/>
  <c r="GR6" i="38"/>
  <c r="EI6" i="38"/>
  <c r="EI5" i="38"/>
  <c r="EI7" i="38"/>
  <c r="D62" i="49"/>
  <c r="T5" i="38"/>
  <c r="T7" i="38"/>
  <c r="T6" i="38"/>
  <c r="GN6" i="38"/>
  <c r="GN7" i="38"/>
  <c r="GN5" i="38"/>
  <c r="BV5" i="38"/>
  <c r="BV6" i="38"/>
  <c r="BV7" i="38"/>
  <c r="BO5" i="38"/>
  <c r="BO6" i="38"/>
  <c r="BO7" i="38"/>
  <c r="BT6" i="38"/>
  <c r="BT5" i="38"/>
  <c r="BT7" i="38"/>
  <c r="AP5" i="38"/>
  <c r="AP7" i="38"/>
  <c r="AP6" i="38"/>
  <c r="EZ6" i="38"/>
  <c r="EZ5" i="38"/>
  <c r="EZ7" i="38"/>
  <c r="I92" i="49"/>
  <c r="IH5" i="38"/>
  <c r="IH7" i="38"/>
  <c r="IH6" i="38"/>
  <c r="W7" i="38"/>
  <c r="W6" i="38"/>
  <c r="W5" i="38"/>
  <c r="K62" i="49"/>
  <c r="K7" i="49" s="1"/>
  <c r="DP5" i="38"/>
  <c r="DP6" i="38"/>
  <c r="DP7" i="38"/>
  <c r="CS6" i="38"/>
  <c r="CS5" i="38"/>
  <c r="CS7" i="38"/>
  <c r="H6" i="49"/>
  <c r="CM7" i="38"/>
  <c r="CM6" i="38"/>
  <c r="CM5" i="38"/>
  <c r="F92" i="49"/>
  <c r="EE7" i="38"/>
  <c r="EE5" i="38"/>
  <c r="EE6" i="38"/>
  <c r="HL7" i="38"/>
  <c r="HL5" i="38"/>
  <c r="HL6" i="38"/>
  <c r="G29" i="51"/>
  <c r="C4" i="51" s="1"/>
  <c r="J182" i="49"/>
  <c r="GV5" i="38"/>
  <c r="GV6" i="38"/>
  <c r="GV7" i="38"/>
  <c r="DN6" i="38"/>
  <c r="DN7" i="38"/>
  <c r="DN5" i="38"/>
  <c r="D122" i="49"/>
  <c r="H62" i="49"/>
  <c r="CL6" i="38"/>
  <c r="CL7" i="38"/>
  <c r="CL5" i="38"/>
  <c r="I212" i="49"/>
  <c r="DI6" i="38"/>
  <c r="DI5" i="38"/>
  <c r="DI7" i="38"/>
  <c r="G182" i="49"/>
  <c r="DC5" i="38"/>
  <c r="DC7" i="38"/>
  <c r="DC6" i="38"/>
  <c r="J5" i="38"/>
  <c r="J6" i="38"/>
  <c r="J7" i="38"/>
  <c r="I62" i="49"/>
  <c r="FJ6" i="38"/>
  <c r="FJ5" i="38"/>
  <c r="FJ7" i="38"/>
  <c r="EW5" i="38"/>
  <c r="EW7" i="38"/>
  <c r="EW6" i="38"/>
  <c r="AI6" i="38"/>
  <c r="AI7" i="38"/>
  <c r="AI5" i="38"/>
  <c r="M62" i="49"/>
  <c r="M7" i="49" s="1"/>
  <c r="L182" i="49"/>
  <c r="L11" i="49" s="1"/>
  <c r="HG7" i="38"/>
  <c r="HG6" i="38"/>
  <c r="HG5" i="38"/>
  <c r="H122" i="49"/>
  <c r="CU5" i="38"/>
  <c r="CU6" i="38"/>
  <c r="CU7" i="38"/>
  <c r="GZ6" i="38"/>
  <c r="GZ5" i="38"/>
  <c r="GZ7" i="38"/>
  <c r="L19" i="47"/>
  <c r="BJ6" i="38"/>
  <c r="BJ5" i="38"/>
  <c r="BJ7" i="38"/>
  <c r="DX5" i="38"/>
  <c r="DX6" i="38"/>
  <c r="DX7" i="38"/>
  <c r="BH5" i="38"/>
  <c r="BH7" i="38"/>
  <c r="BH6" i="38"/>
  <c r="F62" i="49"/>
  <c r="G122" i="49"/>
  <c r="D182" i="49"/>
  <c r="FO5" i="38"/>
  <c r="FO6" i="38"/>
  <c r="FO7" i="38"/>
  <c r="DK6" i="38"/>
  <c r="DK7" i="38"/>
  <c r="DK5" i="38"/>
  <c r="E62" i="49"/>
  <c r="GS5" i="38"/>
  <c r="GS6" i="38"/>
  <c r="GS7" i="38"/>
  <c r="DY5" i="38"/>
  <c r="DY6" i="38"/>
  <c r="DY7" i="38"/>
  <c r="CX5" i="38"/>
  <c r="CX7" i="38"/>
  <c r="CX6" i="38"/>
  <c r="L12" i="47"/>
  <c r="AN5" i="38"/>
  <c r="AN7" i="38"/>
  <c r="AN6" i="38"/>
  <c r="H28" i="63"/>
  <c r="G92" i="49"/>
  <c r="EO5" i="38"/>
  <c r="EO6" i="38"/>
  <c r="EO7" i="38"/>
  <c r="L152" i="49"/>
  <c r="L10" i="49" s="1"/>
  <c r="J212" i="49"/>
  <c r="HW6" i="38"/>
  <c r="HW5" i="38"/>
  <c r="HW7" i="38"/>
  <c r="J152" i="49"/>
  <c r="GC7" i="38"/>
  <c r="GC6" i="38"/>
  <c r="GC5" i="38"/>
  <c r="H11" i="49"/>
  <c r="X6" i="38"/>
  <c r="X7" i="38"/>
  <c r="X5" i="38"/>
  <c r="AF5" i="38"/>
  <c r="AF7" i="38"/>
  <c r="AF6" i="38"/>
  <c r="M212" i="49"/>
  <c r="CE7" i="38"/>
  <c r="CE5" i="38"/>
  <c r="CE6" i="38"/>
  <c r="HY5" i="38"/>
  <c r="HY6" i="38"/>
  <c r="HY7" i="38"/>
  <c r="FZ5" i="38"/>
  <c r="FZ7" i="38"/>
  <c r="FZ6" i="38"/>
  <c r="L9" i="47"/>
  <c r="DO6" i="38"/>
  <c r="DO5" i="38"/>
  <c r="DO7" i="38"/>
  <c r="FS7" i="38"/>
  <c r="FS6" i="38"/>
  <c r="FS5" i="38"/>
  <c r="E182" i="49"/>
  <c r="HC5" i="38"/>
  <c r="HC6" i="38"/>
  <c r="HC7" i="38"/>
  <c r="EC7" i="38"/>
  <c r="EC5" i="38"/>
  <c r="EC6" i="38"/>
  <c r="CY7" i="38"/>
  <c r="CY6" i="38"/>
  <c r="CY5" i="38"/>
  <c r="EJ7" i="38"/>
  <c r="EJ6" i="38"/>
  <c r="EJ5" i="38"/>
  <c r="I152" i="49"/>
  <c r="M182" i="49"/>
  <c r="M11" i="49" s="1"/>
  <c r="HV7" i="38"/>
  <c r="HV5" i="38"/>
  <c r="HV6" i="38"/>
  <c r="L7" i="38"/>
  <c r="L6" i="38"/>
  <c r="L5" i="38"/>
  <c r="N7" i="38"/>
  <c r="N5" i="38"/>
  <c r="N6" i="38"/>
  <c r="K182" i="49"/>
  <c r="K11" i="49" s="1"/>
  <c r="Z5" i="38"/>
  <c r="Z7" i="38"/>
  <c r="Z6" i="38"/>
  <c r="E4" i="51"/>
  <c r="EU7" i="38"/>
  <c r="EU6" i="38"/>
  <c r="EU5" i="38"/>
  <c r="AW6" i="38"/>
  <c r="AW5" i="38"/>
  <c r="AW7" i="38"/>
  <c r="E122" i="49"/>
  <c r="DH5" i="38"/>
  <c r="DH7" i="38"/>
  <c r="DH6" i="38"/>
  <c r="BS7" i="38"/>
  <c r="BS5" i="38"/>
  <c r="BS6" i="38"/>
  <c r="E5" i="51"/>
  <c r="L10" i="47"/>
  <c r="HS5" i="38"/>
  <c r="HS7" i="38"/>
  <c r="HS6" i="38"/>
  <c r="CO5" i="38"/>
  <c r="CO6" i="38"/>
  <c r="CO7" i="38"/>
  <c r="AD6" i="38"/>
  <c r="AD5" i="38"/>
  <c r="AD7" i="38"/>
  <c r="GA7" i="38"/>
  <c r="GA6" i="38"/>
  <c r="GA5" i="38"/>
  <c r="G6" i="49"/>
  <c r="GT7" i="38"/>
  <c r="GT5" i="38"/>
  <c r="GT6" i="38"/>
  <c r="GG7" i="38"/>
  <c r="GG5" i="38"/>
  <c r="GG6" i="38"/>
  <c r="EX5" i="38"/>
  <c r="EX6" i="38"/>
  <c r="EX7" i="38"/>
  <c r="GK6" i="38"/>
  <c r="GK7" i="38"/>
  <c r="GK5" i="38"/>
  <c r="FT7" i="38"/>
  <c r="FT5" i="38"/>
  <c r="FT6" i="38"/>
  <c r="BD6" i="38"/>
  <c r="BD7" i="38"/>
  <c r="BD5" i="38"/>
  <c r="E92" i="49"/>
  <c r="BK7" i="38"/>
  <c r="BK6" i="38"/>
  <c r="BK5" i="38"/>
  <c r="HQ5" i="38"/>
  <c r="HQ7" i="38"/>
  <c r="HQ6" i="38"/>
  <c r="FR6" i="38"/>
  <c r="FR7" i="38"/>
  <c r="FR5" i="38"/>
  <c r="F152" i="49"/>
  <c r="AV5" i="38"/>
  <c r="AV7" i="38"/>
  <c r="AV6" i="38"/>
  <c r="AG5" i="38"/>
  <c r="AG7" i="38"/>
  <c r="AG6" i="38"/>
  <c r="K7" i="38"/>
  <c r="K6" i="38"/>
  <c r="K5" i="38"/>
  <c r="HF5" i="38"/>
  <c r="HF6" i="38"/>
  <c r="HF7" i="38"/>
  <c r="BA6" i="38"/>
  <c r="BA5" i="38"/>
  <c r="BA7" i="38"/>
  <c r="GB5" i="38"/>
  <c r="GB6" i="38"/>
  <c r="GB7" i="38"/>
  <c r="ER6" i="38"/>
  <c r="ER5" i="38"/>
  <c r="ER7" i="38"/>
  <c r="P6" i="38"/>
  <c r="P5" i="38"/>
  <c r="P7" i="38"/>
  <c r="R6" i="38"/>
  <c r="R5" i="38"/>
  <c r="R7" i="38"/>
  <c r="FM7" i="38"/>
  <c r="FM5" i="38"/>
  <c r="FM6" i="38"/>
  <c r="EG7" i="38"/>
  <c r="EG6" i="38"/>
  <c r="EG5" i="38"/>
  <c r="CT7" i="38"/>
  <c r="CT5" i="38"/>
  <c r="CT6" i="38"/>
  <c r="EA6" i="38"/>
  <c r="EA7" i="38"/>
  <c r="EA5" i="38"/>
  <c r="DJ7" i="38"/>
  <c r="DJ5" i="38"/>
  <c r="DJ6" i="38"/>
  <c r="EQ6" i="38"/>
  <c r="EQ7" i="38"/>
  <c r="EQ5" i="38"/>
  <c r="ID6" i="38"/>
  <c r="ID5" i="38"/>
  <c r="ID7" i="38"/>
  <c r="AS6" i="38"/>
  <c r="AS5" i="38"/>
  <c r="AS7" i="38"/>
  <c r="E212" i="49"/>
  <c r="H182" i="49"/>
  <c r="GQ6" i="38"/>
  <c r="GQ7" i="38"/>
  <c r="GQ5" i="38"/>
  <c r="HB5" i="38"/>
  <c r="HB6" i="38"/>
  <c r="HB7" i="38"/>
  <c r="BI7" i="38"/>
  <c r="BI5" i="38"/>
  <c r="BI6" i="38"/>
  <c r="FU6" i="38"/>
  <c r="FU5" i="38"/>
  <c r="FU7" i="38"/>
  <c r="L122" i="49"/>
  <c r="L9" i="49" s="1"/>
  <c r="I182" i="49"/>
  <c r="CP7" i="38"/>
  <c r="CP5" i="38"/>
  <c r="CP6" i="38"/>
  <c r="D152" i="49"/>
  <c r="IN7" i="38"/>
  <c r="IN5" i="38"/>
  <c r="IN6" i="38"/>
  <c r="I9" i="49"/>
  <c r="AX7" i="38"/>
  <c r="AX5" i="38"/>
  <c r="AX6" i="38"/>
  <c r="CN5" i="38"/>
  <c r="CN7" i="38"/>
  <c r="CN6" i="38"/>
  <c r="GH6" i="38"/>
  <c r="GH7" i="38"/>
  <c r="GH5" i="38"/>
  <c r="HX5" i="38"/>
  <c r="HX7" i="38"/>
  <c r="HX6" i="38"/>
  <c r="IC7" i="38"/>
  <c r="IC6" i="38"/>
  <c r="IC5" i="38"/>
  <c r="IK6" i="38"/>
  <c r="IK5" i="38"/>
  <c r="IK7" i="38"/>
  <c r="GY6" i="38"/>
  <c r="GY7" i="38"/>
  <c r="GY5" i="38"/>
  <c r="EF7" i="38"/>
  <c r="EF5" i="38"/>
  <c r="EF6" i="38"/>
  <c r="DZ5" i="38"/>
  <c r="DZ6" i="38"/>
  <c r="DZ7" i="38"/>
  <c r="CZ5" i="38"/>
  <c r="CZ7" i="38"/>
  <c r="CZ6" i="38"/>
  <c r="L62" i="49"/>
  <c r="L7" i="49" s="1"/>
  <c r="CW6" i="38"/>
  <c r="CW5" i="38"/>
  <c r="CW7" i="38"/>
  <c r="FH5" i="38"/>
  <c r="FH7" i="38"/>
  <c r="FH6" i="38"/>
  <c r="ED6" i="38"/>
  <c r="ED5" i="38"/>
  <c r="ED7" i="38"/>
  <c r="J9" i="49"/>
  <c r="DE5" i="38"/>
  <c r="DE7" i="38"/>
  <c r="DE6" i="38"/>
  <c r="DD5" i="38"/>
  <c r="DD7" i="38"/>
  <c r="DD6" i="38"/>
  <c r="M5" i="38"/>
  <c r="M6" i="38"/>
  <c r="M7" i="38"/>
  <c r="BY6" i="38"/>
  <c r="BY5" i="38"/>
  <c r="BY7" i="38"/>
  <c r="O7" i="38"/>
  <c r="O6" i="38"/>
  <c r="O5" i="38"/>
  <c r="AC6" i="38"/>
  <c r="AC7" i="38"/>
  <c r="AC5" i="38"/>
  <c r="CA5" i="38"/>
  <c r="CA6" i="38"/>
  <c r="CA7" i="38"/>
  <c r="CF5" i="38"/>
  <c r="CF6" i="38"/>
  <c r="CF7" i="38"/>
  <c r="H7" i="49"/>
  <c r="BE7" i="38"/>
  <c r="BE6" i="38"/>
  <c r="BE5" i="38"/>
  <c r="E6" i="20"/>
  <c r="E21" i="20"/>
  <c r="H12" i="20"/>
  <c r="E16" i="20"/>
  <c r="FC11" i="38"/>
  <c r="FE11" i="38"/>
  <c r="DR11" i="38"/>
  <c r="AO11" i="38"/>
  <c r="EP11" i="38"/>
  <c r="EK11" i="38"/>
  <c r="GL11" i="38"/>
  <c r="CL11" i="38"/>
  <c r="FR11" i="38"/>
  <c r="BF11" i="38"/>
  <c r="HV11" i="38"/>
  <c r="DN11" i="38"/>
  <c r="CT11" i="38"/>
  <c r="HK11" i="38"/>
  <c r="HB11" i="38"/>
  <c r="GM11" i="38"/>
  <c r="CS11" i="38"/>
  <c r="FB11" i="38"/>
  <c r="HH11" i="38"/>
  <c r="AB11" i="38"/>
  <c r="FX11" i="38"/>
  <c r="IO11" i="38"/>
  <c r="DX11" i="38"/>
  <c r="DL11" i="38"/>
  <c r="HY11" i="38"/>
  <c r="EE11" i="38"/>
  <c r="HG11" i="38"/>
  <c r="AZ11" i="38"/>
  <c r="CZ11" i="38"/>
  <c r="BD11" i="38"/>
  <c r="FO11" i="38"/>
  <c r="N8" i="20"/>
  <c r="N20" i="20"/>
  <c r="K7" i="20"/>
  <c r="N19" i="20"/>
  <c r="N9" i="20"/>
  <c r="E15" i="20"/>
  <c r="E12" i="20"/>
  <c r="E20" i="20"/>
  <c r="H14" i="20"/>
  <c r="BI11" i="38"/>
  <c r="BK11" i="38"/>
  <c r="BJ11" i="38"/>
  <c r="CR11" i="38"/>
  <c r="FG11" i="38"/>
  <c r="AF11" i="38"/>
  <c r="ED11" i="38"/>
  <c r="GY11" i="38"/>
  <c r="HR11" i="38"/>
  <c r="HW11" i="38"/>
  <c r="GU11" i="38"/>
  <c r="CH11" i="38"/>
  <c r="HF11" i="38"/>
  <c r="AW11" i="38"/>
  <c r="AK11" i="38"/>
  <c r="CJ11" i="38"/>
  <c r="FL11" i="38"/>
  <c r="CC11" i="38"/>
  <c r="HI11" i="38"/>
  <c r="DM11" i="38"/>
  <c r="EO11" i="38"/>
  <c r="CG11" i="38"/>
  <c r="GK11" i="38"/>
  <c r="DP11" i="38"/>
  <c r="GP11" i="38"/>
  <c r="EW11" i="38"/>
  <c r="EB11" i="38"/>
  <c r="BV11" i="38"/>
  <c r="HP11" i="38"/>
  <c r="IJ11" i="38"/>
  <c r="EX11" i="38"/>
  <c r="H44" i="47"/>
  <c r="N16" i="20"/>
  <c r="K20" i="20"/>
  <c r="K13" i="20"/>
  <c r="N17" i="20"/>
  <c r="E5" i="20"/>
  <c r="H7" i="20"/>
  <c r="H5" i="20"/>
  <c r="H19" i="20"/>
  <c r="CE11" i="38"/>
  <c r="GW11" i="38"/>
  <c r="CF11" i="38"/>
  <c r="BE11" i="38"/>
  <c r="GB11" i="38"/>
  <c r="HX11" i="38"/>
  <c r="CY11" i="38"/>
  <c r="FM11" i="38"/>
  <c r="FV11" i="38"/>
  <c r="DS11" i="38"/>
  <c r="J11" i="38"/>
  <c r="DV11" i="38"/>
  <c r="CK11" i="38"/>
  <c r="CQ11" i="38"/>
  <c r="EC11" i="38"/>
  <c r="AV11" i="38"/>
  <c r="HE11" i="38"/>
  <c r="DH11" i="38"/>
  <c r="IG11" i="38"/>
  <c r="IM11" i="38"/>
  <c r="FK11" i="38"/>
  <c r="IC11" i="38"/>
  <c r="FS11" i="38"/>
  <c r="DU11" i="38"/>
  <c r="FW11" i="38"/>
  <c r="Y11" i="38"/>
  <c r="AI11" i="38"/>
  <c r="BQ11" i="38"/>
  <c r="DZ11" i="38"/>
  <c r="AQ11" i="38"/>
  <c r="K14" i="20"/>
  <c r="N10" i="20"/>
  <c r="N15" i="20"/>
  <c r="N12" i="20"/>
  <c r="H9" i="20"/>
  <c r="H16" i="20"/>
  <c r="H21" i="20"/>
  <c r="H15" i="20"/>
  <c r="IK11" i="38"/>
  <c r="HL11" i="38"/>
  <c r="EM11" i="38"/>
  <c r="CV11" i="38"/>
  <c r="K11" i="38"/>
  <c r="HT11" i="38"/>
  <c r="AA11" i="38"/>
  <c r="BS11" i="38"/>
  <c r="DO11" i="38"/>
  <c r="FD11" i="38"/>
  <c r="DF11" i="38"/>
  <c r="GA11" i="38"/>
  <c r="ES11" i="38"/>
  <c r="GG11" i="38"/>
  <c r="AP11" i="38"/>
  <c r="BN11" i="38"/>
  <c r="T11" i="38"/>
  <c r="AD11" i="38"/>
  <c r="AN11" i="38"/>
  <c r="FT11" i="38"/>
  <c r="DT11" i="38"/>
  <c r="GD11" i="38"/>
  <c r="HQ11" i="38"/>
  <c r="DD11" i="38"/>
  <c r="BC11" i="38"/>
  <c r="X11" i="38"/>
  <c r="EQ11" i="38"/>
  <c r="DB11" i="38"/>
  <c r="I11" i="38"/>
  <c r="CI11" i="38"/>
  <c r="K19" i="20"/>
  <c r="N11" i="20"/>
  <c r="N5" i="20"/>
  <c r="N21" i="20"/>
  <c r="N97" i="49"/>
  <c r="H17" i="20"/>
  <c r="E19" i="20"/>
  <c r="H13" i="20"/>
  <c r="E7" i="20"/>
  <c r="EZ11" i="38"/>
  <c r="DI11" i="38"/>
  <c r="BR11" i="38"/>
  <c r="DY11" i="38"/>
  <c r="HC11" i="38"/>
  <c r="R11" i="38"/>
  <c r="HA11" i="38"/>
  <c r="EN11" i="38"/>
  <c r="BG11" i="38"/>
  <c r="DA11" i="38"/>
  <c r="GR11" i="38"/>
  <c r="FA11" i="38"/>
  <c r="IP11" i="38"/>
  <c r="HZ11" i="38"/>
  <c r="FI11" i="38"/>
  <c r="Q11" i="38"/>
  <c r="GH11" i="38"/>
  <c r="GC11" i="38"/>
  <c r="ER11" i="38"/>
  <c r="AT11" i="38"/>
  <c r="CX11" i="38"/>
  <c r="CW11" i="38"/>
  <c r="BB11" i="38"/>
  <c r="CP11" i="38"/>
  <c r="DQ11" i="38"/>
  <c r="GS11" i="38"/>
  <c r="IF11" i="38"/>
  <c r="AM11" i="38"/>
  <c r="BP11" i="38"/>
  <c r="EA11" i="38"/>
  <c r="K12" i="20"/>
  <c r="K18" i="20"/>
  <c r="N18" i="20"/>
  <c r="N14" i="20"/>
  <c r="E14" i="20"/>
  <c r="E18" i="20"/>
  <c r="E11" i="20"/>
  <c r="E17" i="20"/>
  <c r="HN11" i="38"/>
  <c r="DE11" i="38"/>
  <c r="BY11" i="38"/>
  <c r="EF11" i="38"/>
  <c r="FF11" i="38"/>
  <c r="AL11" i="38"/>
  <c r="IH11" i="38"/>
  <c r="AJ11" i="38"/>
  <c r="ID11" i="38"/>
  <c r="BM11" i="38"/>
  <c r="HJ11" i="38"/>
  <c r="O11" i="38"/>
  <c r="AH11" i="38"/>
  <c r="BA11" i="38"/>
  <c r="AE11" i="38"/>
  <c r="GF11" i="38"/>
  <c r="EY11" i="38"/>
  <c r="HU11" i="38"/>
  <c r="W11" i="38"/>
  <c r="AC11" i="38"/>
  <c r="DW11" i="38"/>
  <c r="DK11" i="38"/>
  <c r="IA11" i="38"/>
  <c r="FP11" i="38"/>
  <c r="HO11" i="38"/>
  <c r="BH11" i="38"/>
  <c r="DG11" i="38"/>
  <c r="U11" i="38"/>
  <c r="HS11" i="38"/>
  <c r="HM11" i="38"/>
  <c r="M11" i="38"/>
  <c r="K11" i="20"/>
  <c r="N13" i="20"/>
  <c r="K15" i="20"/>
  <c r="K16" i="20"/>
  <c r="E8" i="20"/>
  <c r="H6" i="20"/>
  <c r="E10" i="20"/>
  <c r="E13" i="20"/>
  <c r="H11" i="20"/>
  <c r="G11" i="38"/>
  <c r="H11" i="38"/>
  <c r="DC11" i="38"/>
  <c r="EV11" i="38"/>
  <c r="ET11" i="38"/>
  <c r="AU11" i="38"/>
  <c r="BO11" i="38"/>
  <c r="BZ11" i="38"/>
  <c r="FY11" i="38"/>
  <c r="GT11" i="38"/>
  <c r="FH11" i="38"/>
  <c r="IQ11" i="38"/>
  <c r="EJ11" i="38"/>
  <c r="GX11" i="38"/>
  <c r="FU11" i="38"/>
  <c r="GQ11" i="38"/>
  <c r="EH11" i="38"/>
  <c r="BW11" i="38"/>
  <c r="IE11" i="38"/>
  <c r="II11" i="38"/>
  <c r="S11" i="38"/>
  <c r="CN11" i="38"/>
  <c r="GZ11" i="38"/>
  <c r="BT11" i="38"/>
  <c r="CU11" i="38"/>
  <c r="FQ11" i="38"/>
  <c r="CB11" i="38"/>
  <c r="FZ11" i="38"/>
  <c r="EU11" i="38"/>
  <c r="AY11" i="38"/>
  <c r="V11" i="38"/>
  <c r="K21" i="20"/>
  <c r="K6" i="20"/>
  <c r="K8" i="20"/>
  <c r="K9" i="20"/>
  <c r="E9" i="20"/>
  <c r="H8" i="20"/>
  <c r="H18" i="20"/>
  <c r="H10" i="20"/>
  <c r="H20" i="20"/>
  <c r="AX11" i="38"/>
  <c r="CM11" i="38"/>
  <c r="IB11" i="38"/>
  <c r="HD11" i="38"/>
  <c r="IL11" i="38"/>
  <c r="EG11" i="38"/>
  <c r="AS11" i="38"/>
  <c r="BU11" i="38"/>
  <c r="L11" i="38"/>
  <c r="CA11" i="38"/>
  <c r="GJ11" i="38"/>
  <c r="GI11" i="38"/>
  <c r="GO11" i="38"/>
  <c r="FN11" i="38"/>
  <c r="DJ11" i="38"/>
  <c r="Z11" i="38"/>
  <c r="FJ11" i="38"/>
  <c r="GE11" i="38"/>
  <c r="BL11" i="38"/>
  <c r="N11" i="38"/>
  <c r="AR11" i="38"/>
  <c r="BX11" i="38"/>
  <c r="EL11" i="38"/>
  <c r="EI11" i="38"/>
  <c r="AG11" i="38"/>
  <c r="IN11" i="38"/>
  <c r="CO11" i="38"/>
  <c r="P11" i="38"/>
  <c r="GN11" i="38"/>
  <c r="CD11" i="38"/>
  <c r="GV11" i="38"/>
  <c r="K10" i="20"/>
  <c r="N6" i="20"/>
  <c r="K17" i="20"/>
  <c r="N7" i="20"/>
  <c r="K5" i="20"/>
  <c r="L5" i="20" l="1"/>
  <c r="O7" i="20"/>
  <c r="L17" i="20"/>
  <c r="O6" i="20"/>
  <c r="L10" i="20"/>
  <c r="GV4" i="38"/>
  <c r="CD4" i="38"/>
  <c r="GN4" i="38"/>
  <c r="P4" i="38"/>
  <c r="CO4" i="38"/>
  <c r="IN4" i="38"/>
  <c r="AG4" i="38"/>
  <c r="EI4" i="38"/>
  <c r="EL4" i="38"/>
  <c r="BX4" i="38"/>
  <c r="AR4" i="38"/>
  <c r="N4" i="38"/>
  <c r="BL4" i="38"/>
  <c r="GE4" i="38"/>
  <c r="FJ4" i="38"/>
  <c r="Z4" i="38"/>
  <c r="DJ4" i="38"/>
  <c r="FN4" i="38"/>
  <c r="GO4" i="38"/>
  <c r="GI4" i="38"/>
  <c r="GJ4" i="38"/>
  <c r="CA4" i="38"/>
  <c r="L4" i="38"/>
  <c r="BU4" i="38"/>
  <c r="AS4" i="38"/>
  <c r="EG4" i="38"/>
  <c r="IL4" i="38"/>
  <c r="HD4" i="38"/>
  <c r="IB4" i="38"/>
  <c r="CM4" i="38"/>
  <c r="AX4" i="38"/>
  <c r="I20" i="20"/>
  <c r="I10" i="20"/>
  <c r="I18" i="20"/>
  <c r="I8" i="20"/>
  <c r="F9" i="20"/>
  <c r="L9" i="20"/>
  <c r="L8" i="20"/>
  <c r="L6" i="20"/>
  <c r="L21" i="20"/>
  <c r="V4" i="38"/>
  <c r="AY4" i="38"/>
  <c r="EU4" i="38"/>
  <c r="FZ4" i="38"/>
  <c r="CB4" i="38"/>
  <c r="FQ4" i="38"/>
  <c r="CU4" i="38"/>
  <c r="BT4" i="38"/>
  <c r="GZ4" i="38"/>
  <c r="CN4" i="38"/>
  <c r="S4" i="38"/>
  <c r="II4" i="38"/>
  <c r="IE4" i="38"/>
  <c r="BW4" i="38"/>
  <c r="EH4" i="38"/>
  <c r="GQ4" i="38"/>
  <c r="FU4" i="38"/>
  <c r="GX4" i="38"/>
  <c r="EJ4" i="38"/>
  <c r="IQ4" i="38"/>
  <c r="FH4" i="38"/>
  <c r="GT4" i="38"/>
  <c r="FY4" i="38"/>
  <c r="BZ4" i="38"/>
  <c r="BO4" i="38"/>
  <c r="AU4" i="38"/>
  <c r="ET4" i="38"/>
  <c r="EV4" i="38"/>
  <c r="DC4" i="38"/>
  <c r="H4" i="38"/>
  <c r="G4" i="38"/>
  <c r="I11" i="20"/>
  <c r="F13" i="20"/>
  <c r="F10" i="20"/>
  <c r="I6" i="20"/>
  <c r="F8" i="20"/>
  <c r="L16" i="20"/>
  <c r="L15" i="20"/>
  <c r="O13" i="20"/>
  <c r="L11" i="20"/>
  <c r="M4" i="38"/>
  <c r="HM4" i="38"/>
  <c r="HS4" i="38"/>
  <c r="U4" i="38"/>
  <c r="DG4" i="38"/>
  <c r="BH4" i="38"/>
  <c r="HO4" i="38"/>
  <c r="FP4" i="38"/>
  <c r="IA4" i="38"/>
  <c r="DK4" i="38"/>
  <c r="DW4" i="38"/>
  <c r="AC4" i="38"/>
  <c r="W4" i="38"/>
  <c r="HU4" i="38"/>
  <c r="EY4" i="38"/>
  <c r="GF4" i="38"/>
  <c r="AE4" i="38"/>
  <c r="BA4" i="38"/>
  <c r="AH4" i="38"/>
  <c r="O4" i="38"/>
  <c r="HJ4" i="38"/>
  <c r="BM4" i="38"/>
  <c r="ID4" i="38"/>
  <c r="AJ4" i="38"/>
  <c r="IH4" i="38"/>
  <c r="AL4" i="38"/>
  <c r="FF4" i="38"/>
  <c r="EF4" i="38"/>
  <c r="BY4" i="38"/>
  <c r="DE4" i="38"/>
  <c r="HN4" i="38"/>
  <c r="F17" i="20"/>
  <c r="F11" i="20"/>
  <c r="F18" i="20"/>
  <c r="F14" i="20"/>
  <c r="O14" i="20"/>
  <c r="O18" i="20"/>
  <c r="L18" i="20"/>
  <c r="L12" i="20"/>
  <c r="EA4" i="38"/>
  <c r="BP4" i="38"/>
  <c r="AM4" i="38"/>
  <c r="IF4" i="38"/>
  <c r="GS4" i="38"/>
  <c r="DQ4" i="38"/>
  <c r="CP4" i="38"/>
  <c r="BB4" i="38"/>
  <c r="CW4" i="38"/>
  <c r="CX4" i="38"/>
  <c r="AT4" i="38"/>
  <c r="ER4" i="38"/>
  <c r="GC4" i="38"/>
  <c r="GH4" i="38"/>
  <c r="Q4" i="38"/>
  <c r="FI4" i="38"/>
  <c r="HZ4" i="38"/>
  <c r="IP4" i="38"/>
  <c r="FA4" i="38"/>
  <c r="GR4" i="38"/>
  <c r="DA4" i="38"/>
  <c r="BG4" i="38"/>
  <c r="EN4" i="38"/>
  <c r="HA4" i="38"/>
  <c r="R4" i="38"/>
  <c r="HC4" i="38"/>
  <c r="DY4" i="38"/>
  <c r="BR4" i="38"/>
  <c r="DI4" i="38"/>
  <c r="EZ4" i="38"/>
  <c r="F7" i="20"/>
  <c r="I13" i="20"/>
  <c r="F19" i="20"/>
  <c r="I17" i="20"/>
  <c r="J8" i="49"/>
  <c r="O21" i="20"/>
  <c r="O5" i="20"/>
  <c r="O11" i="20"/>
  <c r="L19" i="20"/>
  <c r="CI4" i="38"/>
  <c r="I4" i="38"/>
  <c r="DB4" i="38"/>
  <c r="EQ4" i="38"/>
  <c r="X4" i="38"/>
  <c r="BC4" i="38"/>
  <c r="DD4" i="38"/>
  <c r="HQ4" i="38"/>
  <c r="GD4" i="38"/>
  <c r="DT4" i="38"/>
  <c r="FT4" i="38"/>
  <c r="AN4" i="38"/>
  <c r="AD4" i="38"/>
  <c r="T4" i="38"/>
  <c r="BN4" i="38"/>
  <c r="AP4" i="38"/>
  <c r="GG4" i="38"/>
  <c r="ES4" i="38"/>
  <c r="GA4" i="38"/>
  <c r="DF4" i="38"/>
  <c r="FD4" i="38"/>
  <c r="DO4" i="38"/>
  <c r="BS4" i="38"/>
  <c r="AA4" i="38"/>
  <c r="HT4" i="38"/>
  <c r="K4" i="38"/>
  <c r="CV4" i="38"/>
  <c r="EM4" i="38"/>
  <c r="HL4" i="38"/>
  <c r="IK4" i="38"/>
  <c r="I15" i="20"/>
  <c r="I21" i="20"/>
  <c r="I16" i="20"/>
  <c r="I9" i="20"/>
  <c r="O12" i="20"/>
  <c r="O15" i="20"/>
  <c r="O10" i="20"/>
  <c r="L14" i="20"/>
  <c r="AQ4" i="38"/>
  <c r="DZ4" i="38"/>
  <c r="BQ4" i="38"/>
  <c r="AI4" i="38"/>
  <c r="Y4" i="38"/>
  <c r="FW4" i="38"/>
  <c r="DU4" i="38"/>
  <c r="FS4" i="38"/>
  <c r="IC4" i="38"/>
  <c r="FK4" i="38"/>
  <c r="IM4" i="38"/>
  <c r="IG4" i="38"/>
  <c r="DH4" i="38"/>
  <c r="HE4" i="38"/>
  <c r="AV4" i="38"/>
  <c r="EC4" i="38"/>
  <c r="CQ4" i="38"/>
  <c r="CK4" i="38"/>
  <c r="DV4" i="38"/>
  <c r="J4" i="38"/>
  <c r="DS4" i="38"/>
  <c r="FV4" i="38"/>
  <c r="FM4" i="38"/>
  <c r="CY4" i="38"/>
  <c r="HX4" i="38"/>
  <c r="GB4" i="38"/>
  <c r="BE4" i="38"/>
  <c r="CF4" i="38"/>
  <c r="GW4" i="38"/>
  <c r="CE4" i="38"/>
  <c r="I19" i="20"/>
  <c r="I5" i="20"/>
  <c r="I7" i="20"/>
  <c r="F5" i="20"/>
  <c r="O17" i="20"/>
  <c r="L13" i="20"/>
  <c r="L20" i="20"/>
  <c r="O16" i="20"/>
  <c r="EX4" i="38"/>
  <c r="IJ4" i="38"/>
  <c r="HP4" i="38"/>
  <c r="BV4" i="38"/>
  <c r="EB4" i="38"/>
  <c r="EW4" i="38"/>
  <c r="GP4" i="38"/>
  <c r="DP4" i="38"/>
  <c r="GK4" i="38"/>
  <c r="CG4" i="38"/>
  <c r="EO4" i="38"/>
  <c r="DM4" i="38"/>
  <c r="HI4" i="38"/>
  <c r="CC4" i="38"/>
  <c r="FL4" i="38"/>
  <c r="CJ4" i="38"/>
  <c r="AK4" i="38"/>
  <c r="AW4" i="38"/>
  <c r="HF4" i="38"/>
  <c r="CH4" i="38"/>
  <c r="GU4" i="38"/>
  <c r="HW4" i="38"/>
  <c r="HR4" i="38"/>
  <c r="GY4" i="38"/>
  <c r="ED4" i="38"/>
  <c r="AF4" i="38"/>
  <c r="FG4" i="38"/>
  <c r="CR4" i="38"/>
  <c r="BJ4" i="38"/>
  <c r="BK4" i="38"/>
  <c r="BI4" i="38"/>
  <c r="I14" i="20"/>
  <c r="F20" i="20"/>
  <c r="F12" i="20"/>
  <c r="F15" i="20"/>
  <c r="O9" i="20"/>
  <c r="O19" i="20"/>
  <c r="L7" i="20"/>
  <c r="O20" i="20"/>
  <c r="O8" i="20"/>
  <c r="FO4" i="38"/>
  <c r="BD4" i="38"/>
  <c r="CZ4" i="38"/>
  <c r="AZ4" i="38"/>
  <c r="HG4" i="38"/>
  <c r="EE4" i="38"/>
  <c r="HY4" i="38"/>
  <c r="DL4" i="38"/>
  <c r="DX4" i="38"/>
  <c r="IO4" i="38"/>
  <c r="FX4" i="38"/>
  <c r="AB4" i="38"/>
  <c r="HH4" i="38"/>
  <c r="FB4" i="38"/>
  <c r="CS4" i="38"/>
  <c r="GM4" i="38"/>
  <c r="HB4" i="38"/>
  <c r="HK4" i="38"/>
  <c r="CT4" i="38"/>
  <c r="DN4" i="38"/>
  <c r="HV4" i="38"/>
  <c r="BF4" i="38"/>
  <c r="FR4" i="38"/>
  <c r="CL4" i="38"/>
  <c r="GL4" i="38"/>
  <c r="EK4" i="38"/>
  <c r="EP4" i="38"/>
  <c r="AO4" i="38"/>
  <c r="DR4" i="38"/>
  <c r="FE4" i="38"/>
  <c r="FC4" i="38"/>
  <c r="F16" i="20"/>
  <c r="I12" i="20"/>
  <c r="F21" i="20"/>
  <c r="F6" i="20"/>
  <c r="L28" i="47"/>
</calcChain>
</file>

<file path=xl/sharedStrings.xml><?xml version="1.0" encoding="utf-8"?>
<sst xmlns="http://schemas.openxmlformats.org/spreadsheetml/2006/main" count="5227" uniqueCount="381">
  <si>
    <t>NJ Ozone 8-Hr Design Value Summary</t>
  </si>
  <si>
    <t>Exc</t>
  </si>
  <si>
    <t>Inc</t>
  </si>
  <si>
    <t>4th Max (ppb)</t>
  </si>
  <si>
    <t>Design Values</t>
  </si>
  <si>
    <t>8hr Tab</t>
  </si>
  <si>
    <t>Envista</t>
  </si>
  <si>
    <t>'NJ-8Hr'!J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</si>
  <si>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</si>
  <si>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</si>
  <si>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</si>
  <si>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</si>
  <si>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</si>
  <si>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</si>
  <si>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</si>
  <si>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</si>
  <si>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</si>
  <si>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</si>
  <si>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Year Start Row</t>
  </si>
  <si>
    <t>Year End Row</t>
  </si>
  <si>
    <t>Ozone</t>
  </si>
  <si>
    <t>Chart Names</t>
  </si>
  <si>
    <t>8-Hr Max</t>
  </si>
  <si>
    <t>As of 3/4/2020</t>
  </si>
  <si>
    <t>NJ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</si>
  <si>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</si>
  <si>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</si>
  <si>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</si>
  <si>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</si>
  <si>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</si>
  <si>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</si>
  <si>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</si>
  <si>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</si>
  <si>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</si>
  <si>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</si>
  <si>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NJ-Only</t>
  </si>
  <si>
    <t>Total Site Days</t>
  </si>
  <si>
    <t>ppb</t>
  </si>
  <si>
    <t>Calendar Days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</si>
  <si>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</si>
  <si>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</si>
  <si>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</si>
  <si>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</si>
  <si>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</si>
  <si>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</si>
  <si>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</si>
  <si>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</si>
  <si>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</si>
  <si>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</si>
  <si>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</si>
  <si>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</si>
  <si>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</si>
  <si>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</si>
  <si>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</si>
  <si>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</si>
  <si>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</si>
  <si>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</si>
  <si>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</si>
  <si>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</si>
  <si>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New Jersey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</si>
  <si>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</si>
  <si>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</si>
  <si>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</si>
  <si>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</si>
  <si>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</si>
  <si>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</si>
  <si>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</si>
  <si>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</si>
  <si>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</si>
  <si>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</si>
  <si>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</si>
  <si>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</si>
  <si>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</si>
  <si>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</si>
  <si>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</si>
  <si>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</si>
  <si>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</si>
  <si>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</si>
  <si>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</si>
  <si>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</si>
  <si>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8-Hr</t>
  </si>
  <si>
    <t>Date</t>
  </si>
  <si>
    <t>'DailyMax'!</t>
  </si>
  <si>
    <t>Sites</t>
  </si>
  <si>
    <t>Month</t>
  </si>
  <si>
    <t>Day</t>
  </si>
  <si>
    <t>Yr Offset</t>
  </si>
  <si>
    <t>Site ID</t>
  </si>
  <si>
    <t>5</t>
  </si>
  <si>
    <t>rev. 4/2/19</t>
  </si>
  <si>
    <t>Area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</si>
  <si>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</si>
  <si>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</si>
  <si>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</si>
  <si>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</si>
  <si>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</si>
  <si>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</si>
  <si>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</si>
  <si>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</si>
  <si>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notes</t>
  </si>
  <si>
    <t>Ancora State Hospital</t>
  </si>
  <si>
    <t>056</t>
  </si>
  <si>
    <t>33.0</t>
  </si>
  <si>
    <t>Yes</t>
  </si>
  <si>
    <t>PA-NJ-MD-DE</t>
  </si>
  <si>
    <t>Bayonne</t>
  </si>
  <si>
    <t>3.0</t>
  </si>
  <si>
    <t>NJ-NJ-CT</t>
  </si>
  <si>
    <t>Brigantine</t>
  </si>
  <si>
    <t>047</t>
  </si>
  <si>
    <t>5.0</t>
  </si>
  <si>
    <t>Camden Spruce St</t>
  </si>
  <si>
    <t>4.0</t>
  </si>
  <si>
    <t>Chester</t>
  </si>
  <si>
    <t>278.0</t>
  </si>
  <si>
    <t>Clarksboro</t>
  </si>
  <si>
    <t>12.0</t>
  </si>
  <si>
    <t>Colliers Mills</t>
  </si>
  <si>
    <t>41.0</t>
  </si>
  <si>
    <t>Columbia</t>
  </si>
  <si>
    <t>146.0</t>
  </si>
  <si>
    <t>Flemington</t>
  </si>
  <si>
    <t>45.0</t>
  </si>
  <si>
    <t>Leonia</t>
  </si>
  <si>
    <t>1.0</t>
  </si>
  <si>
    <t>Millville</t>
  </si>
  <si>
    <t>22.0</t>
  </si>
  <si>
    <t>Monmouth University</t>
  </si>
  <si>
    <t>8.0</t>
  </si>
  <si>
    <t>Newark Firehouse</t>
  </si>
  <si>
    <t>27.0</t>
  </si>
  <si>
    <t>Ramapo</t>
  </si>
  <si>
    <t>307.0</t>
  </si>
  <si>
    <t>Rider University</t>
  </si>
  <si>
    <t>30.0</t>
  </si>
  <si>
    <t>Rutgers University</t>
  </si>
  <si>
    <t>19.0</t>
  </si>
  <si>
    <t>Washington Crossing</t>
  </si>
  <si>
    <t>AirNow</t>
  </si>
  <si>
    <t>61.0</t>
  </si>
  <si>
    <t>Not DEP</t>
  </si>
  <si>
    <t>Total:</t>
  </si>
  <si>
    <t>County-State</t>
  </si>
  <si>
    <t>Code</t>
  </si>
  <si>
    <t>Region</t>
  </si>
  <si>
    <t>Bergen</t>
  </si>
  <si>
    <t>Bergen, NJ</t>
  </si>
  <si>
    <t>NY-NJ-CT</t>
  </si>
  <si>
    <t>Essex</t>
  </si>
  <si>
    <t>Essex, NJ</t>
  </si>
  <si>
    <t>Hudson</t>
  </si>
  <si>
    <t>Hudson, NJ</t>
  </si>
  <si>
    <t>Hunterdon</t>
  </si>
  <si>
    <t>Hunterdon, NJ</t>
  </si>
  <si>
    <t>Middlesex</t>
  </si>
  <si>
    <t>Middlesex, NJ</t>
  </si>
  <si>
    <t>Monmouth</t>
  </si>
  <si>
    <t>Monmouth, NJ</t>
  </si>
  <si>
    <t>Morris</t>
  </si>
  <si>
    <t>Morris,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</si>
  <si>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</si>
  <si>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</si>
  <si>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</si>
  <si>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</si>
  <si>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</si>
  <si>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</si>
  <si>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</si>
  <si>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</si>
  <si>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</si>
  <si>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</si>
  <si>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</si>
  <si>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</si>
  <si>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</si>
  <si>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</si>
  <si>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</si>
  <si>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</si>
  <si>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</si>
  <si>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</si>
  <si>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</si>
  <si>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</si>
  <si>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</si>
  <si>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</si>
  <si>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</si>
  <si>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</si>
  <si>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</si>
  <si>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</si>
  <si>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</si>
  <si>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</si>
  <si>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</si>
  <si>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</si>
  <si>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</si>
  <si>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</si>
  <si>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</si>
  <si>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</si>
  <si>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</si>
  <si>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</si>
  <si>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</si>
  <si>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</si>
  <si>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</si>
  <si>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</si>
  <si>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</si>
  <si>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</si>
  <si>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</si>
  <si>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</si>
  <si>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</si>
  <si>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</si>
  <si>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</si>
  <si>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</si>
  <si>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</si>
  <si>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</si>
  <si>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</si>
  <si>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</si>
  <si>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</si>
  <si>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</si>
  <si>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</si>
  <si>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340071001</t>
  </si>
  <si>
    <t>340170006</t>
  </si>
  <si>
    <t>340010006</t>
  </si>
  <si>
    <t>340070002</t>
  </si>
  <si>
    <t>340273001</t>
  </si>
  <si>
    <t>340150002</t>
  </si>
  <si>
    <t>340290006</t>
  </si>
  <si>
    <t>340410007</t>
  </si>
  <si>
    <t>340190001</t>
  </si>
  <si>
    <t>340030006</t>
  </si>
  <si>
    <t>340110007</t>
  </si>
  <si>
    <t>340250005</t>
  </si>
  <si>
    <t>340130003</t>
  </si>
  <si>
    <t>340315001</t>
  </si>
  <si>
    <t>340210005</t>
  </si>
  <si>
    <t>340230011</t>
  </si>
  <si>
    <t>340219991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</si>
  <si>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</si>
  <si>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</si>
  <si>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</si>
  <si>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</si>
  <si>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</si>
  <si>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</si>
  <si>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</si>
  <si>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</si>
  <si>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</si>
  <si>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</si>
  <si>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</si>
  <si>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</si>
  <si>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</si>
  <si>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</si>
  <si>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</si>
  <si>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</si>
  <si>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</si>
  <si>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</si>
  <si>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</si>
  <si>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</si>
  <si>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</si>
  <si>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</si>
  <si>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</si>
  <si>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</si>
  <si>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</si>
  <si>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</si>
  <si>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</si>
  <si>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</si>
  <si>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</si>
  <si>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</si>
  <si>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105 Delaware Avenue (approximate)</t>
  </si>
  <si>
    <t>Y</t>
  </si>
  <si>
    <t>15 Shore Dr. Setauket-East Setauket NY 1</t>
  </si>
  <si>
    <t>1501 E. LYCOMING AVE.</t>
  </si>
  <si>
    <t>U</t>
  </si>
  <si>
    <t>160 CONVENT AVENUE</t>
  </si>
  <si>
    <t>1JAMES STREET</t>
  </si>
  <si>
    <t>N</t>
  </si>
  <si>
    <t>S</t>
  </si>
  <si>
    <t>2 South Mountain Road</t>
  </si>
  <si>
    <t>200TH STREET AND SOUTHERN BOULDVARD Pfiz</t>
  </si>
  <si>
    <t>266-298 Spruce Street</t>
  </si>
  <si>
    <t>3000 LEWIS ST. (NEAR BATH ST.) Philadelp</t>
  </si>
  <si>
    <t>301 Spring Garden Road</t>
  </si>
  <si>
    <t>3059 SOUND AVENUE, RIVERHEAD</t>
  </si>
  <si>
    <t>350 VIRGINIA AVE SEAFORD</t>
  </si>
  <si>
    <t>360 Clinton Avenue</t>
  </si>
  <si>
    <t>5200 PENNYPACK PARK PHILADELPHIA, PA. 19</t>
  </si>
  <si>
    <t>57 DIVISION STREET</t>
  </si>
  <si>
    <t>Athletic Fields, off of 2083 Lawrencevil</t>
  </si>
  <si>
    <t>Behind 4401 S. Main Road</t>
  </si>
  <si>
    <t>BELLEVUE STATE PARK</t>
  </si>
  <si>
    <t>M</t>
  </si>
  <si>
    <t>BRANDYWINE CREEK STATE PARK</t>
  </si>
  <si>
    <t>CONN. VALLEY HOSP., SHEW HALL, EASTERN D</t>
  </si>
  <si>
    <t>Connecticut Valley Hospital, Near Battel</t>
  </si>
  <si>
    <t>Department of Public Works Bldg. #1, 50</t>
  </si>
  <si>
    <t>EAST FARMINGDALE WATER DIST., 72 GAZZA B</t>
  </si>
  <si>
    <t>Edison Science Hall, off of 400 Cedar Av</t>
  </si>
  <si>
    <t>Edwin B. Forsythe National Wildlife Refu</t>
  </si>
  <si>
    <t>Fair Hill Natural Resource Mgmt Area, 46</t>
  </si>
  <si>
    <t>FRESHKILLS WEST   310 West Service Road</t>
  </si>
  <si>
    <t>FRONT ST &amp; NORRIS ST</t>
  </si>
  <si>
    <t>GRANT-ASHTON ROADS PHILA NE AIRPORT</t>
  </si>
  <si>
    <t>HAMMONASSET STATE PARK</t>
  </si>
  <si>
    <t>IS 52    681 KELLY ST</t>
  </si>
  <si>
    <t>JPTD Training Center, south of Success R</t>
  </si>
  <si>
    <t>LUMS POND STATE PARK</t>
  </si>
  <si>
    <t>Meigs Point, Hammonasset State Park</t>
  </si>
  <si>
    <t>MLK BLVD AND JUSTISON ST.</t>
  </si>
  <si>
    <t>NEW GARDEN AIRPORT - TOUGHKENAMON</t>
  </si>
  <si>
    <t>Overpeck Park, 40 Fort Lee Road</t>
  </si>
  <si>
    <t>Queens College   65-30 Kissena Blvd  Par</t>
  </si>
  <si>
    <t>Ramapo Station Fire Tower, Ramapo Park D</t>
  </si>
  <si>
    <t>Raritan Township Municipal Utilities Aut</t>
  </si>
  <si>
    <t>ROCKVIEW LANE</t>
  </si>
  <si>
    <t>Shady Lane Complex, 256 County House Roa</t>
  </si>
  <si>
    <t>SHERWOOD ISLAND STATE PARK</t>
  </si>
  <si>
    <t>STATE ARMORY - 1046 BELVOIR RD</t>
  </si>
  <si>
    <t>STATE ROAD 384, KILLENS POND RD</t>
  </si>
  <si>
    <t>SUSAN WAGNER HS,   1200 MANOR RD, near B</t>
  </si>
  <si>
    <t>Tods Driftway (see coordinates)</t>
  </si>
  <si>
    <t>UNIV. OF DE COLLEGE OF MARINE STUDIES</t>
  </si>
  <si>
    <t>USCG LIGHTHOUSE , PROSPECT STREET</t>
  </si>
  <si>
    <t>Vegetable Farm 3, 67 Ryders Lane</t>
  </si>
  <si>
    <t>Veterans Park, Park Road at end of W. 25</t>
  </si>
  <si>
    <t>Washington Crossing State Park, Titusvil</t>
  </si>
  <si>
    <t>WHITE PLAINS PUMP STATION,  240 ORCHARD</t>
  </si>
  <si>
    <t>White St at 8th Ave, parking garage roof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</si>
  <si>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</si>
  <si>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</si>
  <si>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</si>
  <si>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</si>
  <si>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</si>
  <si>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</si>
  <si>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</si>
  <si>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</si>
  <si>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</si>
  <si>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</si>
  <si>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</si>
  <si>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</si>
  <si>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</si>
  <si>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</si>
  <si>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</si>
  <si>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</si>
  <si>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</si>
  <si>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</si>
  <si>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</si>
  <si>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</si>
  <si>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</si>
  <si>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</si>
  <si>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</si>
  <si>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</si>
  <si>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</si>
  <si>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</si>
  <si>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</si>
  <si>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</si>
  <si>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</si>
  <si>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</si>
  <si>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</si>
  <si>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</si>
  <si>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</si>
  <si>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</si>
  <si>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</si>
  <si>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</si>
  <si>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</si>
  <si>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</si>
  <si>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</si>
  <si>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</si>
  <si>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</si>
  <si>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</si>
  <si>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</si>
  <si>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</si>
  <si>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</si>
  <si>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</si>
  <si>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</si>
  <si>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</si>
  <si>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</si>
  <si>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</si>
  <si>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</si>
  <si>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</si>
  <si>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</si>
  <si>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</si>
  <si>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</si>
  <si>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</si>
  <si>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</si>
  <si>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</si>
  <si>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>AQS AMP450</t>
  </si>
  <si>
    <t>Daily Maximum 8-Hr Ozone Concentration (ppb),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</si>
</sst>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0" fillId="0" borderId="0"/>
    <xf numFmtId="0" fontId="11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" fillId="0" borderId="0"/>
    <xf numFmtId="0" fontId="16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</cellStyleXfs>
  <cellXfs count="515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5" fillId="0" borderId="6" xfId="3" applyFont="1" applyBorder="1" applyAlignment="1">
      <alignment horizontal="center"/>
    </xf>
    <xf numFmtId="0" fontId="5" fillId="0" borderId="1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0" borderId="0" xfId="3" applyFont="1" applyAlignment="1">
      <alignment horizontal="center"/>
    </xf>
    <xf numFmtId="0" fontId="5" fillId="0" borderId="10" xfId="3" applyFont="1" applyBorder="1" applyAlignment="1">
      <alignment horizontal="center"/>
    </xf>
    <xf numFmtId="0" fontId="5" fillId="0" borderId="13" xfId="3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5" fillId="0" borderId="8" xfId="3" applyFont="1" applyBorder="1" applyAlignment="1">
      <alignment horizontal="center"/>
    </xf>
    <xf numFmtId="0" fontId="5" fillId="0" borderId="7" xfId="3" applyFont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5" fillId="0" borderId="0" xfId="4" applyFont="1" applyAlignment="1">
      <alignment horizontal="center"/>
    </xf>
    <xf numFmtId="164" fontId="5" fillId="0" borderId="16" xfId="3" applyNumberFormat="1" applyFont="1" applyBorder="1" applyAlignment="1">
      <alignment horizontal="center"/>
    </xf>
    <xf numFmtId="0" fontId="5" fillId="0" borderId="16" xfId="3" applyFont="1" applyBorder="1" applyAlignment="1">
      <alignment horizontal="center"/>
    </xf>
    <xf numFmtId="164" fontId="5" fillId="0" borderId="0" xfId="3" applyNumberFormat="1" applyFont="1" applyAlignment="1">
      <alignment horizontal="center"/>
    </xf>
    <xf numFmtId="164" fontId="5" fillId="0" borderId="17" xfId="3" applyNumberFormat="1" applyFont="1" applyBorder="1" applyAlignment="1">
      <alignment horizontal="center"/>
    </xf>
    <xf numFmtId="0" fontId="5" fillId="0" borderId="17" xfId="3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44" xfId="3" applyFont="1" applyBorder="1" applyAlignment="1">
      <alignment horizontal="center"/>
    </xf>
    <xf numFmtId="0" fontId="5" fillId="0" borderId="18" xfId="3" applyFont="1" applyBorder="1" applyAlignment="1">
      <alignment horizontal="center"/>
    </xf>
    <xf numFmtId="0" fontId="5" fillId="0" borderId="45" xfId="3" applyFont="1" applyBorder="1" applyAlignment="1">
      <alignment horizontal="center"/>
    </xf>
    <xf numFmtId="49" fontId="8" fillId="0" borderId="0" xfId="3" applyNumberFormat="1" applyFont="1" applyAlignment="1">
      <alignment horizontal="center"/>
    </xf>
    <xf numFmtId="164" fontId="8" fillId="0" borderId="0" xfId="3" applyNumberFormat="1" applyFont="1" applyAlignment="1">
      <alignment horizontal="center"/>
    </xf>
    <xf numFmtId="49" fontId="5" fillId="0" borderId="16" xfId="3" applyNumberFormat="1" applyFont="1" applyBorder="1" applyAlignment="1">
      <alignment horizontal="center"/>
    </xf>
    <xf numFmtId="49" fontId="5" fillId="0" borderId="0" xfId="3" applyNumberFormat="1" applyFont="1" applyAlignment="1">
      <alignment horizontal="center"/>
    </xf>
    <xf numFmtId="49" fontId="5" fillId="0" borderId="68" xfId="3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4" xfId="3" applyFont="1" applyBorder="1" applyAlignment="1">
      <alignment horizontal="center"/>
    </xf>
    <xf numFmtId="164" fontId="5" fillId="0" borderId="14" xfId="3" applyNumberFormat="1" applyFont="1" applyBorder="1" applyAlignment="1">
      <alignment horizontal="center"/>
    </xf>
    <xf numFmtId="0" fontId="9" fillId="0" borderId="16" xfId="3" applyFont="1" applyBorder="1" applyAlignment="1">
      <alignment horizontal="center"/>
    </xf>
    <xf numFmtId="0" fontId="9" fillId="0" borderId="17" xfId="3" applyFont="1" applyBorder="1" applyAlignment="1">
      <alignment horizontal="center"/>
    </xf>
    <xf numFmtId="167" fontId="5" fillId="0" borderId="0" xfId="4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68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8" fontId="8" fillId="0" borderId="5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6" fillId="0" borderId="8" xfId="0" applyFon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49" fontId="6" fillId="0" borderId="16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9" fillId="0" borderId="0" xfId="3" applyNumberFormat="1" applyFont="1" applyAlignment="1">
      <alignment horizontal="center"/>
    </xf>
    <xf numFmtId="167" fontId="9" fillId="0" borderId="0" xfId="3" applyNumberFormat="1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3" xfId="3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12" xfId="3" applyFont="1" applyBorder="1" applyAlignment="1">
      <alignment horizontal="center"/>
    </xf>
    <xf numFmtId="0" fontId="5" fillId="0" borderId="66" xfId="3" applyFont="1" applyBorder="1" applyAlignment="1">
      <alignment horizontal="center"/>
    </xf>
    <xf numFmtId="167" fontId="5" fillId="0" borderId="0" xfId="3" applyNumberFormat="1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9" fillId="0" borderId="39" xfId="3" applyFont="1" applyBorder="1" applyAlignment="1">
      <alignment horizontal="center"/>
    </xf>
    <xf numFmtId="0" fontId="5" fillId="0" borderId="67" xfId="3" applyFont="1" applyBorder="1" applyAlignment="1">
      <alignment horizontal="center"/>
    </xf>
    <xf numFmtId="0" fontId="9" fillId="0" borderId="67" xfId="3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49" fontId="5" fillId="0" borderId="17" xfId="3" applyNumberFormat="1" applyFont="1" applyBorder="1" applyAlignment="1">
      <alignment horizontal="center"/>
    </xf>
    <xf numFmtId="0" fontId="9" fillId="0" borderId="0" xfId="4" applyFont="1" applyAlignment="1">
      <alignment horizontal="center"/>
    </xf>
    <xf numFmtId="0" fontId="5" fillId="0" borderId="0" xfId="4" quotePrefix="1" applyFont="1" applyAlignment="1">
      <alignment horizontal="center"/>
    </xf>
    <xf numFmtId="0" fontId="8" fillId="0" borderId="61" xfId="4" applyFont="1" applyBorder="1" applyAlignment="1">
      <alignment horizontal="center"/>
    </xf>
    <xf numFmtId="0" fontId="8" fillId="0" borderId="57" xfId="4" applyFont="1" applyBorder="1" applyAlignment="1">
      <alignment horizontal="center"/>
    </xf>
    <xf numFmtId="0" fontId="8" fillId="0" borderId="9" xfId="3" applyFont="1" applyBorder="1" applyAlignment="1">
      <alignment horizontal="center"/>
    </xf>
    <xf numFmtId="0" fontId="8" fillId="0" borderId="10" xfId="3" applyFont="1" applyBorder="1" applyAlignment="1">
      <alignment horizontal="center"/>
    </xf>
    <xf numFmtId="0" fontId="8" fillId="0" borderId="11" xfId="3" applyFont="1" applyBorder="1" applyAlignment="1">
      <alignment horizontal="center"/>
    </xf>
    <xf numFmtId="0" fontId="8" fillId="0" borderId="58" xfId="4" applyFont="1" applyBorder="1" applyAlignment="1">
      <alignment horizontal="center"/>
    </xf>
    <xf numFmtId="0" fontId="6" fillId="0" borderId="5" xfId="4" applyBorder="1" applyAlignment="1">
      <alignment horizontal="center"/>
    </xf>
    <xf numFmtId="0" fontId="6" fillId="0" borderId="4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36" xfId="4" applyBorder="1" applyAlignment="1">
      <alignment horizontal="center"/>
    </xf>
    <xf numFmtId="0" fontId="8" fillId="0" borderId="74" xfId="4" applyFont="1" applyBorder="1" applyAlignment="1">
      <alignment horizontal="center"/>
    </xf>
    <xf numFmtId="0" fontId="6" fillId="0" borderId="12" xfId="4" applyBorder="1" applyAlignment="1">
      <alignment horizontal="center"/>
    </xf>
    <xf numFmtId="0" fontId="6" fillId="0" borderId="13" xfId="4" applyBorder="1" applyAlignment="1">
      <alignment horizontal="center"/>
    </xf>
    <xf numFmtId="0" fontId="6" fillId="0" borderId="66" xfId="4" applyBorder="1" applyAlignment="1">
      <alignment horizontal="center"/>
    </xf>
    <xf numFmtId="0" fontId="6" fillId="0" borderId="75" xfId="4" applyBorder="1" applyAlignment="1">
      <alignment horizontal="center"/>
    </xf>
    <xf numFmtId="0" fontId="8" fillId="0" borderId="59" xfId="4" applyFont="1" applyBorder="1" applyAlignment="1">
      <alignment horizontal="center"/>
    </xf>
    <xf numFmtId="0" fontId="6" fillId="0" borderId="60" xfId="4" applyBorder="1" applyAlignment="1">
      <alignment horizontal="center"/>
    </xf>
    <xf numFmtId="0" fontId="6" fillId="0" borderId="25" xfId="4" applyBorder="1" applyAlignment="1">
      <alignment horizontal="center"/>
    </xf>
    <xf numFmtId="0" fontId="6" fillId="0" borderId="26" xfId="4" applyBorder="1" applyAlignment="1">
      <alignment horizontal="center"/>
    </xf>
    <xf numFmtId="0" fontId="6" fillId="0" borderId="37" xfId="4" applyBorder="1" applyAlignment="1">
      <alignment horizontal="center"/>
    </xf>
    <xf numFmtId="0" fontId="9" fillId="0" borderId="40" xfId="3" applyFont="1" applyBorder="1" applyAlignment="1">
      <alignment horizontal="center"/>
    </xf>
    <xf numFmtId="0" fontId="9" fillId="0" borderId="38" xfId="3" applyFont="1" applyBorder="1" applyAlignment="1">
      <alignment horizontal="center"/>
    </xf>
    <xf numFmtId="0" fontId="9" fillId="0" borderId="41" xfId="3" applyFont="1" applyBorder="1" applyAlignment="1">
      <alignment horizontal="center"/>
    </xf>
    <xf numFmtId="0" fontId="5" fillId="0" borderId="3" xfId="3" applyFont="1" applyBorder="1" applyAlignment="1">
      <alignment horizontal="center"/>
    </xf>
    <xf numFmtId="0" fontId="9" fillId="0" borderId="46" xfId="3" applyFont="1" applyBorder="1" applyAlignment="1">
      <alignment horizontal="center"/>
    </xf>
    <xf numFmtId="0" fontId="9" fillId="0" borderId="47" xfId="3" applyFont="1" applyBorder="1" applyAlignment="1">
      <alignment horizontal="center"/>
    </xf>
    <xf numFmtId="0" fontId="9" fillId="0" borderId="48" xfId="3" applyFont="1" applyBorder="1" applyAlignment="1">
      <alignment horizontal="center"/>
    </xf>
    <xf numFmtId="0" fontId="9" fillId="0" borderId="5" xfId="3" applyFont="1" applyBorder="1" applyAlignment="1">
      <alignment horizontal="center"/>
    </xf>
    <xf numFmtId="0" fontId="9" fillId="5" borderId="6" xfId="3" applyFont="1" applyFill="1" applyBorder="1" applyAlignment="1">
      <alignment horizontal="center"/>
    </xf>
    <xf numFmtId="0" fontId="9" fillId="0" borderId="7" xfId="3" applyFont="1" applyBorder="1" applyAlignment="1">
      <alignment horizontal="center"/>
    </xf>
    <xf numFmtId="0" fontId="9" fillId="0" borderId="9" xfId="3" applyFont="1" applyBorder="1" applyAlignment="1">
      <alignment horizontal="center"/>
    </xf>
    <xf numFmtId="0" fontId="9" fillId="0" borderId="55" xfId="3" applyFont="1" applyBorder="1" applyAlignment="1">
      <alignment horizontal="center"/>
    </xf>
    <xf numFmtId="0" fontId="9" fillId="0" borderId="2" xfId="3" applyFont="1" applyBorder="1" applyAlignment="1">
      <alignment horizontal="center"/>
    </xf>
    <xf numFmtId="0" fontId="9" fillId="0" borderId="56" xfId="3" applyFont="1" applyBorder="1" applyAlignment="1">
      <alignment horizontal="center"/>
    </xf>
    <xf numFmtId="0" fontId="9" fillId="0" borderId="10" xfId="3" applyFont="1" applyBorder="1" applyAlignment="1">
      <alignment horizontal="center"/>
    </xf>
    <xf numFmtId="0" fontId="9" fillId="0" borderId="50" xfId="3" quotePrefix="1" applyFont="1" applyBorder="1" applyAlignment="1">
      <alignment horizontal="center"/>
    </xf>
    <xf numFmtId="0" fontId="9" fillId="0" borderId="51" xfId="3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66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70" fontId="6" fillId="0" borderId="39" xfId="0" applyNumberFormat="1" applyFont="1" applyBorder="1" applyAlignment="1">
      <alignment horizontal="center"/>
    </xf>
    <xf numFmtId="170" fontId="6" fillId="0" borderId="16" xfId="0" applyNumberFormat="1" applyFont="1" applyBorder="1" applyAlignment="1">
      <alignment horizontal="center"/>
    </xf>
    <xf numFmtId="170" fontId="6" fillId="0" borderId="17" xfId="0" applyNumberFormat="1" applyFont="1" applyBorder="1" applyAlignment="1">
      <alignment horizontal="center"/>
    </xf>
    <xf numFmtId="170" fontId="6" fillId="0" borderId="0" xfId="0" applyNumberFormat="1" applyFont="1" applyAlignment="1">
      <alignment horizontal="center"/>
    </xf>
    <xf numFmtId="0" fontId="13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6" fillId="0" borderId="14" xfId="4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0" borderId="17" xfId="4" applyBorder="1" applyAlignment="1">
      <alignment horizontal="center" vertical="center"/>
    </xf>
    <xf numFmtId="0" fontId="6" fillId="0" borderId="0" xfId="1" quotePrefix="1" applyFont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7" xfId="2" applyFont="1" applyBorder="1" applyAlignment="1">
      <alignment horizontal="center" vertical="center"/>
    </xf>
    <xf numFmtId="0" fontId="6" fillId="0" borderId="23" xfId="4" applyBorder="1" applyAlignment="1">
      <alignment horizontal="center" vertical="center"/>
    </xf>
    <xf numFmtId="0" fontId="6" fillId="0" borderId="4" xfId="4" applyBorder="1" applyAlignment="1">
      <alignment horizontal="center" vertical="center"/>
    </xf>
    <xf numFmtId="0" fontId="6" fillId="0" borderId="19" xfId="4" applyBorder="1" applyAlignment="1">
      <alignment horizontal="center" vertical="center"/>
    </xf>
    <xf numFmtId="0" fontId="6" fillId="0" borderId="6" xfId="4" applyBorder="1" applyAlignment="1">
      <alignment horizontal="center" vertical="center"/>
    </xf>
    <xf numFmtId="0" fontId="6" fillId="0" borderId="28" xfId="4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0" xfId="4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1" xfId="4" applyBorder="1" applyAlignment="1">
      <alignment horizontal="center" vertical="center"/>
    </xf>
    <xf numFmtId="0" fontId="6" fillId="0" borderId="2" xfId="4" applyBorder="1" applyAlignment="1">
      <alignment horizontal="center" vertical="center"/>
    </xf>
    <xf numFmtId="0" fontId="6" fillId="0" borderId="3" xfId="4" applyBorder="1" applyAlignment="1">
      <alignment horizontal="center" vertical="center"/>
    </xf>
    <xf numFmtId="0" fontId="6" fillId="0" borderId="8" xfId="4" applyBorder="1" applyAlignment="1">
      <alignment horizontal="center" vertical="center"/>
    </xf>
    <xf numFmtId="0" fontId="6" fillId="0" borderId="29" xfId="4" applyBorder="1" applyAlignment="1">
      <alignment horizontal="center" vertical="center"/>
    </xf>
    <xf numFmtId="0" fontId="6" fillId="0" borderId="34" xfId="4" applyBorder="1" applyAlignment="1">
      <alignment horizontal="center" vertical="center"/>
    </xf>
    <xf numFmtId="0" fontId="6" fillId="0" borderId="24" xfId="4" applyBorder="1" applyAlignment="1">
      <alignment horizontal="center" vertical="center"/>
    </xf>
    <xf numFmtId="0" fontId="6" fillId="0" borderId="25" xfId="4" applyBorder="1" applyAlignment="1">
      <alignment horizontal="center" vertical="center"/>
    </xf>
    <xf numFmtId="0" fontId="6" fillId="0" borderId="37" xfId="4" applyBorder="1" applyAlignment="1">
      <alignment horizontal="center" vertical="center"/>
    </xf>
    <xf numFmtId="0" fontId="6" fillId="0" borderId="26" xfId="4" applyBorder="1" applyAlignment="1">
      <alignment horizontal="center" vertical="center"/>
    </xf>
    <xf numFmtId="0" fontId="6" fillId="0" borderId="30" xfId="4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8" fillId="6" borderId="2" xfId="4" applyFont="1" applyFill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0" borderId="9" xfId="4" applyFont="1" applyBorder="1" applyAlignment="1">
      <alignment horizontal="center" vertical="center"/>
    </xf>
    <xf numFmtId="0" fontId="8" fillId="0" borderId="10" xfId="4" applyFont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6" fillId="0" borderId="0" xfId="4" applyAlignment="1">
      <alignment horizontal="center"/>
    </xf>
    <xf numFmtId="0" fontId="6" fillId="0" borderId="0" xfId="1" applyFont="1" applyAlignment="1">
      <alignment horizontal="center"/>
    </xf>
    <xf numFmtId="0" fontId="8" fillId="0" borderId="0" xfId="4" applyFont="1" applyAlignment="1">
      <alignment horizontal="center"/>
    </xf>
    <xf numFmtId="0" fontId="6" fillId="0" borderId="0" xfId="1" quotePrefix="1" applyFont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166" fontId="6" fillId="0" borderId="4" xfId="1" applyNumberFormat="1" applyFont="1" applyBorder="1" applyAlignment="1">
      <alignment horizontal="center"/>
    </xf>
    <xf numFmtId="166" fontId="6" fillId="2" borderId="6" xfId="1" applyNumberFormat="1" applyFont="1" applyFill="1" applyBorder="1" applyAlignment="1">
      <alignment horizontal="center"/>
    </xf>
    <xf numFmtId="166" fontId="6" fillId="0" borderId="2" xfId="1" applyNumberFormat="1" applyFont="1" applyBorder="1" applyAlignment="1">
      <alignment horizontal="center"/>
    </xf>
    <xf numFmtId="166" fontId="6" fillId="2" borderId="8" xfId="1" applyNumberFormat="1" applyFont="1" applyFill="1" applyBorder="1" applyAlignment="1">
      <alignment horizontal="center"/>
    </xf>
    <xf numFmtId="166" fontId="6" fillId="0" borderId="2" xfId="4" applyNumberFormat="1" applyBorder="1" applyAlignment="1">
      <alignment horizontal="center"/>
    </xf>
    <xf numFmtId="166" fontId="6" fillId="2" borderId="8" xfId="4" applyNumberFormat="1" applyFill="1" applyBorder="1" applyAlignment="1">
      <alignment horizontal="center"/>
    </xf>
    <xf numFmtId="166" fontId="6" fillId="0" borderId="10" xfId="4" applyNumberFormat="1" applyBorder="1" applyAlignment="1">
      <alignment horizontal="center"/>
    </xf>
    <xf numFmtId="166" fontId="6" fillId="2" borderId="11" xfId="4" applyNumberFormat="1" applyFill="1" applyBorder="1" applyAlignment="1">
      <alignment horizontal="center"/>
    </xf>
    <xf numFmtId="0" fontId="6" fillId="0" borderId="0" xfId="3" applyAlignment="1">
      <alignment horizontal="center"/>
    </xf>
    <xf numFmtId="166" fontId="6" fillId="2" borderId="19" xfId="1" applyNumberFormat="1" applyFont="1" applyFill="1" applyBorder="1" applyAlignment="1">
      <alignment horizontal="center"/>
    </xf>
    <xf numFmtId="166" fontId="6" fillId="2" borderId="3" xfId="1" applyNumberFormat="1" applyFont="1" applyFill="1" applyBorder="1" applyAlignment="1">
      <alignment horizontal="center"/>
    </xf>
    <xf numFmtId="166" fontId="6" fillId="2" borderId="3" xfId="4" applyNumberFormat="1" applyFill="1" applyBorder="1" applyAlignment="1">
      <alignment horizontal="center"/>
    </xf>
    <xf numFmtId="166" fontId="6" fillId="2" borderId="20" xfId="4" applyNumberFormat="1" applyFill="1" applyBorder="1" applyAlignment="1">
      <alignment horizontal="center"/>
    </xf>
    <xf numFmtId="166" fontId="6" fillId="0" borderId="5" xfId="1" applyNumberFormat="1" applyFont="1" applyBorder="1" applyAlignment="1">
      <alignment horizontal="center"/>
    </xf>
    <xf numFmtId="166" fontId="6" fillId="0" borderId="7" xfId="1" applyNumberFormat="1" applyFont="1" applyBorder="1" applyAlignment="1">
      <alignment horizontal="center"/>
    </xf>
    <xf numFmtId="166" fontId="6" fillId="0" borderId="7" xfId="4" applyNumberFormat="1" applyBorder="1" applyAlignment="1">
      <alignment horizontal="center"/>
    </xf>
    <xf numFmtId="166" fontId="6" fillId="0" borderId="9" xfId="4" applyNumberFormat="1" applyBorder="1" applyAlignment="1">
      <alignment horizontal="center"/>
    </xf>
    <xf numFmtId="0" fontId="8" fillId="0" borderId="5" xfId="1" quotePrefix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17" fillId="0" borderId="9" xfId="3" applyFont="1" applyBorder="1" applyAlignment="1">
      <alignment horizontal="center"/>
    </xf>
    <xf numFmtId="0" fontId="17" fillId="0" borderId="10" xfId="3" applyFont="1" applyBorder="1" applyAlignment="1">
      <alignment horizontal="center"/>
    </xf>
    <xf numFmtId="0" fontId="17" fillId="0" borderId="35" xfId="3" applyFont="1" applyBorder="1" applyAlignment="1">
      <alignment horizontal="center"/>
    </xf>
    <xf numFmtId="0" fontId="9" fillId="4" borderId="8" xfId="3" applyFont="1" applyFill="1" applyBorder="1" applyAlignment="1">
      <alignment horizontal="center"/>
    </xf>
    <xf numFmtId="0" fontId="9" fillId="4" borderId="16" xfId="3" applyFont="1" applyFill="1" applyBorder="1" applyAlignment="1">
      <alignment horizontal="center"/>
    </xf>
    <xf numFmtId="0" fontId="5" fillId="0" borderId="5" xfId="4" applyFont="1" applyBorder="1" applyAlignment="1">
      <alignment horizontal="center"/>
    </xf>
    <xf numFmtId="0" fontId="5" fillId="0" borderId="4" xfId="4" applyFont="1" applyBorder="1" applyAlignment="1">
      <alignment horizontal="center"/>
    </xf>
    <xf numFmtId="167" fontId="5" fillId="0" borderId="6" xfId="4" applyNumberFormat="1" applyFont="1" applyBorder="1" applyAlignment="1">
      <alignment horizontal="center"/>
    </xf>
    <xf numFmtId="0" fontId="5" fillId="0" borderId="9" xfId="4" quotePrefix="1" applyFont="1" applyBorder="1" applyAlignment="1">
      <alignment horizontal="center"/>
    </xf>
    <xf numFmtId="0" fontId="5" fillId="0" borderId="10" xfId="4" applyFont="1" applyBorder="1" applyAlignment="1">
      <alignment horizontal="center"/>
    </xf>
    <xf numFmtId="167" fontId="5" fillId="0" borderId="11" xfId="4" applyNumberFormat="1" applyFont="1" applyBorder="1" applyAlignment="1">
      <alignment horizontal="center"/>
    </xf>
    <xf numFmtId="0" fontId="9" fillId="8" borderId="11" xfId="3" applyFont="1" applyFill="1" applyBorder="1" applyAlignment="1">
      <alignment horizontal="center"/>
    </xf>
    <xf numFmtId="0" fontId="9" fillId="5" borderId="39" xfId="3" applyFont="1" applyFill="1" applyBorder="1" applyAlignment="1">
      <alignment horizontal="center"/>
    </xf>
    <xf numFmtId="0" fontId="9" fillId="8" borderId="17" xfId="3" applyFont="1" applyFill="1" applyBorder="1" applyAlignment="1">
      <alignment horizontal="center"/>
    </xf>
    <xf numFmtId="0" fontId="0" fillId="0" borderId="71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8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3" applyAlignment="1" applyProtection="1">
      <alignment horizontal="center"/>
      <protection locked="0"/>
    </xf>
    <xf numFmtId="0" fontId="6" fillId="0" borderId="16" xfId="3" applyBorder="1" applyAlignment="1">
      <alignment horizontal="center"/>
    </xf>
    <xf numFmtId="164" fontId="6" fillId="0" borderId="16" xfId="3" applyNumberFormat="1" applyBorder="1" applyAlignment="1">
      <alignment horizontal="center"/>
    </xf>
    <xf numFmtId="0" fontId="6" fillId="0" borderId="17" xfId="3" applyBorder="1" applyAlignment="1">
      <alignment horizontal="center"/>
    </xf>
    <xf numFmtId="164" fontId="6" fillId="0" borderId="17" xfId="3" applyNumberFormat="1" applyBorder="1" applyAlignment="1">
      <alignment horizontal="center"/>
    </xf>
    <xf numFmtId="0" fontId="6" fillId="0" borderId="0" xfId="0" applyFont="1"/>
    <xf numFmtId="0" fontId="6" fillId="0" borderId="70" xfId="3" applyBorder="1" applyAlignment="1">
      <alignment horizontal="center"/>
    </xf>
    <xf numFmtId="0" fontId="6" fillId="0" borderId="73" xfId="3" applyBorder="1" applyAlignment="1">
      <alignment horizontal="center"/>
    </xf>
    <xf numFmtId="0" fontId="19" fillId="0" borderId="2" xfId="3" applyFont="1" applyBorder="1" applyAlignment="1">
      <alignment horizontal="center"/>
    </xf>
    <xf numFmtId="0" fontId="19" fillId="0" borderId="10" xfId="3" applyFont="1" applyBorder="1" applyAlignment="1">
      <alignment horizontal="center"/>
    </xf>
    <xf numFmtId="0" fontId="6" fillId="0" borderId="1" xfId="3" applyBorder="1" applyAlignment="1">
      <alignment horizontal="center"/>
    </xf>
    <xf numFmtId="0" fontId="6" fillId="0" borderId="40" xfId="3" applyBorder="1" applyAlignment="1">
      <alignment horizontal="center"/>
    </xf>
    <xf numFmtId="0" fontId="6" fillId="0" borderId="38" xfId="3" applyBorder="1" applyAlignment="1">
      <alignment horizontal="center"/>
    </xf>
    <xf numFmtId="0" fontId="6" fillId="0" borderId="41" xfId="3" applyBorder="1" applyAlignment="1">
      <alignment horizontal="center"/>
    </xf>
    <xf numFmtId="0" fontId="8" fillId="5" borderId="14" xfId="3" applyFont="1" applyFill="1" applyBorder="1" applyAlignment="1">
      <alignment horizontal="center"/>
    </xf>
    <xf numFmtId="0" fontId="8" fillId="4" borderId="16" xfId="3" applyFont="1" applyFill="1" applyBorder="1" applyAlignment="1">
      <alignment horizontal="center"/>
    </xf>
    <xf numFmtId="0" fontId="6" fillId="0" borderId="0" xfId="4" quotePrefix="1" applyAlignment="1">
      <alignment horizontal="center"/>
    </xf>
    <xf numFmtId="0" fontId="6" fillId="0" borderId="0" xfId="4" quotePrefix="1" applyAlignment="1">
      <alignment horizontal="center" vertical="center"/>
    </xf>
    <xf numFmtId="0" fontId="8" fillId="0" borderId="31" xfId="4" applyFont="1" applyBorder="1" applyAlignment="1">
      <alignment horizontal="centerContinuous" vertical="center"/>
    </xf>
    <xf numFmtId="0" fontId="8" fillId="0" borderId="32" xfId="4" applyFont="1" applyBorder="1" applyAlignment="1">
      <alignment horizontal="centerContinuous" vertical="center"/>
    </xf>
    <xf numFmtId="0" fontId="8" fillId="0" borderId="33" xfId="4" applyFont="1" applyBorder="1" applyAlignment="1">
      <alignment horizontal="centerContinuous" vertical="center"/>
    </xf>
    <xf numFmtId="0" fontId="8" fillId="0" borderId="32" xfId="0" applyFont="1" applyBorder="1" applyAlignment="1">
      <alignment horizontal="centerContinuous" vertical="center"/>
    </xf>
    <xf numFmtId="0" fontId="0" fillId="0" borderId="33" xfId="0" applyBorder="1" applyAlignment="1">
      <alignment horizontal="centerContinuous" vertical="center"/>
    </xf>
    <xf numFmtId="0" fontId="8" fillId="0" borderId="33" xfId="0" applyFont="1" applyBorder="1" applyAlignment="1">
      <alignment horizontal="centerContinuous" vertical="center"/>
    </xf>
    <xf numFmtId="0" fontId="8" fillId="0" borderId="78" xfId="4" applyFont="1" applyBorder="1" applyAlignment="1">
      <alignment horizontal="center" vertical="center"/>
    </xf>
    <xf numFmtId="0" fontId="8" fillId="0" borderId="75" xfId="4" applyFont="1" applyBorder="1" applyAlignment="1">
      <alignment horizontal="center" vertical="center"/>
    </xf>
    <xf numFmtId="0" fontId="8" fillId="0" borderId="77" xfId="4" applyFont="1" applyBorder="1" applyAlignment="1">
      <alignment horizontal="centerContinuous" vertical="center"/>
    </xf>
    <xf numFmtId="0" fontId="8" fillId="0" borderId="76" xfId="0" applyFont="1" applyBorder="1" applyAlignment="1">
      <alignment horizontal="centerContinuous" vertical="center"/>
    </xf>
    <xf numFmtId="0" fontId="8" fillId="0" borderId="0" xfId="3" applyFont="1" applyAlignment="1">
      <alignment horizontal="center" vertical="center"/>
    </xf>
    <xf numFmtId="0" fontId="8" fillId="0" borderId="0" xfId="3" applyFont="1" applyAlignment="1">
      <alignment horizontal="centerContinuous" vertical="center"/>
    </xf>
    <xf numFmtId="0" fontId="6" fillId="0" borderId="0" xfId="3" applyAlignment="1">
      <alignment horizontal="center" vertical="center"/>
    </xf>
    <xf numFmtId="0" fontId="6" fillId="0" borderId="0" xfId="3" applyAlignment="1">
      <alignment horizontal="centerContinuous" vertical="center"/>
    </xf>
    <xf numFmtId="0" fontId="8" fillId="0" borderId="0" xfId="3" applyFont="1" applyAlignment="1">
      <alignment horizontal="left" vertical="center"/>
    </xf>
    <xf numFmtId="171" fontId="6" fillId="0" borderId="0" xfId="3" applyNumberFormat="1" applyAlignment="1">
      <alignment horizontal="center" vertical="center"/>
    </xf>
    <xf numFmtId="0" fontId="6" fillId="0" borderId="0" xfId="3" applyAlignment="1">
      <alignment horizontal="left" vertical="center"/>
    </xf>
    <xf numFmtId="0" fontId="8" fillId="0" borderId="9" xfId="3" applyFont="1" applyBorder="1" applyAlignment="1">
      <alignment horizontal="center" vertical="center"/>
    </xf>
    <xf numFmtId="0" fontId="8" fillId="0" borderId="20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6" fillId="0" borderId="5" xfId="3" applyBorder="1" applyAlignment="1">
      <alignment horizontal="center" vertical="center"/>
    </xf>
    <xf numFmtId="0" fontId="6" fillId="0" borderId="4" xfId="3" applyBorder="1" applyAlignment="1">
      <alignment horizontal="center" vertical="center"/>
    </xf>
    <xf numFmtId="0" fontId="6" fillId="0" borderId="6" xfId="3" applyBorder="1" applyAlignment="1">
      <alignment horizontal="center" vertical="center"/>
    </xf>
    <xf numFmtId="0" fontId="6" fillId="0" borderId="7" xfId="3" applyBorder="1" applyAlignment="1">
      <alignment horizontal="center" vertical="center"/>
    </xf>
    <xf numFmtId="0" fontId="6" fillId="0" borderId="3" xfId="3" applyBorder="1" applyAlignment="1">
      <alignment horizontal="center" vertical="center"/>
    </xf>
    <xf numFmtId="0" fontId="6" fillId="0" borderId="2" xfId="3" applyBorder="1" applyAlignment="1">
      <alignment horizontal="center" vertical="center"/>
    </xf>
    <xf numFmtId="0" fontId="6" fillId="0" borderId="8" xfId="3" applyBorder="1" applyAlignment="1">
      <alignment horizontal="center" vertical="center"/>
    </xf>
    <xf numFmtId="0" fontId="6" fillId="0" borderId="0" xfId="3" quotePrefix="1" applyAlignment="1">
      <alignment horizontal="center" vertical="center"/>
    </xf>
    <xf numFmtId="0" fontId="6" fillId="0" borderId="9" xfId="3" applyBorder="1" applyAlignment="1">
      <alignment horizontal="center" vertical="center"/>
    </xf>
    <xf numFmtId="0" fontId="6" fillId="0" borderId="20" xfId="3" applyBorder="1" applyAlignment="1">
      <alignment horizontal="center" vertical="center"/>
    </xf>
    <xf numFmtId="0" fontId="6" fillId="0" borderId="10" xfId="3" applyBorder="1" applyAlignment="1">
      <alignment horizontal="center" vertical="center"/>
    </xf>
    <xf numFmtId="0" fontId="6" fillId="0" borderId="11" xfId="3" applyBorder="1" applyAlignment="1">
      <alignment horizontal="center" vertical="center"/>
    </xf>
    <xf numFmtId="0" fontId="6" fillId="0" borderId="44" xfId="3" applyBorder="1" applyAlignment="1">
      <alignment horizontal="center" vertical="center"/>
    </xf>
    <xf numFmtId="0" fontId="6" fillId="0" borderId="18" xfId="3" applyBorder="1" applyAlignment="1">
      <alignment horizontal="center" vertical="center"/>
    </xf>
    <xf numFmtId="0" fontId="6" fillId="0" borderId="45" xfId="3" applyBorder="1" applyAlignment="1">
      <alignment horizontal="center" vertical="center"/>
    </xf>
    <xf numFmtId="0" fontId="6" fillId="0" borderId="14" xfId="3" applyBorder="1" applyAlignment="1">
      <alignment horizontal="center" vertical="center"/>
    </xf>
    <xf numFmtId="0" fontId="8" fillId="0" borderId="76" xfId="3" applyFont="1" applyBorder="1" applyAlignment="1">
      <alignment horizontal="center" vertical="center"/>
    </xf>
    <xf numFmtId="0" fontId="8" fillId="0" borderId="46" xfId="3" applyFont="1" applyBorder="1" applyAlignment="1">
      <alignment horizontal="center" vertical="center"/>
    </xf>
    <xf numFmtId="0" fontId="8" fillId="0" borderId="47" xfId="3" applyFont="1" applyBorder="1" applyAlignment="1">
      <alignment horizontal="center" vertical="center"/>
    </xf>
    <xf numFmtId="0" fontId="8" fillId="0" borderId="48" xfId="3" applyFont="1" applyBorder="1" applyAlignment="1">
      <alignment horizontal="center" vertical="center"/>
    </xf>
    <xf numFmtId="0" fontId="20" fillId="0" borderId="0" xfId="3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16" fontId="6" fillId="0" borderId="81" xfId="0" quotePrefix="1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49" fontId="0" fillId="9" borderId="12" xfId="0" applyNumberFormat="1" applyFill="1" applyBorder="1" applyAlignment="1">
      <alignment horizontal="center"/>
    </xf>
    <xf numFmtId="49" fontId="0" fillId="9" borderId="13" xfId="0" applyNumberFormat="1" applyFill="1" applyBorder="1" applyAlignment="1">
      <alignment horizontal="center"/>
    </xf>
    <xf numFmtId="49" fontId="0" fillId="9" borderId="66" xfId="0" applyNumberFormat="1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82" xfId="0" applyFill="1" applyBorder="1" applyAlignment="1">
      <alignment horizontal="center"/>
    </xf>
    <xf numFmtId="0" fontId="0" fillId="3" borderId="79" xfId="0" applyFill="1" applyBorder="1" applyAlignment="1">
      <alignment horizontal="center"/>
    </xf>
    <xf numFmtId="0" fontId="0" fillId="3" borderId="80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73" xfId="4" applyFont="1" applyBorder="1" applyAlignment="1">
      <alignment horizontal="centerContinuous" vertical="center"/>
    </xf>
    <xf numFmtId="0" fontId="8" fillId="0" borderId="84" xfId="4" applyFont="1" applyBorder="1" applyAlignment="1">
      <alignment horizontal="center" vertical="center"/>
    </xf>
    <xf numFmtId="0" fontId="8" fillId="0" borderId="85" xfId="4" applyFont="1" applyBorder="1" applyAlignment="1">
      <alignment horizontal="center" vertical="center"/>
    </xf>
    <xf numFmtId="0" fontId="8" fillId="0" borderId="77" xfId="2" applyFont="1" applyBorder="1" applyAlignment="1">
      <alignment horizontal="center" vertical="center"/>
    </xf>
    <xf numFmtId="0" fontId="6" fillId="0" borderId="86" xfId="0" applyFont="1" applyBorder="1" applyAlignment="1">
      <alignment horizontal="center" vertical="center"/>
    </xf>
    <xf numFmtId="0" fontId="6" fillId="0" borderId="87" xfId="0" applyFont="1" applyBorder="1" applyAlignment="1">
      <alignment horizontal="center" vertical="center"/>
    </xf>
    <xf numFmtId="0" fontId="6" fillId="0" borderId="88" xfId="0" applyFont="1" applyBorder="1" applyAlignment="1">
      <alignment horizontal="center" vertical="center"/>
    </xf>
    <xf numFmtId="0" fontId="8" fillId="0" borderId="76" xfId="2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9" xfId="0" applyFont="1" applyBorder="1" applyAlignment="1">
      <alignment horizontal="center" vertical="center"/>
    </xf>
    <xf numFmtId="0" fontId="6" fillId="0" borderId="90" xfId="0" applyFont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92" xfId="4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7" xfId="4" applyFont="1" applyBorder="1" applyAlignment="1">
      <alignment horizontal="center" vertical="center"/>
    </xf>
    <xf numFmtId="0" fontId="8" fillId="0" borderId="0" xfId="0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6" fillId="0" borderId="0" xfId="4" applyAlignment="1">
      <alignment horizontal="centerContinuous" vertical="center"/>
    </xf>
    <xf numFmtId="0" fontId="8" fillId="0" borderId="0" xfId="4" applyFont="1" applyAlignment="1">
      <alignment horizontal="centerContinuous" vertical="center"/>
    </xf>
    <xf numFmtId="0" fontId="8" fillId="0" borderId="93" xfId="0" applyFont="1" applyBorder="1" applyAlignment="1">
      <alignment horizontal="center"/>
    </xf>
    <xf numFmtId="0" fontId="8" fillId="0" borderId="98" xfId="0" applyFont="1" applyBorder="1" applyAlignment="1">
      <alignment horizontal="center"/>
    </xf>
    <xf numFmtId="0" fontId="9" fillId="0" borderId="97" xfId="3" applyFont="1" applyBorder="1" applyAlignment="1">
      <alignment horizontal="center"/>
    </xf>
    <xf numFmtId="0" fontId="9" fillId="0" borderId="96" xfId="3" applyFont="1" applyBorder="1" applyAlignment="1">
      <alignment horizontal="center"/>
    </xf>
    <xf numFmtId="0" fontId="9" fillId="0" borderId="105" xfId="3" applyFont="1" applyBorder="1" applyAlignment="1">
      <alignment horizontal="center"/>
    </xf>
    <xf numFmtId="0" fontId="8" fillId="0" borderId="77" xfId="0" applyFont="1" applyBorder="1" applyAlignment="1">
      <alignment horizontal="centerContinuous" vertical="center"/>
    </xf>
    <xf numFmtId="0" fontId="8" fillId="3" borderId="2" xfId="4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/>
    </xf>
    <xf numFmtId="0" fontId="8" fillId="0" borderId="96" xfId="0" applyFont="1" applyBorder="1" applyAlignment="1">
      <alignment horizontal="center" vertical="center"/>
    </xf>
    <xf numFmtId="0" fontId="8" fillId="0" borderId="105" xfId="0" applyFont="1" applyBorder="1" applyAlignment="1">
      <alignment horizontal="center" vertical="center"/>
    </xf>
    <xf numFmtId="0" fontId="0" fillId="0" borderId="94" xfId="0" applyBorder="1" applyAlignment="1">
      <alignment horizontal="centerContinuous" vertical="center"/>
    </xf>
    <xf numFmtId="0" fontId="8" fillId="0" borderId="94" xfId="0" applyFont="1" applyBorder="1" applyAlignment="1">
      <alignment horizontal="centerContinuous" vertical="center"/>
    </xf>
    <xf numFmtId="0" fontId="8" fillId="0" borderId="73" xfId="0" applyFont="1" applyBorder="1" applyAlignment="1">
      <alignment horizontal="centerContinuous" vertical="center"/>
    </xf>
    <xf numFmtId="0" fontId="8" fillId="0" borderId="83" xfId="0" applyFont="1" applyBorder="1" applyAlignment="1">
      <alignment horizontal="center" vertical="center"/>
    </xf>
    <xf numFmtId="0" fontId="8" fillId="0" borderId="5" xfId="4" applyFont="1" applyBorder="1" applyAlignment="1">
      <alignment horizontal="center" vertical="center"/>
    </xf>
    <xf numFmtId="0" fontId="8" fillId="0" borderId="4" xfId="4" applyFont="1" applyBorder="1" applyAlignment="1">
      <alignment horizontal="center" vertical="center"/>
    </xf>
    <xf numFmtId="0" fontId="8" fillId="0" borderId="6" xfId="4" applyFont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  <xf numFmtId="173" fontId="8" fillId="0" borderId="4" xfId="0" applyNumberFormat="1" applyFont="1" applyBorder="1" applyAlignment="1">
      <alignment horizontal="center"/>
    </xf>
    <xf numFmtId="173" fontId="6" fillId="0" borderId="2" xfId="0" applyNumberFormat="1" applyFont="1" applyBorder="1" applyAlignment="1">
      <alignment horizontal="center"/>
    </xf>
    <xf numFmtId="173" fontId="6" fillId="0" borderId="10" xfId="0" applyNumberFormat="1" applyFont="1" applyBorder="1" applyAlignment="1">
      <alignment horizontal="center"/>
    </xf>
    <xf numFmtId="173" fontId="6" fillId="0" borderId="0" xfId="0" applyNumberFormat="1" applyFon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6" fillId="0" borderId="72" xfId="0" applyFont="1" applyBorder="1" applyAlignment="1">
      <alignment horizontal="center"/>
    </xf>
    <xf numFmtId="0" fontId="6" fillId="0" borderId="106" xfId="0" applyFont="1" applyBorder="1" applyAlignment="1">
      <alignment horizontal="center"/>
    </xf>
    <xf numFmtId="0" fontId="8" fillId="0" borderId="10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11" borderId="5" xfId="0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8" fillId="12" borderId="95" xfId="0" applyFont="1" applyFill="1" applyBorder="1" applyAlignment="1">
      <alignment horizontal="center"/>
    </xf>
    <xf numFmtId="0" fontId="8" fillId="12" borderId="96" xfId="0" applyFont="1" applyFill="1" applyBorder="1" applyAlignment="1">
      <alignment horizontal="center"/>
    </xf>
    <xf numFmtId="0" fontId="8" fillId="12" borderId="105" xfId="0" applyFont="1" applyFill="1" applyBorder="1" applyAlignment="1">
      <alignment horizontal="center"/>
    </xf>
    <xf numFmtId="170" fontId="8" fillId="0" borderId="4" xfId="0" applyNumberFormat="1" applyFont="1" applyBorder="1" applyAlignment="1">
      <alignment horizontal="center"/>
    </xf>
    <xf numFmtId="170" fontId="6" fillId="0" borderId="2" xfId="0" applyNumberFormat="1" applyFont="1" applyBorder="1" applyAlignment="1">
      <alignment horizontal="center"/>
    </xf>
    <xf numFmtId="170" fontId="6" fillId="0" borderId="10" xfId="0" applyNumberFormat="1" applyFont="1" applyBorder="1" applyAlignment="1">
      <alignment horizontal="center"/>
    </xf>
    <xf numFmtId="0" fontId="8" fillId="13" borderId="17" xfId="3" applyFont="1" applyFill="1" applyBorder="1" applyAlignment="1">
      <alignment horizontal="center"/>
    </xf>
    <xf numFmtId="0" fontId="0" fillId="0" borderId="14" xfId="0" quotePrefix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69" fontId="6" fillId="0" borderId="16" xfId="0" applyNumberFormat="1" applyFont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172" fontId="22" fillId="0" borderId="7" xfId="0" applyNumberFormat="1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 applyAlignment="1">
      <alignment horizontal="center"/>
    </xf>
    <xf numFmtId="172" fontId="23" fillId="0" borderId="7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172" fontId="23" fillId="0" borderId="9" xfId="0" applyNumberFormat="1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172" fontId="23" fillId="0" borderId="0" xfId="0" applyNumberFormat="1" applyFont="1" applyAlignment="1">
      <alignment horizontal="center"/>
    </xf>
    <xf numFmtId="0" fontId="23" fillId="11" borderId="93" xfId="0" applyFont="1" applyFill="1" applyBorder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174" fontId="24" fillId="0" borderId="0" xfId="0" applyNumberFormat="1" applyFont="1" applyAlignment="1">
      <alignment horizontal="center"/>
    </xf>
    <xf numFmtId="0" fontId="0" fillId="0" borderId="81" xfId="0" applyBorder="1" applyAlignment="1">
      <alignment horizontal="center"/>
    </xf>
    <xf numFmtId="0" fontId="0" fillId="0" borderId="45" xfId="0" applyBorder="1" applyAlignment="1">
      <alignment horizontal="center"/>
    </xf>
    <xf numFmtId="0" fontId="6" fillId="11" borderId="15" xfId="1" applyFont="1" applyFill="1" applyBorder="1" applyAlignment="1">
      <alignment horizontal="center"/>
    </xf>
    <xf numFmtId="0" fontId="6" fillId="11" borderId="6" xfId="1" applyFont="1" applyFill="1" applyBorder="1" applyAlignment="1">
      <alignment horizontal="center"/>
    </xf>
    <xf numFmtId="0" fontId="6" fillId="11" borderId="89" xfId="1" applyFont="1" applyFill="1" applyBorder="1" applyAlignment="1">
      <alignment horizontal="center"/>
    </xf>
    <xf numFmtId="0" fontId="6" fillId="11" borderId="8" xfId="1" applyFont="1" applyFill="1" applyBorder="1" applyAlignment="1">
      <alignment horizontal="center"/>
    </xf>
    <xf numFmtId="0" fontId="6" fillId="11" borderId="89" xfId="4" applyFill="1" applyBorder="1" applyAlignment="1">
      <alignment horizontal="center"/>
    </xf>
    <xf numFmtId="0" fontId="6" fillId="11" borderId="8" xfId="4" applyFill="1" applyBorder="1" applyAlignment="1">
      <alignment horizontal="center"/>
    </xf>
    <xf numFmtId="0" fontId="6" fillId="11" borderId="107" xfId="4" applyFill="1" applyBorder="1" applyAlignment="1">
      <alignment horizontal="center"/>
    </xf>
    <xf numFmtId="0" fontId="6" fillId="11" borderId="11" xfId="4" applyFill="1" applyBorder="1" applyAlignment="1">
      <alignment horizontal="center"/>
    </xf>
    <xf numFmtId="172" fontId="6" fillId="0" borderId="15" xfId="1" applyNumberFormat="1" applyFont="1" applyBorder="1" applyAlignment="1">
      <alignment horizontal="center"/>
    </xf>
    <xf numFmtId="172" fontId="6" fillId="0" borderId="89" xfId="1" applyNumberFormat="1" applyFont="1" applyBorder="1" applyAlignment="1">
      <alignment horizontal="center"/>
    </xf>
    <xf numFmtId="172" fontId="6" fillId="0" borderId="89" xfId="4" applyNumberFormat="1" applyBorder="1" applyAlignment="1">
      <alignment horizontal="center"/>
    </xf>
    <xf numFmtId="172" fontId="6" fillId="0" borderId="107" xfId="4" applyNumberFormat="1" applyBorder="1" applyAlignment="1">
      <alignment horizontal="center"/>
    </xf>
    <xf numFmtId="0" fontId="19" fillId="0" borderId="4" xfId="3" applyFont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8" fillId="15" borderId="16" xfId="0" applyFont="1" applyFill="1" applyBorder="1" applyAlignment="1">
      <alignment horizontal="center"/>
    </xf>
    <xf numFmtId="0" fontId="14" fillId="14" borderId="16" xfId="0" applyFont="1" applyFill="1" applyBorder="1" applyAlignment="1">
      <alignment horizontal="center"/>
    </xf>
    <xf numFmtId="0" fontId="14" fillId="15" borderId="16" xfId="0" applyFont="1" applyFill="1" applyBorder="1" applyAlignment="1">
      <alignment horizontal="center"/>
    </xf>
    <xf numFmtId="0" fontId="6" fillId="15" borderId="16" xfId="0" applyFont="1" applyFill="1" applyBorder="1" applyAlignment="1">
      <alignment horizontal="center"/>
    </xf>
    <xf numFmtId="0" fontId="16" fillId="14" borderId="16" xfId="8" applyFill="1" applyBorder="1" applyAlignment="1">
      <alignment horizontal="center"/>
    </xf>
    <xf numFmtId="0" fontId="6" fillId="14" borderId="16" xfId="0" applyFont="1" applyFill="1" applyBorder="1" applyAlignment="1">
      <alignment horizontal="center"/>
    </xf>
    <xf numFmtId="0" fontId="6" fillId="14" borderId="16" xfId="0" quotePrefix="1" applyFont="1" applyFill="1" applyBorder="1" applyAlignment="1">
      <alignment horizontal="center"/>
    </xf>
    <xf numFmtId="0" fontId="6" fillId="15" borderId="16" xfId="0" quotePrefix="1" applyFont="1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6" fillId="0" borderId="16" xfId="4" applyBorder="1" applyAlignment="1">
      <alignment horizontal="center"/>
    </xf>
    <xf numFmtId="0" fontId="6" fillId="0" borderId="39" xfId="4" applyBorder="1" applyAlignment="1">
      <alignment horizontal="center"/>
    </xf>
    <xf numFmtId="0" fontId="0" fillId="0" borderId="39" xfId="0" applyBorder="1" applyAlignment="1">
      <alignment horizontal="center"/>
    </xf>
    <xf numFmtId="0" fontId="6" fillId="0" borderId="93" xfId="4" applyBorder="1" applyAlignment="1">
      <alignment horizontal="center"/>
    </xf>
    <xf numFmtId="0" fontId="6" fillId="0" borderId="93" xfId="0" applyFont="1" applyBorder="1" applyAlignment="1">
      <alignment horizontal="center"/>
    </xf>
    <xf numFmtId="0" fontId="0" fillId="0" borderId="93" xfId="0" applyBorder="1" applyAlignment="1">
      <alignment horizontal="center"/>
    </xf>
    <xf numFmtId="0" fontId="0" fillId="5" borderId="93" xfId="0" applyFill="1" applyBorder="1" applyAlignment="1">
      <alignment horizontal="center"/>
    </xf>
    <xf numFmtId="0" fontId="6" fillId="0" borderId="1" xfId="4" applyBorder="1" applyAlignment="1">
      <alignment horizontal="center"/>
    </xf>
    <xf numFmtId="0" fontId="6" fillId="0" borderId="17" xfId="4" applyBorder="1" applyAlignment="1">
      <alignment horizontal="center"/>
    </xf>
    <xf numFmtId="0" fontId="8" fillId="0" borderId="22" xfId="4" applyFont="1" applyBorder="1" applyAlignment="1">
      <alignment horizontal="center" vertical="center"/>
    </xf>
    <xf numFmtId="0" fontId="8" fillId="0" borderId="20" xfId="4" applyFont="1" applyBorder="1" applyAlignment="1">
      <alignment horizontal="center" vertical="center"/>
    </xf>
    <xf numFmtId="0" fontId="6" fillId="0" borderId="93" xfId="0" applyFont="1" applyBorder="1" applyAlignment="1">
      <alignment horizontal="center" vertical="center"/>
    </xf>
    <xf numFmtId="0" fontId="6" fillId="0" borderId="93" xfId="4" applyBorder="1" applyAlignment="1">
      <alignment horizontal="center" vertical="center"/>
    </xf>
    <xf numFmtId="0" fontId="8" fillId="0" borderId="95" xfId="3" applyFont="1" applyBorder="1" applyAlignment="1">
      <alignment horizontal="center" vertical="center"/>
    </xf>
    <xf numFmtId="0" fontId="8" fillId="0" borderId="96" xfId="3" applyFont="1" applyBorder="1" applyAlignment="1">
      <alignment horizontal="center" vertical="center"/>
    </xf>
    <xf numFmtId="0" fontId="8" fillId="0" borderId="97" xfId="3" applyFont="1" applyBorder="1" applyAlignment="1">
      <alignment horizontal="center" vertical="center"/>
    </xf>
    <xf numFmtId="0" fontId="8" fillId="0" borderId="93" xfId="3" applyFont="1" applyBorder="1" applyAlignment="1">
      <alignment horizontal="center"/>
    </xf>
    <xf numFmtId="165" fontId="8" fillId="0" borderId="95" xfId="3" applyNumberFormat="1" applyFont="1" applyBorder="1" applyAlignment="1">
      <alignment horizontal="center"/>
    </xf>
    <xf numFmtId="165" fontId="8" fillId="0" borderId="96" xfId="3" applyNumberFormat="1" applyFont="1" applyBorder="1" applyAlignment="1">
      <alignment horizontal="center"/>
    </xf>
    <xf numFmtId="165" fontId="8" fillId="0" borderId="105" xfId="3" applyNumberFormat="1" applyFont="1" applyBorder="1" applyAlignment="1">
      <alignment horizontal="center"/>
    </xf>
    <xf numFmtId="0" fontId="8" fillId="10" borderId="93" xfId="3" applyFont="1" applyFill="1" applyBorder="1" applyAlignment="1">
      <alignment horizontal="center"/>
    </xf>
    <xf numFmtId="0" fontId="6" fillId="0" borderId="93" xfId="3" applyBorder="1" applyAlignment="1">
      <alignment horizontal="center"/>
    </xf>
    <xf numFmtId="165" fontId="6" fillId="0" borderId="95" xfId="3" applyNumberFormat="1" applyBorder="1" applyAlignment="1">
      <alignment horizontal="center"/>
    </xf>
    <xf numFmtId="165" fontId="6" fillId="0" borderId="96" xfId="3" applyNumberFormat="1" applyBorder="1" applyAlignment="1">
      <alignment horizontal="center"/>
    </xf>
    <xf numFmtId="165" fontId="6" fillId="0" borderId="105" xfId="3" applyNumberFormat="1" applyBorder="1" applyAlignment="1">
      <alignment horizontal="center"/>
    </xf>
    <xf numFmtId="0" fontId="6" fillId="0" borderId="96" xfId="3" applyBorder="1" applyAlignment="1">
      <alignment horizontal="center"/>
    </xf>
    <xf numFmtId="0" fontId="6" fillId="0" borderId="105" xfId="3" applyBorder="1" applyAlignment="1">
      <alignment horizontal="center"/>
    </xf>
    <xf numFmtId="0" fontId="5" fillId="0" borderId="95" xfId="3" applyFont="1" applyBorder="1" applyAlignment="1">
      <alignment horizontal="center"/>
    </xf>
    <xf numFmtId="0" fontId="9" fillId="0" borderId="93" xfId="4" applyFont="1" applyBorder="1" applyAlignment="1">
      <alignment horizontal="center"/>
    </xf>
    <xf numFmtId="0" fontId="9" fillId="0" borderId="93" xfId="0" applyFont="1" applyBorder="1" applyAlignment="1">
      <alignment horizontal="center"/>
    </xf>
    <xf numFmtId="167" fontId="9" fillId="0" borderId="95" xfId="0" applyNumberFormat="1" applyFont="1" applyBorder="1" applyAlignment="1">
      <alignment horizontal="center"/>
    </xf>
    <xf numFmtId="167" fontId="9" fillId="0" borderId="96" xfId="0" applyNumberFormat="1" applyFont="1" applyBorder="1" applyAlignment="1">
      <alignment horizontal="center"/>
    </xf>
    <xf numFmtId="167" fontId="9" fillId="0" borderId="105" xfId="0" applyNumberFormat="1" applyFont="1" applyBorder="1" applyAlignment="1">
      <alignment horizontal="center"/>
    </xf>
    <xf numFmtId="0" fontId="9" fillId="0" borderId="93" xfId="3" applyFont="1" applyBorder="1" applyAlignment="1">
      <alignment horizontal="center"/>
    </xf>
    <xf numFmtId="0" fontId="9" fillId="7" borderId="93" xfId="0" quotePrefix="1" applyFont="1" applyFill="1" applyBorder="1" applyAlignment="1">
      <alignment horizontal="center"/>
    </xf>
    <xf numFmtId="0" fontId="5" fillId="7" borderId="95" xfId="0" applyFont="1" applyFill="1" applyBorder="1" applyAlignment="1">
      <alignment horizontal="center"/>
    </xf>
    <xf numFmtId="0" fontId="5" fillId="7" borderId="96" xfId="0" applyFont="1" applyFill="1" applyBorder="1" applyAlignment="1">
      <alignment horizontal="center"/>
    </xf>
    <xf numFmtId="0" fontId="5" fillId="7" borderId="105" xfId="0" applyFont="1" applyFill="1" applyBorder="1" applyAlignment="1">
      <alignment horizontal="center"/>
    </xf>
    <xf numFmtId="0" fontId="5" fillId="7" borderId="93" xfId="3" applyFont="1" applyFill="1" applyBorder="1" applyAlignment="1">
      <alignment horizontal="center"/>
    </xf>
    <xf numFmtId="0" fontId="5" fillId="7" borderId="93" xfId="3" quotePrefix="1" applyFont="1" applyFill="1" applyBorder="1" applyAlignment="1">
      <alignment horizontal="center"/>
    </xf>
    <xf numFmtId="0" fontId="5" fillId="7" borderId="98" xfId="0" applyFont="1" applyFill="1" applyBorder="1" applyAlignment="1">
      <alignment horizontal="center"/>
    </xf>
    <xf numFmtId="167" fontId="5" fillId="0" borderId="95" xfId="3" applyNumberFormat="1" applyFont="1" applyBorder="1" applyAlignment="1">
      <alignment horizontal="center"/>
    </xf>
    <xf numFmtId="167" fontId="5" fillId="0" borderId="96" xfId="3" applyNumberFormat="1" applyFont="1" applyBorder="1" applyAlignment="1">
      <alignment horizontal="center"/>
    </xf>
    <xf numFmtId="167" fontId="5" fillId="0" borderId="105" xfId="3" applyNumberFormat="1" applyFont="1" applyBorder="1" applyAlignment="1">
      <alignment horizontal="center"/>
    </xf>
    <xf numFmtId="0" fontId="5" fillId="0" borderId="93" xfId="3" applyFont="1" applyBorder="1" applyAlignment="1">
      <alignment horizontal="center"/>
    </xf>
    <xf numFmtId="0" fontId="9" fillId="7" borderId="93" xfId="3" applyFont="1" applyFill="1" applyBorder="1" applyAlignment="1">
      <alignment horizontal="center"/>
    </xf>
    <xf numFmtId="0" fontId="5" fillId="7" borderId="95" xfId="3" applyFont="1" applyFill="1" applyBorder="1" applyAlignment="1">
      <alignment horizontal="center"/>
    </xf>
    <xf numFmtId="0" fontId="5" fillId="7" borderId="96" xfId="3" applyFont="1" applyFill="1" applyBorder="1" applyAlignment="1">
      <alignment horizontal="center"/>
    </xf>
    <xf numFmtId="0" fontId="5" fillId="7" borderId="105" xfId="3" applyFont="1" applyFill="1" applyBorder="1" applyAlignment="1">
      <alignment horizontal="center"/>
    </xf>
    <xf numFmtId="49" fontId="9" fillId="0" borderId="93" xfId="3" applyNumberFormat="1" applyFont="1" applyBorder="1" applyAlignment="1">
      <alignment horizontal="center"/>
    </xf>
    <xf numFmtId="164" fontId="9" fillId="0" borderId="93" xfId="3" applyNumberFormat="1" applyFont="1" applyBorder="1" applyAlignment="1">
      <alignment horizontal="center"/>
    </xf>
    <xf numFmtId="167" fontId="9" fillId="0" borderId="95" xfId="3" applyNumberFormat="1" applyFont="1" applyBorder="1" applyAlignment="1">
      <alignment horizontal="center"/>
    </xf>
    <xf numFmtId="167" fontId="9" fillId="0" borderId="96" xfId="3" applyNumberFormat="1" applyFont="1" applyBorder="1" applyAlignment="1">
      <alignment horizontal="center"/>
    </xf>
    <xf numFmtId="167" fontId="9" fillId="0" borderId="105" xfId="3" applyNumberFormat="1" applyFont="1" applyBorder="1" applyAlignment="1">
      <alignment horizontal="center"/>
    </xf>
    <xf numFmtId="165" fontId="9" fillId="0" borderId="93" xfId="3" applyNumberFormat="1" applyFont="1" applyBorder="1" applyAlignment="1">
      <alignment horizontal="center"/>
    </xf>
    <xf numFmtId="170" fontId="8" fillId="0" borderId="93" xfId="0" applyNumberFormat="1" applyFont="1" applyBorder="1" applyAlignment="1">
      <alignment horizontal="center"/>
    </xf>
    <xf numFmtId="0" fontId="8" fillId="0" borderId="93" xfId="1" applyFont="1" applyBorder="1" applyAlignment="1">
      <alignment horizontal="center"/>
    </xf>
    <xf numFmtId="0" fontId="9" fillId="0" borderId="49" xfId="3" applyFont="1" applyBorder="1" applyAlignment="1">
      <alignment horizontal="center"/>
    </xf>
    <xf numFmtId="0" fontId="9" fillId="0" borderId="95" xfId="3" applyFont="1" applyBorder="1" applyAlignment="1">
      <alignment horizontal="center"/>
    </xf>
    <xf numFmtId="0" fontId="19" fillId="0" borderId="79" xfId="3" applyFont="1" applyBorder="1" applyAlignment="1">
      <alignment horizontal="center"/>
    </xf>
    <xf numFmtId="0" fontId="19" fillId="0" borderId="108" xfId="3" applyFont="1" applyBorder="1" applyAlignment="1">
      <alignment horizontal="center"/>
    </xf>
    <xf numFmtId="0" fontId="19" fillId="0" borderId="0" xfId="3" applyFont="1" applyAlignment="1">
      <alignment horizontal="center"/>
    </xf>
    <xf numFmtId="0" fontId="9" fillId="0" borderId="49" xfId="3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9" fillId="0" borderId="42" xfId="3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3" xfId="0" applyBorder="1" applyAlignment="1">
      <alignment horizontal="center"/>
    </xf>
    <xf numFmtId="0" fontId="9" fillId="0" borderId="52" xfId="3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9" fillId="0" borderId="99" xfId="3" applyFont="1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01" xfId="0" applyBorder="1" applyAlignment="1">
      <alignment horizontal="center"/>
    </xf>
    <xf numFmtId="0" fontId="9" fillId="0" borderId="102" xfId="3" applyFont="1" applyBorder="1" applyAlignment="1">
      <alignment horizontal="center"/>
    </xf>
    <xf numFmtId="0" fontId="5" fillId="0" borderId="103" xfId="4" applyFont="1" applyBorder="1" applyAlignment="1">
      <alignment horizontal="center"/>
    </xf>
    <xf numFmtId="0" fontId="5" fillId="0" borderId="104" xfId="4" applyFont="1" applyBorder="1" applyAlignment="1">
      <alignment horizontal="center"/>
    </xf>
    <xf numFmtId="0" fontId="9" fillId="0" borderId="76" xfId="3" applyFont="1" applyBorder="1" applyAlignment="1">
      <alignment horizontal="center"/>
    </xf>
    <xf numFmtId="0" fontId="5" fillId="0" borderId="94" xfId="4" applyFont="1" applyBorder="1" applyAlignment="1">
      <alignment horizontal="center"/>
    </xf>
    <xf numFmtId="0" fontId="5" fillId="0" borderId="73" xfId="4" applyFont="1" applyBorder="1" applyAlignment="1">
      <alignment horizontal="center"/>
    </xf>
    <xf numFmtId="0" fontId="9" fillId="0" borderId="95" xfId="3" applyFont="1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105" xfId="0" applyBorder="1" applyAlignment="1">
      <alignment horizontal="center"/>
    </xf>
    <xf numFmtId="0" fontId="8" fillId="0" borderId="31" xfId="4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62" xfId="3" applyFont="1" applyBorder="1" applyAlignment="1">
      <alignment horizontal="center"/>
    </xf>
    <xf numFmtId="0" fontId="8" fillId="0" borderId="63" xfId="4" applyFont="1" applyBorder="1" applyAlignment="1">
      <alignment horizontal="center"/>
    </xf>
    <xf numFmtId="0" fontId="8" fillId="0" borderId="65" xfId="4" applyFont="1" applyBorder="1" applyAlignment="1">
      <alignment horizontal="center"/>
    </xf>
    <xf numFmtId="0" fontId="8" fillId="0" borderId="64" xfId="4" applyFont="1" applyBorder="1" applyAlignment="1">
      <alignment horizontal="center"/>
    </xf>
    <xf numFmtId="0" fontId="8" fillId="0" borderId="109" xfId="4" applyFont="1" applyBorder="1" applyAlignment="1">
      <alignment horizontal="centerContinuous" vertical="center"/>
    </xf>
    <xf numFmtId="0" fontId="8" fillId="0" borderId="68" xfId="0" applyFont="1" applyBorder="1" applyAlignment="1">
      <alignment horizontal="centerContinuous" vertical="center"/>
    </xf>
    <xf numFmtId="0" fontId="8" fillId="0" borderId="110" xfId="0" applyFont="1" applyBorder="1" applyAlignment="1">
      <alignment horizontal="centerContinuous" vertical="center"/>
    </xf>
  </cellXfs>
  <cellStyles count="13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4 2" xfId="10" xr:uid="{7CFE201C-6693-4ABE-BEAC-AB244891FB81}"/>
    <cellStyle name="Normal 5" xfId="6" xr:uid="{00000000-0005-0000-0000-000006000000}"/>
    <cellStyle name="Normal 5 2" xfId="11" xr:uid="{B84728A3-E9FB-491B-A51B-43F227528210}"/>
    <cellStyle name="Normal 6" xfId="7" xr:uid="{00000000-0005-0000-0000-000007000000}"/>
    <cellStyle name="Normal 6 2" xfId="12" xr:uid="{B92CD551-0016-4C8E-957A-160B1C81A4E7}"/>
    <cellStyle name="Normal 7" xfId="9" xr:uid="{00000000-0005-0000-0000-000008000000}"/>
    <cellStyle name="Normal_Ozone 8hr Design Values 2009-2010 2" xfId="2" xr:uid="{00000000-0005-0000-0000-000009000000}"/>
  </cellStyles>
  <dxfs count="57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24" Type="http://schemas.openxmlformats.org/officeDocument/2006/relationships/calcChain" Target="calcChain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6</c:v>
                </c:pt>
                <c:pt idx="6">
                  <c:v>5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0</c:v>
                </c:pt>
                <c:pt idx="14">
                  <c:v>10</c:v>
                </c:pt>
                <c:pt idx="15">
                  <c:v>9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90</c:v>
                </c:pt>
                <c:pt idx="1">
                  <c:v>46</c:v>
                </c:pt>
                <c:pt idx="2">
                  <c:v>46</c:v>
                </c:pt>
                <c:pt idx="3">
                  <c:v>43</c:v>
                </c:pt>
                <c:pt idx="4">
                  <c:v>39</c:v>
                </c:pt>
                <c:pt idx="5">
                  <c:v>43</c:v>
                </c:pt>
                <c:pt idx="6">
                  <c:v>32</c:v>
                </c:pt>
                <c:pt idx="7">
                  <c:v>37</c:v>
                </c:pt>
                <c:pt idx="8">
                  <c:v>45</c:v>
                </c:pt>
                <c:pt idx="9">
                  <c:v>43</c:v>
                </c:pt>
                <c:pt idx="10">
                  <c:v>46</c:v>
                </c:pt>
                <c:pt idx="11">
                  <c:v>47</c:v>
                </c:pt>
                <c:pt idx="12">
                  <c:v>43</c:v>
                </c:pt>
                <c:pt idx="13">
                  <c:v>43</c:v>
                </c:pt>
                <c:pt idx="14">
                  <c:v>50</c:v>
                </c:pt>
                <c:pt idx="15">
                  <c:v>55</c:v>
                </c:pt>
                <c:pt idx="16">
                  <c:v>58</c:v>
                </c:pt>
                <c:pt idx="17">
                  <c:v>39</c:v>
                </c:pt>
                <c:pt idx="18">
                  <c:v>56</c:v>
                </c:pt>
                <c:pt idx="19">
                  <c:v>48</c:v>
                </c:pt>
                <c:pt idx="20">
                  <c:v>38</c:v>
                </c:pt>
                <c:pt idx="21">
                  <c:v>50</c:v>
                </c:pt>
                <c:pt idx="22">
                  <c:v>48</c:v>
                </c:pt>
                <c:pt idx="23">
                  <c:v>43</c:v>
                </c:pt>
                <c:pt idx="24">
                  <c:v>30</c:v>
                </c:pt>
                <c:pt idx="25">
                  <c:v>42</c:v>
                </c:pt>
                <c:pt idx="26">
                  <c:v>41</c:v>
                </c:pt>
                <c:pt idx="27">
                  <c:v>38</c:v>
                </c:pt>
                <c:pt idx="28">
                  <c:v>40</c:v>
                </c:pt>
                <c:pt idx="29">
                  <c:v>41</c:v>
                </c:pt>
                <c:pt idx="30">
                  <c:v>48</c:v>
                </c:pt>
                <c:pt idx="31">
                  <c:v>45</c:v>
                </c:pt>
                <c:pt idx="32">
                  <c:v>41</c:v>
                </c:pt>
                <c:pt idx="33">
                  <c:v>46</c:v>
                </c:pt>
                <c:pt idx="34">
                  <c:v>41</c:v>
                </c:pt>
                <c:pt idx="35">
                  <c:v>43</c:v>
                </c:pt>
                <c:pt idx="36">
                  <c:v>46</c:v>
                </c:pt>
                <c:pt idx="37">
                  <c:v>41</c:v>
                </c:pt>
                <c:pt idx="38">
                  <c:v>44</c:v>
                </c:pt>
                <c:pt idx="39">
                  <c:v>51</c:v>
                </c:pt>
                <c:pt idx="40">
                  <c:v>41</c:v>
                </c:pt>
                <c:pt idx="41">
                  <c:v>37</c:v>
                </c:pt>
                <c:pt idx="42">
                  <c:v>46</c:v>
                </c:pt>
                <c:pt idx="43">
                  <c:v>53</c:v>
                </c:pt>
                <c:pt idx="44">
                  <c:v>57</c:v>
                </c:pt>
                <c:pt idx="45">
                  <c:v>55</c:v>
                </c:pt>
                <c:pt idx="46">
                  <c:v>57</c:v>
                </c:pt>
                <c:pt idx="47">
                  <c:v>58</c:v>
                </c:pt>
                <c:pt idx="48">
                  <c:v>36</c:v>
                </c:pt>
                <c:pt idx="49">
                  <c:v>34</c:v>
                </c:pt>
                <c:pt idx="50">
                  <c:v>37</c:v>
                </c:pt>
                <c:pt idx="51">
                  <c:v>42</c:v>
                </c:pt>
                <c:pt idx="52">
                  <c:v>49</c:v>
                </c:pt>
                <c:pt idx="53">
                  <c:v>53</c:v>
                </c:pt>
                <c:pt idx="54">
                  <c:v>50</c:v>
                </c:pt>
                <c:pt idx="55">
                  <c:v>56</c:v>
                </c:pt>
                <c:pt idx="56">
                  <c:v>45</c:v>
                </c:pt>
                <c:pt idx="57">
                  <c:v>43</c:v>
                </c:pt>
                <c:pt idx="58">
                  <c:v>42</c:v>
                </c:pt>
                <c:pt idx="59">
                  <c:v>49</c:v>
                </c:pt>
                <c:pt idx="60">
                  <c:v>53</c:v>
                </c:pt>
                <c:pt idx="61">
                  <c:v>58</c:v>
                </c:pt>
                <c:pt idx="62">
                  <c:v>59</c:v>
                </c:pt>
                <c:pt idx="63">
                  <c:v>53</c:v>
                </c:pt>
                <c:pt idx="64">
                  <c:v>49</c:v>
                </c:pt>
                <c:pt idx="65">
                  <c:v>32</c:v>
                </c:pt>
                <c:pt idx="66">
                  <c:v>47</c:v>
                </c:pt>
                <c:pt idx="67">
                  <c:v>52</c:v>
                </c:pt>
                <c:pt idx="68">
                  <c:v>49</c:v>
                </c:pt>
                <c:pt idx="69">
                  <c:v>46</c:v>
                </c:pt>
                <c:pt idx="70">
                  <c:v>61</c:v>
                </c:pt>
                <c:pt idx="71">
                  <c:v>63</c:v>
                </c:pt>
                <c:pt idx="72">
                  <c:v>50</c:v>
                </c:pt>
                <c:pt idx="73">
                  <c:v>38</c:v>
                </c:pt>
                <c:pt idx="74">
                  <c:v>26</c:v>
                </c:pt>
                <c:pt idx="75">
                  <c:v>27</c:v>
                </c:pt>
                <c:pt idx="76">
                  <c:v>41</c:v>
                </c:pt>
                <c:pt idx="77">
                  <c:v>47</c:v>
                </c:pt>
                <c:pt idx="78">
                  <c:v>60</c:v>
                </c:pt>
                <c:pt idx="79">
                  <c:v>48</c:v>
                </c:pt>
                <c:pt idx="80">
                  <c:v>51</c:v>
                </c:pt>
                <c:pt idx="81">
                  <c:v>55</c:v>
                </c:pt>
                <c:pt idx="82">
                  <c:v>64</c:v>
                </c:pt>
                <c:pt idx="83">
                  <c:v>55</c:v>
                </c:pt>
                <c:pt idx="84">
                  <c:v>53</c:v>
                </c:pt>
                <c:pt idx="85">
                  <c:v>33</c:v>
                </c:pt>
                <c:pt idx="86">
                  <c:v>40</c:v>
                </c:pt>
                <c:pt idx="87">
                  <c:v>35</c:v>
                </c:pt>
                <c:pt idx="88">
                  <c:v>28</c:v>
                </c:pt>
                <c:pt idx="89">
                  <c:v>44</c:v>
                </c:pt>
                <c:pt idx="90">
                  <c:v>49</c:v>
                </c:pt>
                <c:pt idx="91">
                  <c:v>55</c:v>
                </c:pt>
                <c:pt idx="92">
                  <c:v>66</c:v>
                </c:pt>
                <c:pt idx="93">
                  <c:v>48</c:v>
                </c:pt>
                <c:pt idx="94">
                  <c:v>55</c:v>
                </c:pt>
                <c:pt idx="95">
                  <c:v>54</c:v>
                </c:pt>
                <c:pt idx="96">
                  <c:v>71</c:v>
                </c:pt>
                <c:pt idx="97">
                  <c:v>58</c:v>
                </c:pt>
                <c:pt idx="98">
                  <c:v>66</c:v>
                </c:pt>
                <c:pt idx="99">
                  <c:v>42</c:v>
                </c:pt>
                <c:pt idx="100">
                  <c:v>58</c:v>
                </c:pt>
                <c:pt idx="101">
                  <c:v>54</c:v>
                </c:pt>
                <c:pt idx="102">
                  <c:v>55</c:v>
                </c:pt>
                <c:pt idx="103">
                  <c:v>42</c:v>
                </c:pt>
                <c:pt idx="104">
                  <c:v>47</c:v>
                </c:pt>
                <c:pt idx="105">
                  <c:v>62</c:v>
                </c:pt>
                <c:pt idx="106">
                  <c:v>57</c:v>
                </c:pt>
                <c:pt idx="107">
                  <c:v>59</c:v>
                </c:pt>
                <c:pt idx="108">
                  <c:v>41</c:v>
                </c:pt>
                <c:pt idx="109">
                  <c:v>63</c:v>
                </c:pt>
                <c:pt idx="110">
                  <c:v>35</c:v>
                </c:pt>
                <c:pt idx="111">
                  <c:v>41</c:v>
                </c:pt>
                <c:pt idx="112">
                  <c:v>55</c:v>
                </c:pt>
                <c:pt idx="113">
                  <c:v>61</c:v>
                </c:pt>
                <c:pt idx="114">
                  <c:v>55</c:v>
                </c:pt>
                <c:pt idx="115">
                  <c:v>43</c:v>
                </c:pt>
                <c:pt idx="116">
                  <c:v>59</c:v>
                </c:pt>
                <c:pt idx="117">
                  <c:v>68</c:v>
                </c:pt>
                <c:pt idx="118">
                  <c:v>60</c:v>
                </c:pt>
                <c:pt idx="119">
                  <c:v>36</c:v>
                </c:pt>
                <c:pt idx="120">
                  <c:v>57</c:v>
                </c:pt>
                <c:pt idx="121">
                  <c:v>64</c:v>
                </c:pt>
                <c:pt idx="122">
                  <c:v>78</c:v>
                </c:pt>
                <c:pt idx="123">
                  <c:v>67</c:v>
                </c:pt>
                <c:pt idx="124">
                  <c:v>57</c:v>
                </c:pt>
                <c:pt idx="125">
                  <c:v>57</c:v>
                </c:pt>
                <c:pt idx="126">
                  <c:v>56</c:v>
                </c:pt>
                <c:pt idx="127">
                  <c:v>56</c:v>
                </c:pt>
                <c:pt idx="128">
                  <c:v>60</c:v>
                </c:pt>
                <c:pt idx="129">
                  <c:v>48</c:v>
                </c:pt>
                <c:pt idx="130">
                  <c:v>62</c:v>
                </c:pt>
                <c:pt idx="131">
                  <c:v>51</c:v>
                </c:pt>
                <c:pt idx="132">
                  <c:v>51</c:v>
                </c:pt>
                <c:pt idx="133">
                  <c:v>71</c:v>
                </c:pt>
                <c:pt idx="134">
                  <c:v>67</c:v>
                </c:pt>
                <c:pt idx="135">
                  <c:v>68</c:v>
                </c:pt>
                <c:pt idx="136">
                  <c:v>90</c:v>
                </c:pt>
                <c:pt idx="137">
                  <c:v>61</c:v>
                </c:pt>
                <c:pt idx="138">
                  <c:v>65</c:v>
                </c:pt>
                <c:pt idx="139">
                  <c:v>59</c:v>
                </c:pt>
                <c:pt idx="140">
                  <c:v>43</c:v>
                </c:pt>
                <c:pt idx="141">
                  <c:v>61</c:v>
                </c:pt>
                <c:pt idx="142">
                  <c:v>75</c:v>
                </c:pt>
                <c:pt idx="143">
                  <c:v>68</c:v>
                </c:pt>
                <c:pt idx="144">
                  <c:v>71</c:v>
                </c:pt>
                <c:pt idx="145">
                  <c:v>75</c:v>
                </c:pt>
                <c:pt idx="146">
                  <c:v>66</c:v>
                </c:pt>
                <c:pt idx="147">
                  <c:v>51</c:v>
                </c:pt>
                <c:pt idx="148">
                  <c:v>49</c:v>
                </c:pt>
                <c:pt idx="149">
                  <c:v>77</c:v>
                </c:pt>
                <c:pt idx="150">
                  <c:v>62</c:v>
                </c:pt>
                <c:pt idx="151">
                  <c:v>49</c:v>
                </c:pt>
                <c:pt idx="152">
                  <c:v>48</c:v>
                </c:pt>
                <c:pt idx="153">
                  <c:v>52</c:v>
                </c:pt>
                <c:pt idx="154">
                  <c:v>42</c:v>
                </c:pt>
                <c:pt idx="155">
                  <c:v>61</c:v>
                </c:pt>
                <c:pt idx="156">
                  <c:v>64</c:v>
                </c:pt>
                <c:pt idx="157">
                  <c:v>69</c:v>
                </c:pt>
                <c:pt idx="158">
                  <c:v>67</c:v>
                </c:pt>
                <c:pt idx="159">
                  <c:v>59</c:v>
                </c:pt>
                <c:pt idx="160">
                  <c:v>39</c:v>
                </c:pt>
                <c:pt idx="161">
                  <c:v>50</c:v>
                </c:pt>
                <c:pt idx="162">
                  <c:v>65</c:v>
                </c:pt>
                <c:pt idx="163">
                  <c:v>55</c:v>
                </c:pt>
                <c:pt idx="164">
                  <c:v>64</c:v>
                </c:pt>
                <c:pt idx="165">
                  <c:v>50</c:v>
                </c:pt>
                <c:pt idx="166">
                  <c:v>49</c:v>
                </c:pt>
                <c:pt idx="167">
                  <c:v>54</c:v>
                </c:pt>
                <c:pt idx="168">
                  <c:v>62</c:v>
                </c:pt>
                <c:pt idx="169">
                  <c:v>53</c:v>
                </c:pt>
                <c:pt idx="170">
                  <c:v>47</c:v>
                </c:pt>
                <c:pt idx="171">
                  <c:v>57</c:v>
                </c:pt>
                <c:pt idx="172">
                  <c:v>67</c:v>
                </c:pt>
                <c:pt idx="173">
                  <c:v>58</c:v>
                </c:pt>
                <c:pt idx="174">
                  <c:v>46</c:v>
                </c:pt>
                <c:pt idx="175">
                  <c:v>42</c:v>
                </c:pt>
                <c:pt idx="176">
                  <c:v>56</c:v>
                </c:pt>
                <c:pt idx="177">
                  <c:v>55</c:v>
                </c:pt>
                <c:pt idx="178">
                  <c:v>60</c:v>
                </c:pt>
                <c:pt idx="179">
                  <c:v>59</c:v>
                </c:pt>
                <c:pt idx="180">
                  <c:v>64</c:v>
                </c:pt>
                <c:pt idx="181">
                  <c:v>54</c:v>
                </c:pt>
                <c:pt idx="182">
                  <c:v>56</c:v>
                </c:pt>
                <c:pt idx="183">
                  <c:v>51</c:v>
                </c:pt>
                <c:pt idx="184">
                  <c:v>46</c:v>
                </c:pt>
                <c:pt idx="185">
                  <c:v>55</c:v>
                </c:pt>
                <c:pt idx="186">
                  <c:v>55</c:v>
                </c:pt>
                <c:pt idx="187">
                  <c:v>54</c:v>
                </c:pt>
                <c:pt idx="188">
                  <c:v>54</c:v>
                </c:pt>
                <c:pt idx="189">
                  <c:v>50</c:v>
                </c:pt>
                <c:pt idx="190">
                  <c:v>33</c:v>
                </c:pt>
                <c:pt idx="191">
                  <c:v>28</c:v>
                </c:pt>
                <c:pt idx="192">
                  <c:v>43</c:v>
                </c:pt>
                <c:pt idx="193">
                  <c:v>49</c:v>
                </c:pt>
                <c:pt idx="194">
                  <c:v>52</c:v>
                </c:pt>
                <c:pt idx="195">
                  <c:v>29</c:v>
                </c:pt>
                <c:pt idx="196">
                  <c:v>37</c:v>
                </c:pt>
                <c:pt idx="197">
                  <c:v>47</c:v>
                </c:pt>
                <c:pt idx="198">
                  <c:v>49</c:v>
                </c:pt>
                <c:pt idx="199">
                  <c:v>41</c:v>
                </c:pt>
                <c:pt idx="200">
                  <c:v>42</c:v>
                </c:pt>
                <c:pt idx="201">
                  <c:v>58</c:v>
                </c:pt>
                <c:pt idx="202">
                  <c:v>53</c:v>
                </c:pt>
                <c:pt idx="203">
                  <c:v>57</c:v>
                </c:pt>
                <c:pt idx="204">
                  <c:v>42</c:v>
                </c:pt>
                <c:pt idx="205">
                  <c:v>56</c:v>
                </c:pt>
                <c:pt idx="206">
                  <c:v>33</c:v>
                </c:pt>
                <c:pt idx="207">
                  <c:v>37</c:v>
                </c:pt>
                <c:pt idx="208">
                  <c:v>34</c:v>
                </c:pt>
                <c:pt idx="209">
                  <c:v>39</c:v>
                </c:pt>
                <c:pt idx="210">
                  <c:v>44</c:v>
                </c:pt>
                <c:pt idx="211">
                  <c:v>37</c:v>
                </c:pt>
                <c:pt idx="212">
                  <c:v>30</c:v>
                </c:pt>
                <c:pt idx="213">
                  <c:v>30</c:v>
                </c:pt>
                <c:pt idx="214">
                  <c:v>28</c:v>
                </c:pt>
                <c:pt idx="215">
                  <c:v>28</c:v>
                </c:pt>
                <c:pt idx="216">
                  <c:v>27</c:v>
                </c:pt>
                <c:pt idx="217">
                  <c:v>24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2015-2020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53.000000000000007</c:v>
                </c:pt>
                <c:pt idx="11">
                  <c:v>48</c:v>
                </c:pt>
                <c:pt idx="12">
                  <c:v>48</c:v>
                </c:pt>
                <c:pt idx="13">
                  <c:v>43</c:v>
                </c:pt>
                <c:pt idx="14">
                  <c:v>48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47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45.000000000000007</c:v>
                </c:pt>
                <c:pt idx="28">
                  <c:v>51</c:v>
                </c:pt>
                <c:pt idx="29">
                  <c:v>50</c:v>
                </c:pt>
                <c:pt idx="30">
                  <c:v>52.000000000000007</c:v>
                </c:pt>
                <c:pt idx="31">
                  <c:v>49</c:v>
                </c:pt>
                <c:pt idx="32">
                  <c:v>57</c:v>
                </c:pt>
                <c:pt idx="33">
                  <c:v>53.000000000000007</c:v>
                </c:pt>
                <c:pt idx="34">
                  <c:v>46</c:v>
                </c:pt>
                <c:pt idx="35">
                  <c:v>51.000000000000007</c:v>
                </c:pt>
                <c:pt idx="36">
                  <c:v>54</c:v>
                </c:pt>
                <c:pt idx="37">
                  <c:v>49</c:v>
                </c:pt>
                <c:pt idx="38">
                  <c:v>49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58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54</c:v>
                </c:pt>
                <c:pt idx="58">
                  <c:v>67</c:v>
                </c:pt>
                <c:pt idx="59">
                  <c:v>56</c:v>
                </c:pt>
                <c:pt idx="60">
                  <c:v>52.000000000000007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59.000000000000007</c:v>
                </c:pt>
                <c:pt idx="71">
                  <c:v>57</c:v>
                </c:pt>
                <c:pt idx="72">
                  <c:v>72.000000000000014</c:v>
                </c:pt>
                <c:pt idx="73">
                  <c:v>45.000000000000007</c:v>
                </c:pt>
                <c:pt idx="74">
                  <c:v>60</c:v>
                </c:pt>
                <c:pt idx="75">
                  <c:v>66</c:v>
                </c:pt>
                <c:pt idx="76">
                  <c:v>67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57</c:v>
                </c:pt>
                <c:pt idx="81">
                  <c:v>65</c:v>
                </c:pt>
                <c:pt idx="82">
                  <c:v>59.000000000000007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75</c:v>
                </c:pt>
                <c:pt idx="88">
                  <c:v>77</c:v>
                </c:pt>
                <c:pt idx="89">
                  <c:v>75</c:v>
                </c:pt>
                <c:pt idx="90">
                  <c:v>46</c:v>
                </c:pt>
                <c:pt idx="91">
                  <c:v>65</c:v>
                </c:pt>
                <c:pt idx="92">
                  <c:v>74.000000000000014</c:v>
                </c:pt>
                <c:pt idx="93">
                  <c:v>68</c:v>
                </c:pt>
                <c:pt idx="94">
                  <c:v>47</c:v>
                </c:pt>
                <c:pt idx="95">
                  <c:v>61.000000000000007</c:v>
                </c:pt>
                <c:pt idx="96">
                  <c:v>56</c:v>
                </c:pt>
                <c:pt idx="97">
                  <c:v>63</c:v>
                </c:pt>
                <c:pt idx="98">
                  <c:v>66</c:v>
                </c:pt>
                <c:pt idx="99">
                  <c:v>62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59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71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68</c:v>
                </c:pt>
                <c:pt idx="117">
                  <c:v>74.000000000000014</c:v>
                </c:pt>
                <c:pt idx="118">
                  <c:v>67</c:v>
                </c:pt>
                <c:pt idx="119">
                  <c:v>57</c:v>
                </c:pt>
                <c:pt idx="120">
                  <c:v>68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65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80</c:v>
                </c:pt>
                <c:pt idx="138">
                  <c:v>66</c:v>
                </c:pt>
                <c:pt idx="139">
                  <c:v>70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64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62</c:v>
                </c:pt>
                <c:pt idx="153">
                  <c:v>72.000000000000014</c:v>
                </c:pt>
                <c:pt idx="154">
                  <c:v>59.000000000000007</c:v>
                </c:pt>
                <c:pt idx="155">
                  <c:v>68</c:v>
                </c:pt>
                <c:pt idx="156">
                  <c:v>69</c:v>
                </c:pt>
                <c:pt idx="157">
                  <c:v>66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64</c:v>
                </c:pt>
                <c:pt idx="173">
                  <c:v>64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63</c:v>
                </c:pt>
                <c:pt idx="179">
                  <c:v>66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65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61.000000000000007</c:v>
                </c:pt>
                <c:pt idx="194">
                  <c:v>43</c:v>
                </c:pt>
                <c:pt idx="195">
                  <c:v>53.000000000000007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57</c:v>
                </c:pt>
                <c:pt idx="203">
                  <c:v>43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46</c:v>
                </c:pt>
                <c:pt idx="211">
                  <c:v>46</c:v>
                </c:pt>
                <c:pt idx="212">
                  <c:v>50</c:v>
                </c:pt>
                <c:pt idx="213">
                  <c:v>43</c:v>
                </c:pt>
                <c:pt idx="214">
                  <c:v>53</c:v>
                </c:pt>
                <c:pt idx="215">
                  <c:v>45.000000000000007</c:v>
                </c:pt>
                <c:pt idx="216">
                  <c:v>42</c:v>
                </c:pt>
                <c:pt idx="217">
                  <c:v>50</c:v>
                </c:pt>
                <c:pt idx="218">
                  <c:v>54</c:v>
                </c:pt>
                <c:pt idx="219">
                  <c:v>51.000000000000007</c:v>
                </c:pt>
                <c:pt idx="220">
                  <c:v>45.000000000000007</c:v>
                </c:pt>
                <c:pt idx="221">
                  <c:v>41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37.000000000000007</c:v>
                </c:pt>
                <c:pt idx="228">
                  <c:v>41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35</c:v>
                </c:pt>
                <c:pt idx="239">
                  <c:v>35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2015-2020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41</c:v>
                </c:pt>
                <c:pt idx="3">
                  <c:v>39</c:v>
                </c:pt>
                <c:pt idx="4">
                  <c:v>42</c:v>
                </c:pt>
                <c:pt idx="5">
                  <c:v>43</c:v>
                </c:pt>
                <c:pt idx="6">
                  <c:v>48</c:v>
                </c:pt>
                <c:pt idx="7">
                  <c:v>51</c:v>
                </c:pt>
                <c:pt idx="8">
                  <c:v>52</c:v>
                </c:pt>
                <c:pt idx="9">
                  <c:v>50</c:v>
                </c:pt>
                <c:pt idx="10">
                  <c:v>47</c:v>
                </c:pt>
                <c:pt idx="11">
                  <c:v>44</c:v>
                </c:pt>
                <c:pt idx="12">
                  <c:v>45</c:v>
                </c:pt>
                <c:pt idx="13">
                  <c:v>41</c:v>
                </c:pt>
                <c:pt idx="14">
                  <c:v>43</c:v>
                </c:pt>
                <c:pt idx="15">
                  <c:v>45</c:v>
                </c:pt>
                <c:pt idx="16">
                  <c:v>48</c:v>
                </c:pt>
                <c:pt idx="17">
                  <c:v>48</c:v>
                </c:pt>
                <c:pt idx="18">
                  <c:v>49</c:v>
                </c:pt>
                <c:pt idx="19">
                  <c:v>48</c:v>
                </c:pt>
                <c:pt idx="20">
                  <c:v>46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44</c:v>
                </c:pt>
                <c:pt idx="25">
                  <c:v>43</c:v>
                </c:pt>
                <c:pt idx="26">
                  <c:v>41</c:v>
                </c:pt>
                <c:pt idx="27">
                  <c:v>40</c:v>
                </c:pt>
                <c:pt idx="28">
                  <c:v>48</c:v>
                </c:pt>
                <c:pt idx="29">
                  <c:v>44</c:v>
                </c:pt>
                <c:pt idx="30">
                  <c:v>47</c:v>
                </c:pt>
                <c:pt idx="31">
                  <c:v>47</c:v>
                </c:pt>
                <c:pt idx="32">
                  <c:v>49</c:v>
                </c:pt>
                <c:pt idx="33">
                  <c:v>46</c:v>
                </c:pt>
                <c:pt idx="34">
                  <c:v>45</c:v>
                </c:pt>
                <c:pt idx="35">
                  <c:v>48</c:v>
                </c:pt>
                <c:pt idx="36">
                  <c:v>51</c:v>
                </c:pt>
                <c:pt idx="37">
                  <c:v>44</c:v>
                </c:pt>
                <c:pt idx="38">
                  <c:v>46</c:v>
                </c:pt>
                <c:pt idx="39">
                  <c:v>48</c:v>
                </c:pt>
                <c:pt idx="40">
                  <c:v>49</c:v>
                </c:pt>
                <c:pt idx="41">
                  <c:v>58</c:v>
                </c:pt>
                <c:pt idx="42">
                  <c:v>53</c:v>
                </c:pt>
                <c:pt idx="43">
                  <c:v>56</c:v>
                </c:pt>
                <c:pt idx="44">
                  <c:v>54</c:v>
                </c:pt>
                <c:pt idx="45">
                  <c:v>50</c:v>
                </c:pt>
                <c:pt idx="46">
                  <c:v>55</c:v>
                </c:pt>
                <c:pt idx="47">
                  <c:v>48</c:v>
                </c:pt>
                <c:pt idx="48">
                  <c:v>56</c:v>
                </c:pt>
                <c:pt idx="49">
                  <c:v>50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47</c:v>
                </c:pt>
                <c:pt idx="54">
                  <c:v>50</c:v>
                </c:pt>
                <c:pt idx="55">
                  <c:v>49</c:v>
                </c:pt>
                <c:pt idx="56">
                  <c:v>49</c:v>
                </c:pt>
                <c:pt idx="57">
                  <c:v>46</c:v>
                </c:pt>
                <c:pt idx="58">
                  <c:v>56</c:v>
                </c:pt>
                <c:pt idx="59">
                  <c:v>49</c:v>
                </c:pt>
                <c:pt idx="60">
                  <c:v>49</c:v>
                </c:pt>
                <c:pt idx="61">
                  <c:v>48</c:v>
                </c:pt>
                <c:pt idx="62">
                  <c:v>55</c:v>
                </c:pt>
                <c:pt idx="63">
                  <c:v>52</c:v>
                </c:pt>
                <c:pt idx="64">
                  <c:v>54</c:v>
                </c:pt>
                <c:pt idx="65">
                  <c:v>52</c:v>
                </c:pt>
                <c:pt idx="66">
                  <c:v>45</c:v>
                </c:pt>
                <c:pt idx="67">
                  <c:v>49</c:v>
                </c:pt>
                <c:pt idx="68">
                  <c:v>56</c:v>
                </c:pt>
                <c:pt idx="69">
                  <c:v>53</c:v>
                </c:pt>
                <c:pt idx="70">
                  <c:v>47</c:v>
                </c:pt>
                <c:pt idx="71">
                  <c:v>48</c:v>
                </c:pt>
                <c:pt idx="72">
                  <c:v>58</c:v>
                </c:pt>
                <c:pt idx="73">
                  <c:v>42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56</c:v>
                </c:pt>
                <c:pt idx="78">
                  <c:v>53</c:v>
                </c:pt>
                <c:pt idx="79">
                  <c:v>51</c:v>
                </c:pt>
                <c:pt idx="80">
                  <c:v>46</c:v>
                </c:pt>
                <c:pt idx="81">
                  <c:v>51</c:v>
                </c:pt>
                <c:pt idx="82">
                  <c:v>48</c:v>
                </c:pt>
                <c:pt idx="83">
                  <c:v>52</c:v>
                </c:pt>
                <c:pt idx="84">
                  <c:v>62</c:v>
                </c:pt>
                <c:pt idx="85">
                  <c:v>65</c:v>
                </c:pt>
                <c:pt idx="86">
                  <c:v>66</c:v>
                </c:pt>
                <c:pt idx="87">
                  <c:v>53</c:v>
                </c:pt>
                <c:pt idx="88">
                  <c:v>54</c:v>
                </c:pt>
                <c:pt idx="89">
                  <c:v>59</c:v>
                </c:pt>
                <c:pt idx="90">
                  <c:v>43</c:v>
                </c:pt>
                <c:pt idx="91">
                  <c:v>50</c:v>
                </c:pt>
                <c:pt idx="92">
                  <c:v>56</c:v>
                </c:pt>
                <c:pt idx="93">
                  <c:v>52</c:v>
                </c:pt>
                <c:pt idx="94">
                  <c:v>36</c:v>
                </c:pt>
                <c:pt idx="95">
                  <c:v>48</c:v>
                </c:pt>
                <c:pt idx="96">
                  <c:v>46</c:v>
                </c:pt>
                <c:pt idx="97">
                  <c:v>45</c:v>
                </c:pt>
                <c:pt idx="98">
                  <c:v>52</c:v>
                </c:pt>
                <c:pt idx="99">
                  <c:v>50</c:v>
                </c:pt>
                <c:pt idx="100">
                  <c:v>62</c:v>
                </c:pt>
                <c:pt idx="101">
                  <c:v>61</c:v>
                </c:pt>
                <c:pt idx="102">
                  <c:v>72</c:v>
                </c:pt>
                <c:pt idx="103">
                  <c:v>70</c:v>
                </c:pt>
                <c:pt idx="104">
                  <c:v>61</c:v>
                </c:pt>
                <c:pt idx="105">
                  <c:v>62</c:v>
                </c:pt>
                <c:pt idx="106">
                  <c:v>55</c:v>
                </c:pt>
                <c:pt idx="107">
                  <c:v>49</c:v>
                </c:pt>
                <c:pt idx="108">
                  <c:v>59</c:v>
                </c:pt>
                <c:pt idx="109">
                  <c:v>59</c:v>
                </c:pt>
                <c:pt idx="110">
                  <c:v>55</c:v>
                </c:pt>
                <c:pt idx="111">
                  <c:v>64</c:v>
                </c:pt>
                <c:pt idx="112">
                  <c:v>62</c:v>
                </c:pt>
                <c:pt idx="113">
                  <c:v>63</c:v>
                </c:pt>
                <c:pt idx="114">
                  <c:v>48</c:v>
                </c:pt>
                <c:pt idx="115">
                  <c:v>60</c:v>
                </c:pt>
                <c:pt idx="116">
                  <c:v>56</c:v>
                </c:pt>
                <c:pt idx="117">
                  <c:v>65</c:v>
                </c:pt>
                <c:pt idx="118">
                  <c:v>51</c:v>
                </c:pt>
                <c:pt idx="119">
                  <c:v>49</c:v>
                </c:pt>
                <c:pt idx="120">
                  <c:v>63</c:v>
                </c:pt>
                <c:pt idx="121">
                  <c:v>67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58</c:v>
                </c:pt>
                <c:pt idx="126">
                  <c:v>56</c:v>
                </c:pt>
                <c:pt idx="127">
                  <c:v>54</c:v>
                </c:pt>
                <c:pt idx="128">
                  <c:v>59</c:v>
                </c:pt>
                <c:pt idx="129">
                  <c:v>63</c:v>
                </c:pt>
                <c:pt idx="130">
                  <c:v>54</c:v>
                </c:pt>
                <c:pt idx="131">
                  <c:v>61</c:v>
                </c:pt>
                <c:pt idx="132">
                  <c:v>62</c:v>
                </c:pt>
                <c:pt idx="133">
                  <c:v>67</c:v>
                </c:pt>
                <c:pt idx="134">
                  <c:v>62</c:v>
                </c:pt>
                <c:pt idx="135">
                  <c:v>52</c:v>
                </c:pt>
                <c:pt idx="136">
                  <c:v>56</c:v>
                </c:pt>
                <c:pt idx="137">
                  <c:v>69</c:v>
                </c:pt>
                <c:pt idx="138">
                  <c:v>62</c:v>
                </c:pt>
                <c:pt idx="139">
                  <c:v>60</c:v>
                </c:pt>
                <c:pt idx="140">
                  <c:v>71</c:v>
                </c:pt>
                <c:pt idx="141">
                  <c:v>68</c:v>
                </c:pt>
                <c:pt idx="142">
                  <c:v>62</c:v>
                </c:pt>
                <c:pt idx="143">
                  <c:v>60</c:v>
                </c:pt>
                <c:pt idx="144">
                  <c:v>53</c:v>
                </c:pt>
                <c:pt idx="145">
                  <c:v>53</c:v>
                </c:pt>
                <c:pt idx="146">
                  <c:v>56</c:v>
                </c:pt>
                <c:pt idx="147">
                  <c:v>57</c:v>
                </c:pt>
                <c:pt idx="148">
                  <c:v>62</c:v>
                </c:pt>
                <c:pt idx="149">
                  <c:v>74</c:v>
                </c:pt>
                <c:pt idx="150">
                  <c:v>61</c:v>
                </c:pt>
                <c:pt idx="151">
                  <c:v>50</c:v>
                </c:pt>
                <c:pt idx="152">
                  <c:v>56</c:v>
                </c:pt>
                <c:pt idx="153">
                  <c:v>56</c:v>
                </c:pt>
                <c:pt idx="154">
                  <c:v>48</c:v>
                </c:pt>
                <c:pt idx="155">
                  <c:v>53</c:v>
                </c:pt>
                <c:pt idx="156">
                  <c:v>53</c:v>
                </c:pt>
                <c:pt idx="157">
                  <c:v>57</c:v>
                </c:pt>
                <c:pt idx="158">
                  <c:v>56</c:v>
                </c:pt>
                <c:pt idx="159">
                  <c:v>54</c:v>
                </c:pt>
                <c:pt idx="160">
                  <c:v>58</c:v>
                </c:pt>
                <c:pt idx="161">
                  <c:v>62</c:v>
                </c:pt>
                <c:pt idx="162">
                  <c:v>52</c:v>
                </c:pt>
                <c:pt idx="163">
                  <c:v>49</c:v>
                </c:pt>
                <c:pt idx="164">
                  <c:v>54</c:v>
                </c:pt>
                <c:pt idx="165">
                  <c:v>54</c:v>
                </c:pt>
                <c:pt idx="166">
                  <c:v>55</c:v>
                </c:pt>
                <c:pt idx="167">
                  <c:v>58</c:v>
                </c:pt>
                <c:pt idx="168">
                  <c:v>64</c:v>
                </c:pt>
                <c:pt idx="169">
                  <c:v>64</c:v>
                </c:pt>
                <c:pt idx="170">
                  <c:v>53</c:v>
                </c:pt>
                <c:pt idx="171">
                  <c:v>49</c:v>
                </c:pt>
                <c:pt idx="172">
                  <c:v>42</c:v>
                </c:pt>
                <c:pt idx="173">
                  <c:v>51</c:v>
                </c:pt>
                <c:pt idx="174">
                  <c:v>57</c:v>
                </c:pt>
                <c:pt idx="175">
                  <c:v>56</c:v>
                </c:pt>
                <c:pt idx="176">
                  <c:v>64</c:v>
                </c:pt>
                <c:pt idx="177">
                  <c:v>58</c:v>
                </c:pt>
                <c:pt idx="178">
                  <c:v>58</c:v>
                </c:pt>
                <c:pt idx="179">
                  <c:v>57</c:v>
                </c:pt>
                <c:pt idx="180">
                  <c:v>54</c:v>
                </c:pt>
                <c:pt idx="181">
                  <c:v>62</c:v>
                </c:pt>
                <c:pt idx="182">
                  <c:v>61</c:v>
                </c:pt>
                <c:pt idx="183">
                  <c:v>60</c:v>
                </c:pt>
                <c:pt idx="184">
                  <c:v>52</c:v>
                </c:pt>
                <c:pt idx="185">
                  <c:v>51</c:v>
                </c:pt>
                <c:pt idx="186">
                  <c:v>53</c:v>
                </c:pt>
                <c:pt idx="187">
                  <c:v>56</c:v>
                </c:pt>
                <c:pt idx="188">
                  <c:v>55</c:v>
                </c:pt>
                <c:pt idx="189">
                  <c:v>48</c:v>
                </c:pt>
                <c:pt idx="190">
                  <c:v>52</c:v>
                </c:pt>
                <c:pt idx="191">
                  <c:v>54</c:v>
                </c:pt>
                <c:pt idx="192">
                  <c:v>44</c:v>
                </c:pt>
                <c:pt idx="193">
                  <c:v>40</c:v>
                </c:pt>
                <c:pt idx="194">
                  <c:v>35</c:v>
                </c:pt>
                <c:pt idx="195">
                  <c:v>40</c:v>
                </c:pt>
                <c:pt idx="196">
                  <c:v>39</c:v>
                </c:pt>
                <c:pt idx="197">
                  <c:v>47</c:v>
                </c:pt>
                <c:pt idx="198">
                  <c:v>52</c:v>
                </c:pt>
                <c:pt idx="199">
                  <c:v>58</c:v>
                </c:pt>
                <c:pt idx="200">
                  <c:v>58</c:v>
                </c:pt>
                <c:pt idx="201">
                  <c:v>45</c:v>
                </c:pt>
                <c:pt idx="202">
                  <c:v>40</c:v>
                </c:pt>
                <c:pt idx="203">
                  <c:v>36</c:v>
                </c:pt>
                <c:pt idx="204">
                  <c:v>42</c:v>
                </c:pt>
                <c:pt idx="205">
                  <c:v>43</c:v>
                </c:pt>
                <c:pt idx="206">
                  <c:v>52</c:v>
                </c:pt>
                <c:pt idx="207">
                  <c:v>50</c:v>
                </c:pt>
                <c:pt idx="208">
                  <c:v>43</c:v>
                </c:pt>
                <c:pt idx="209">
                  <c:v>45</c:v>
                </c:pt>
                <c:pt idx="210">
                  <c:v>39</c:v>
                </c:pt>
                <c:pt idx="211">
                  <c:v>37</c:v>
                </c:pt>
                <c:pt idx="212">
                  <c:v>39</c:v>
                </c:pt>
                <c:pt idx="213">
                  <c:v>33</c:v>
                </c:pt>
                <c:pt idx="214">
                  <c:v>39</c:v>
                </c:pt>
                <c:pt idx="215">
                  <c:v>36</c:v>
                </c:pt>
                <c:pt idx="216">
                  <c:v>36</c:v>
                </c:pt>
                <c:pt idx="217">
                  <c:v>40</c:v>
                </c:pt>
                <c:pt idx="218">
                  <c:v>39</c:v>
                </c:pt>
                <c:pt idx="219">
                  <c:v>41</c:v>
                </c:pt>
                <c:pt idx="220">
                  <c:v>38</c:v>
                </c:pt>
                <c:pt idx="221">
                  <c:v>34</c:v>
                </c:pt>
                <c:pt idx="222">
                  <c:v>33</c:v>
                </c:pt>
                <c:pt idx="223">
                  <c:v>37</c:v>
                </c:pt>
                <c:pt idx="224">
                  <c:v>39</c:v>
                </c:pt>
                <c:pt idx="225">
                  <c:v>41</c:v>
                </c:pt>
                <c:pt idx="226">
                  <c:v>37</c:v>
                </c:pt>
                <c:pt idx="227">
                  <c:v>31</c:v>
                </c:pt>
                <c:pt idx="228">
                  <c:v>36</c:v>
                </c:pt>
                <c:pt idx="229">
                  <c:v>36</c:v>
                </c:pt>
                <c:pt idx="230">
                  <c:v>37</c:v>
                </c:pt>
                <c:pt idx="231">
                  <c:v>42</c:v>
                </c:pt>
                <c:pt idx="232">
                  <c:v>44</c:v>
                </c:pt>
                <c:pt idx="233">
                  <c:v>45</c:v>
                </c:pt>
                <c:pt idx="234">
                  <c:v>42</c:v>
                </c:pt>
                <c:pt idx="235">
                  <c:v>42</c:v>
                </c:pt>
                <c:pt idx="236">
                  <c:v>42</c:v>
                </c:pt>
                <c:pt idx="237">
                  <c:v>37</c:v>
                </c:pt>
                <c:pt idx="238">
                  <c:v>33</c:v>
                </c:pt>
                <c:pt idx="239">
                  <c:v>33</c:v>
                </c:pt>
                <c:pt idx="240">
                  <c:v>41</c:v>
                </c:pt>
                <c:pt idx="241">
                  <c:v>39</c:v>
                </c:pt>
                <c:pt idx="242">
                  <c:v>40</c:v>
                </c:pt>
                <c:pt idx="243">
                  <c:v>39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2015-2020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38</c:v>
                </c:pt>
                <c:pt idx="1">
                  <c:v>38</c:v>
                </c:pt>
                <c:pt idx="2">
                  <c:v>37.000000000000007</c:v>
                </c:pt>
                <c:pt idx="3">
                  <c:v>33</c:v>
                </c:pt>
                <c:pt idx="4">
                  <c:v>41</c:v>
                </c:pt>
                <c:pt idx="5">
                  <c:v>39</c:v>
                </c:pt>
                <c:pt idx="6">
                  <c:v>47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44.000000000000007</c:v>
                </c:pt>
                <c:pt idx="11">
                  <c:v>41</c:v>
                </c:pt>
                <c:pt idx="12">
                  <c:v>43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43</c:v>
                </c:pt>
                <c:pt idx="17">
                  <c:v>44.000000000000007</c:v>
                </c:pt>
                <c:pt idx="18">
                  <c:v>43</c:v>
                </c:pt>
                <c:pt idx="19">
                  <c:v>42</c:v>
                </c:pt>
                <c:pt idx="20">
                  <c:v>42</c:v>
                </c:pt>
                <c:pt idx="21">
                  <c:v>44.000000000000007</c:v>
                </c:pt>
                <c:pt idx="22">
                  <c:v>43</c:v>
                </c:pt>
                <c:pt idx="23">
                  <c:v>45.000000000000007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46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50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48</c:v>
                </c:pt>
                <c:pt idx="46">
                  <c:v>51</c:v>
                </c:pt>
                <c:pt idx="47">
                  <c:v>38</c:v>
                </c:pt>
                <c:pt idx="48">
                  <c:v>46</c:v>
                </c:pt>
                <c:pt idx="49">
                  <c:v>44.000000000000007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47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42</c:v>
                </c:pt>
                <c:pt idx="75">
                  <c:v>39</c:v>
                </c:pt>
                <c:pt idx="76">
                  <c:v>41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46</c:v>
                </c:pt>
                <c:pt idx="84">
                  <c:v>55</c:v>
                </c:pt>
                <c:pt idx="85">
                  <c:v>40</c:v>
                </c:pt>
                <c:pt idx="86">
                  <c:v>42</c:v>
                </c:pt>
                <c:pt idx="87">
                  <c:v>43</c:v>
                </c:pt>
                <c:pt idx="88">
                  <c:v>31</c:v>
                </c:pt>
                <c:pt idx="89">
                  <c:v>37.000000000000007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44.000000000000007</c:v>
                </c:pt>
                <c:pt idx="99">
                  <c:v>34</c:v>
                </c:pt>
                <c:pt idx="100">
                  <c:v>49</c:v>
                </c:pt>
                <c:pt idx="101">
                  <c:v>48</c:v>
                </c:pt>
                <c:pt idx="102">
                  <c:v>49</c:v>
                </c:pt>
                <c:pt idx="103">
                  <c:v>57</c:v>
                </c:pt>
                <c:pt idx="104">
                  <c:v>48</c:v>
                </c:pt>
                <c:pt idx="105">
                  <c:v>50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53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49</c:v>
                </c:pt>
                <c:pt idx="122">
                  <c:v>37.000000000000007</c:v>
                </c:pt>
                <c:pt idx="123">
                  <c:v>45.000000000000007</c:v>
                </c:pt>
                <c:pt idx="124">
                  <c:v>48</c:v>
                </c:pt>
                <c:pt idx="125">
                  <c:v>55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63</c:v>
                </c:pt>
                <c:pt idx="134">
                  <c:v>46</c:v>
                </c:pt>
                <c:pt idx="135">
                  <c:v>42</c:v>
                </c:pt>
                <c:pt idx="136">
                  <c:v>42</c:v>
                </c:pt>
                <c:pt idx="137">
                  <c:v>58</c:v>
                </c:pt>
                <c:pt idx="138">
                  <c:v>58</c:v>
                </c:pt>
                <c:pt idx="139">
                  <c:v>51</c:v>
                </c:pt>
                <c:pt idx="140">
                  <c:v>59.000000000000007</c:v>
                </c:pt>
                <c:pt idx="141">
                  <c:v>62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37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64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44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43</c:v>
                </c:pt>
                <c:pt idx="161">
                  <c:v>58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44.000000000000007</c:v>
                </c:pt>
                <c:pt idx="165">
                  <c:v>43</c:v>
                </c:pt>
                <c:pt idx="166">
                  <c:v>45</c:v>
                </c:pt>
                <c:pt idx="167">
                  <c:v>38</c:v>
                </c:pt>
                <c:pt idx="168">
                  <c:v>58</c:v>
                </c:pt>
                <c:pt idx="169">
                  <c:v>51.000000000000007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48</c:v>
                </c:pt>
                <c:pt idx="175">
                  <c:v>37</c:v>
                </c:pt>
                <c:pt idx="176">
                  <c:v>47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45.000000000000007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32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36.000000000000007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29</c:v>
                </c:pt>
                <c:pt idx="219">
                  <c:v>28</c:v>
                </c:pt>
                <c:pt idx="220">
                  <c:v>32</c:v>
                </c:pt>
                <c:pt idx="221">
                  <c:v>31</c:v>
                </c:pt>
                <c:pt idx="222">
                  <c:v>24</c:v>
                </c:pt>
                <c:pt idx="223">
                  <c:v>35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35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38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34</c:v>
                </c:pt>
                <c:pt idx="241">
                  <c:v>27</c:v>
                </c:pt>
                <c:pt idx="242">
                  <c:v>32</c:v>
                </c:pt>
                <c:pt idx="243">
                  <c:v>30</c:v>
                </c:pt>
                <c:pt idx="24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112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0241" name="Button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ir/monitoring/OZONE/Ozone%20Tracking%20Report/NJ%20Ozon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zolea\AppData\Local\Microsoft\Windows\INetCache\Content.Outlook\97QHVXOX\DailyO38hrMax_0426202208214416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J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</row>
        <row r="2">
          <cell r="A2">
            <v>340071001</v>
          </cell>
          <cell r="B2">
            <v>39.684249999999999</v>
          </cell>
          <cell r="C2">
            <v>-74.861491000000001</v>
          </cell>
          <cell r="D2" t="str">
            <v>NJ</v>
          </cell>
          <cell r="E2" t="str">
            <v>Camden</v>
          </cell>
          <cell r="F2" t="str">
            <v>Ancora State Hospital</v>
          </cell>
          <cell r="G2" t="str">
            <v>Envista</v>
          </cell>
        </row>
        <row r="3">
          <cell r="A3">
            <v>340170006</v>
          </cell>
          <cell r="B3">
            <v>40.670250000000003</v>
          </cell>
          <cell r="C3">
            <v>-74.126080999999999</v>
          </cell>
          <cell r="D3" t="str">
            <v>NJ</v>
          </cell>
          <cell r="E3" t="str">
            <v>Hudson</v>
          </cell>
          <cell r="F3" t="str">
            <v>Bayonne</v>
          </cell>
          <cell r="G3" t="str">
            <v>Envista</v>
          </cell>
        </row>
        <row r="4">
          <cell r="A4">
            <v>340010006</v>
          </cell>
          <cell r="B4">
            <v>39.464872</v>
          </cell>
          <cell r="C4">
            <v>-74.448735999999997</v>
          </cell>
          <cell r="D4" t="str">
            <v>NJ</v>
          </cell>
          <cell r="E4" t="str">
            <v>Atlantic</v>
          </cell>
          <cell r="F4" t="str">
            <v>Brigantine</v>
          </cell>
          <cell r="G4" t="str">
            <v>Envista</v>
          </cell>
        </row>
        <row r="5">
          <cell r="A5">
            <v>340070002</v>
          </cell>
          <cell r="B5">
            <v>39.934446000000001</v>
          </cell>
          <cell r="C5">
            <v>-75.125291000000004</v>
          </cell>
          <cell r="D5" t="str">
            <v>NJ</v>
          </cell>
          <cell r="E5" t="str">
            <v>Camden</v>
          </cell>
          <cell r="F5" t="str">
            <v>Camden Spruce St</v>
          </cell>
          <cell r="G5" t="str">
            <v>Envista</v>
          </cell>
        </row>
        <row r="6">
          <cell r="A6">
            <v>340273001</v>
          </cell>
          <cell r="B6">
            <v>40.787627999999998</v>
          </cell>
          <cell r="C6">
            <v>-74.676300999999995</v>
          </cell>
          <cell r="D6" t="str">
            <v>NJ</v>
          </cell>
          <cell r="E6" t="str">
            <v>Morris</v>
          </cell>
          <cell r="F6" t="str">
            <v>Chester</v>
          </cell>
          <cell r="G6" t="str">
            <v>Envista</v>
          </cell>
        </row>
        <row r="7">
          <cell r="A7">
            <v>340150002</v>
          </cell>
          <cell r="B7">
            <v>39.800339000000001</v>
          </cell>
          <cell r="C7">
            <v>-75.212119000000001</v>
          </cell>
          <cell r="D7" t="str">
            <v>NJ</v>
          </cell>
          <cell r="E7" t="str">
            <v>Gloucester</v>
          </cell>
          <cell r="F7" t="str">
            <v>Clarksboro</v>
          </cell>
          <cell r="G7" t="str">
            <v>Envista</v>
          </cell>
        </row>
        <row r="8">
          <cell r="A8">
            <v>340290006</v>
          </cell>
          <cell r="B8">
            <v>40.064830000000001</v>
          </cell>
          <cell r="C8">
            <v>-74.444050000000004</v>
          </cell>
          <cell r="D8" t="str">
            <v>NJ</v>
          </cell>
          <cell r="E8" t="str">
            <v>Ocean</v>
          </cell>
          <cell r="F8" t="str">
            <v>Colliers Mills</v>
          </cell>
          <cell r="G8" t="str">
            <v>Envista</v>
          </cell>
        </row>
        <row r="9">
          <cell r="A9">
            <v>340410007</v>
          </cell>
          <cell r="B9">
            <v>40.924579999999999</v>
          </cell>
          <cell r="C9">
            <v>-75.067814999999996</v>
          </cell>
          <cell r="D9" t="str">
            <v>NJ</v>
          </cell>
          <cell r="E9" t="str">
            <v>Warren</v>
          </cell>
          <cell r="F9" t="str">
            <v>Columbia</v>
          </cell>
          <cell r="G9" t="str">
            <v>Envista</v>
          </cell>
        </row>
        <row r="10">
          <cell r="A10">
            <v>340190001</v>
          </cell>
          <cell r="B10">
            <v>40.515262</v>
          </cell>
          <cell r="C10">
            <v>-74.806670999999994</v>
          </cell>
          <cell r="D10" t="str">
            <v>NJ</v>
          </cell>
          <cell r="E10" t="str">
            <v>Hunterdon</v>
          </cell>
          <cell r="F10" t="str">
            <v>Flemington</v>
          </cell>
          <cell r="G10" t="str">
            <v>Envista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</row>
        <row r="12">
          <cell r="A12">
            <v>340110007</v>
          </cell>
          <cell r="B12">
            <v>39.422272999999997</v>
          </cell>
          <cell r="C12">
            <v>-75.025204000000002</v>
          </cell>
          <cell r="D12" t="str">
            <v>NJ</v>
          </cell>
          <cell r="E12" t="str">
            <v>Cumberland</v>
          </cell>
          <cell r="F12" t="str">
            <v>Millville</v>
          </cell>
          <cell r="G12" t="str">
            <v>Envista</v>
          </cell>
        </row>
        <row r="13">
          <cell r="A13">
            <v>340250005</v>
          </cell>
          <cell r="B13">
            <v>40.277647000000002</v>
          </cell>
          <cell r="C13">
            <v>-74.005099999999999</v>
          </cell>
          <cell r="D13" t="str">
            <v>NJ</v>
          </cell>
          <cell r="E13" t="str">
            <v>Monmouth</v>
          </cell>
          <cell r="F13" t="str">
            <v>Monmouth University</v>
          </cell>
          <cell r="G13" t="str">
            <v>Envista</v>
          </cell>
        </row>
        <row r="14">
          <cell r="A14">
            <v>340130003</v>
          </cell>
          <cell r="B14">
            <v>40.720989000000003</v>
          </cell>
          <cell r="C14">
            <v>-74.192892000000001</v>
          </cell>
          <cell r="D14" t="str">
            <v>NJ</v>
          </cell>
          <cell r="E14" t="str">
            <v>Essex</v>
          </cell>
          <cell r="F14" t="str">
            <v>Newark Firehouse</v>
          </cell>
          <cell r="G14" t="str">
            <v>Envista</v>
          </cell>
        </row>
        <row r="15">
          <cell r="A15">
            <v>340315001</v>
          </cell>
          <cell r="B15">
            <v>41.058616999999998</v>
          </cell>
          <cell r="C15">
            <v>-74.255544</v>
          </cell>
          <cell r="D15" t="str">
            <v>NJ</v>
          </cell>
          <cell r="E15" t="str">
            <v>Passaic</v>
          </cell>
          <cell r="F15" t="str">
            <v>Ramapo</v>
          </cell>
          <cell r="G15" t="str">
            <v>Envista</v>
          </cell>
        </row>
        <row r="16">
          <cell r="A16">
            <v>340210005</v>
          </cell>
          <cell r="B16">
            <v>40.283092000000003</v>
          </cell>
          <cell r="C16">
            <v>-74.742643999999999</v>
          </cell>
          <cell r="D16" t="str">
            <v>NJ</v>
          </cell>
          <cell r="E16" t="str">
            <v>Mercer</v>
          </cell>
          <cell r="F16" t="str">
            <v>Rider University</v>
          </cell>
          <cell r="G16" t="str">
            <v>Envista</v>
          </cell>
        </row>
        <row r="17">
          <cell r="A17">
            <v>340230011</v>
          </cell>
          <cell r="B17">
            <v>40.462181999999999</v>
          </cell>
          <cell r="C17">
            <v>-74.429439000000002</v>
          </cell>
          <cell r="D17" t="str">
            <v>NJ</v>
          </cell>
          <cell r="E17" t="str">
            <v>Middlesex</v>
          </cell>
          <cell r="F17" t="str">
            <v>Rutgers University</v>
          </cell>
          <cell r="G17" t="str">
            <v>Envista</v>
          </cell>
        </row>
        <row r="18">
          <cell r="A18">
            <v>340219991</v>
          </cell>
          <cell r="B18">
            <v>40.3125</v>
          </cell>
          <cell r="C18">
            <v>-74.872900000000001</v>
          </cell>
          <cell r="D18" t="str">
            <v>NJ</v>
          </cell>
          <cell r="E18" t="str">
            <v>Mercer</v>
          </cell>
          <cell r="F18" t="str">
            <v>Washington Crossing</v>
          </cell>
          <cell r="G18" t="str">
            <v>AirNow</v>
          </cell>
        </row>
        <row r="19">
          <cell r="F19" t="str">
            <v>Total:</v>
          </cell>
        </row>
      </sheetData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O38hrMax_0426202208214416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2:AH44"/>
  <sheetViews>
    <sheetView tabSelected="1" workbookViewId="0">
      <selection activeCell="R11" sqref="R11"/>
    </sheetView>
  </sheetViews>
  <sheetFormatPr defaultColWidth="10.7109375" defaultRowHeight="12.75" customHeight="1" x14ac:dyDescent="0.2"/>
  <cols>
    <col min="1" max="2" width="10.7109375" style="73" customWidth="1"/>
    <col min="3" max="3" width="5.7109375" style="73" customWidth="1"/>
    <col min="4" max="4" width="21.7109375" style="73" customWidth="1"/>
    <col min="5" max="12" width="8.7109375" style="73" customWidth="1"/>
    <col min="13" max="31" width="12.7109375" style="73" customWidth="1"/>
    <col min="32" max="33" width="10.7109375" style="73"/>
    <col min="34" max="34" width="15.7109375" style="73" customWidth="1"/>
    <col min="35" max="16384" width="10.7109375" style="73"/>
  </cols>
  <sheetData>
    <row r="2" spans="1:34" s="143" customFormat="1" ht="12.75" customHeight="1" x14ac:dyDescent="0.2">
      <c r="B2" s="144" t="s">
        <v>0</v>
      </c>
      <c r="G2" s="316"/>
      <c r="H2" s="317"/>
      <c r="I2" s="317"/>
      <c r="J2" s="317"/>
      <c r="K2" s="317"/>
      <c r="L2" s="317"/>
      <c r="W2" s="73"/>
      <c r="X2" s="73"/>
      <c r="Y2" s="73"/>
      <c r="Z2" s="145"/>
      <c r="AA2" s="73"/>
      <c r="AB2" s="73"/>
      <c r="AC2" s="73"/>
      <c r="AD2" s="73"/>
      <c r="AE2" s="73"/>
      <c r="AF2" s="145"/>
      <c r="AG2" s="145"/>
      <c r="AH2" s="146" t="s">
        <v>1</v>
      </c>
    </row>
    <row r="3" spans="1:34" s="147" customFormat="1" ht="12.75" customHeight="1" thickBot="1" x14ac:dyDescent="0.25">
      <c r="B3" s="316" t="str">
        <f>'NJ-8Hr'!E2</f>
        <v>As of 3/4/2020</v>
      </c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148" t="s">
        <v>2</v>
      </c>
    </row>
    <row r="4" spans="1:34" s="147" customFormat="1" ht="12.75" customHeight="1" thickTop="1" x14ac:dyDescent="0.2">
      <c r="B4" s="245">
        <v>2022</v>
      </c>
      <c r="C4" s="246"/>
      <c r="D4" s="247"/>
      <c r="E4" s="245" t="s">
        <v>3</v>
      </c>
      <c r="F4" s="248"/>
      <c r="G4" s="248"/>
      <c r="H4" s="248"/>
      <c r="I4" s="249"/>
      <c r="J4" s="245" t="s">
        <v>4</v>
      </c>
      <c r="K4" s="248"/>
      <c r="L4" s="250"/>
      <c r="U4" s="71" t="str">
        <f>I6 &amp; " Tab"</f>
        <v>2022 Tab</v>
      </c>
      <c r="V4" s="174" t="s">
        <v>5</v>
      </c>
      <c r="Y4" s="73"/>
      <c r="Z4" s="73"/>
      <c r="AA4" s="73"/>
      <c r="AB4" s="73"/>
      <c r="AC4" s="73"/>
      <c r="AD4" s="73"/>
      <c r="AE4" s="73"/>
      <c r="AF4" s="73"/>
      <c r="AG4" s="73"/>
      <c r="AH4" s="73"/>
    </row>
    <row r="5" spans="1:34" s="147" customFormat="1" ht="12.75" customHeight="1" x14ac:dyDescent="0.2">
      <c r="B5" s="251"/>
      <c r="C5" s="176"/>
      <c r="D5" s="252"/>
      <c r="E5" s="329" t="s">
        <v>379</v>
      </c>
      <c r="F5" s="334"/>
      <c r="G5" s="335"/>
      <c r="H5" s="336"/>
      <c r="I5" s="337" t="s">
        <v>6</v>
      </c>
      <c r="J5" s="512"/>
      <c r="K5" s="513"/>
      <c r="L5" s="514"/>
      <c r="U5" s="149" t="s">
        <v>7</v>
      </c>
      <c r="V5" s="244" t="s">
        <v>8</v>
      </c>
      <c r="W5" s="73"/>
      <c r="X5" s="149"/>
      <c r="Y5" s="73"/>
      <c r="Z5" s="73"/>
      <c r="AA5" s="73"/>
      <c r="AB5" s="73"/>
      <c r="AC5" s="73"/>
      <c r="AD5" s="73"/>
      <c r="AE5" s="73"/>
      <c r="AF5" s="73"/>
      <c r="AG5" s="73"/>
      <c r="AH5" s="73"/>
    </row>
    <row r="6" spans="1:34" s="147" customFormat="1" ht="12.75" customHeight="1" x14ac:dyDescent="0.2">
      <c r="B6" s="431" t="s">
        <v>9</v>
      </c>
      <c r="C6" s="178" t="s">
        <v>10</v>
      </c>
      <c r="D6" s="432" t="s">
        <v>11</v>
      </c>
      <c r="E6" s="150">
        <f t="shared" ref="E6:G6" si="0">F6-1</f>
        <v>2018</v>
      </c>
      <c r="F6" s="332">
        <f t="shared" si="0"/>
        <v>2019</v>
      </c>
      <c r="G6" s="332">
        <f t="shared" si="0"/>
        <v>2020</v>
      </c>
      <c r="H6" s="333">
        <f>I6-1</f>
        <v>2021</v>
      </c>
      <c r="I6" s="151">
        <f>B4</f>
        <v>2022</v>
      </c>
      <c r="J6" s="306">
        <f>G6</f>
        <v>2020</v>
      </c>
      <c r="K6" s="310">
        <f>H6</f>
        <v>2021</v>
      </c>
      <c r="L6" s="152">
        <f>I6</f>
        <v>2022</v>
      </c>
      <c r="U6" s="71" t="s">
        <v>12</v>
      </c>
      <c r="V6" s="71" t="s">
        <v>13</v>
      </c>
      <c r="Y6" s="73"/>
      <c r="Z6" s="73"/>
      <c r="AA6" s="73"/>
      <c r="AB6" s="73"/>
      <c r="AC6" s="73"/>
      <c r="AD6" s="73"/>
      <c r="AE6" s="73"/>
      <c r="AF6" s="73"/>
      <c r="AG6" s="73"/>
      <c r="AH6" s="73"/>
    </row>
    <row r="7" spans="1:34" ht="12.75" customHeight="1" x14ac:dyDescent="0.2">
      <c r="B7" s="153">
        <v>340071001</v>
      </c>
      <c r="C7" s="154" t="str">
        <f>INDEX([1]Sites!$A:$G,MATCH($B7,[1]Sites!$A:$A,0),4)</f>
        <v>NJ</v>
      </c>
      <c r="D7" s="155" t="str">
        <f>INDEX([1]Sites!$A:$G,MATCH($B7,[1]Sites!$A:$A,0),6)</f>
        <v>Ancora State Hospital</v>
      </c>
      <c r="E7" s="153">
        <f t="array" ref="E7">IF(ISERROR(MATCH(1,(E$6='[1]8hrMX'!$F$1:$F$500)*($B7='[1]8hrMX'!$A$1:$A$500),0)),"No Data",INDEX('[1]8hrMX'!$A$1:$U$500,MATCH(1,(E$6='[1]8hrMX'!$F$1:$F$500)*($B7='[1]8hrMX'!$A$1:$A$500),0),21) * 10^3)</f>
        <v>68</v>
      </c>
      <c r="F7" s="154">
        <v>67</v>
      </c>
      <c r="G7" s="156">
        <v>59</v>
      </c>
      <c r="H7" s="157">
        <v>62</v>
      </c>
      <c r="I7" s="157">
        <f t="shared" ref="I7:I22" ca="1" si="1">INDIRECT($U$5 &amp; $U7)</f>
        <v>63</v>
      </c>
      <c r="J7" s="307">
        <f>IF(COUNT(E7:G7)=3,TRUNC(SUM(E7:G7)/3,0),"No Data")</f>
        <v>64</v>
      </c>
      <c r="K7" s="311">
        <f>IF(COUNT(F7:H7)=3,TRUNC(SUM(F7:H7)/3,0),"No Data")</f>
        <v>62</v>
      </c>
      <c r="L7" s="159">
        <f ca="1">IF(COUNT(G7:I7)=3,TRUNC(SUM(G7:I7)/3,0),"No Data")</f>
        <v>61</v>
      </c>
      <c r="M7" s="160"/>
      <c r="N7" s="160"/>
      <c r="O7" s="160"/>
      <c r="P7" s="160"/>
      <c r="Q7" s="160"/>
      <c r="R7" s="160"/>
      <c r="S7" s="160"/>
      <c r="T7" s="160"/>
      <c r="U7" s="160">
        <f>IF(ISERROR(MATCH($D7,'NJ-8Hr'!$F$1:$F$20,0)),"No Data",MATCH($D7,'NJ-8Hr'!$F$1:$F$20,0))</f>
        <v>4</v>
      </c>
      <c r="V7" s="72" t="str">
        <f t="shared" ref="V7:V23" ca="1" si="2">IF(ISERROR(MATCH($B7,INDIRECT($V$5 &amp; "A1:AZ1"),0)),"No Data",SUBSTITUTE(ADDRESS(1,MATCH($B7,INDIRECT($V$5 &amp; "A1:AZ1"),0),4),"1",""))</f>
        <v>C</v>
      </c>
    </row>
    <row r="8" spans="1:34" ht="12.75" customHeight="1" x14ac:dyDescent="0.2">
      <c r="B8" s="162">
        <v>340170006</v>
      </c>
      <c r="C8" s="163" t="str">
        <f>INDEX([1]Sites!$A:$G,MATCH($B8,[1]Sites!$A:$A,0),4)</f>
        <v>NJ</v>
      </c>
      <c r="D8" s="164" t="str">
        <f>INDEX([1]Sites!$A:$G,MATCH($B8,[1]Sites!$A:$A,0),6)</f>
        <v>Bayonne</v>
      </c>
      <c r="E8" s="162">
        <f t="array" ref="E8">IF(ISERROR(MATCH(1,(E$6='[1]8hrMX'!$F$1:$F$500)*($B8='[1]8hrMX'!$A$1:$A$500),0)),"No Data",INDEX('[1]8hrMX'!$A$1:$U$500,MATCH(1,(E$6='[1]8hrMX'!$F$1:$F$500)*($B8='[1]8hrMX'!$A$1:$A$500),0),21) * 10^3)</f>
        <v>78</v>
      </c>
      <c r="F8" s="163">
        <v>65</v>
      </c>
      <c r="G8" s="165">
        <v>63</v>
      </c>
      <c r="H8" s="166">
        <v>70</v>
      </c>
      <c r="I8" s="166">
        <f t="shared" ca="1" si="1"/>
        <v>65</v>
      </c>
      <c r="J8" s="308">
        <f>IF(COUNT(E8:G8)=3,TRUNC(SUM(E8:G8)/3,0),"No Data")</f>
        <v>68</v>
      </c>
      <c r="K8" s="312">
        <f>IF(COUNT(F8:H8)=3,TRUNC(SUM(F8:H8)/3,0),"No Data")</f>
        <v>66</v>
      </c>
      <c r="L8" s="161">
        <f ca="1">IF(COUNT(G8:I8)=3,TRUNC(SUM(G8:I8)/3,0),"No Data")</f>
        <v>66</v>
      </c>
      <c r="U8" s="73">
        <f>IF(ISERROR(MATCH($D8,'NJ-8Hr'!$F$1:$F$20,0)),"No Data",MATCH($D8,'NJ-8Hr'!$F$1:$F$20,0))</f>
        <v>5</v>
      </c>
      <c r="V8" s="72" t="str">
        <f t="shared" ca="1" si="2"/>
        <v>D</v>
      </c>
    </row>
    <row r="9" spans="1:34" ht="12.75" customHeight="1" x14ac:dyDescent="0.2">
      <c r="B9" s="162">
        <v>340010006</v>
      </c>
      <c r="C9" s="163" t="str">
        <f>INDEX([1]Sites!$A:$G,MATCH($B9,[1]Sites!$A:$A,0),4)</f>
        <v>NJ</v>
      </c>
      <c r="D9" s="164" t="str">
        <f>INDEX([1]Sites!$A:$G,MATCH($B9,[1]Sites!$A:$A,0),6)</f>
        <v>Brigantine</v>
      </c>
      <c r="E9" s="162">
        <f t="array" ref="E9">IF(ISERROR(MATCH(1,(E$6='[1]8hrMX'!$F$1:$F$500)*($B9='[1]8hrMX'!$A$1:$A$500),0)),"No Data",INDEX('[1]8hrMX'!$A$1:$U$500,MATCH(1,(E$6='[1]8hrMX'!$F$1:$F$500)*($B9='[1]8hrMX'!$A$1:$A$500),0),21) * 10^3)</f>
        <v>63</v>
      </c>
      <c r="F9" s="163">
        <v>59</v>
      </c>
      <c r="G9" s="165">
        <v>59</v>
      </c>
      <c r="H9" s="166">
        <v>59</v>
      </c>
      <c r="I9" s="166">
        <f t="shared" ca="1" si="1"/>
        <v>60</v>
      </c>
      <c r="J9" s="308">
        <f>IF(COUNT(E9:G9)=3,TRUNC(SUM(E9:G9)/3,0),"No Data")</f>
        <v>60</v>
      </c>
      <c r="K9" s="312">
        <f>IF(COUNT(F9:H9)=3,TRUNC(SUM(F9:H9)/3,0),"No Data")</f>
        <v>59</v>
      </c>
      <c r="L9" s="161">
        <f ca="1">IF(COUNT(G9:I9)=3,TRUNC(SUM(G9:I9)/3,0),"No Data")</f>
        <v>59</v>
      </c>
      <c r="M9" s="160"/>
      <c r="N9" s="160"/>
      <c r="O9" s="160"/>
      <c r="P9" s="160"/>
      <c r="Q9" s="160"/>
      <c r="R9" s="160"/>
      <c r="S9" s="160"/>
      <c r="T9" s="160"/>
      <c r="U9" s="160">
        <f>IF(ISERROR(MATCH($D9,'NJ-8Hr'!$F$1:$F$20,0)),"No Data",MATCH($D9,'NJ-8Hr'!$F$1:$F$20,0))</f>
        <v>6</v>
      </c>
      <c r="V9" s="72" t="str">
        <f t="shared" ca="1" si="2"/>
        <v>E</v>
      </c>
    </row>
    <row r="10" spans="1:34" ht="12.75" customHeight="1" x14ac:dyDescent="0.2">
      <c r="B10" s="162">
        <v>340070002</v>
      </c>
      <c r="C10" s="163" t="str">
        <f>INDEX([1]Sites!$A:$G,MATCH($B10,[1]Sites!$A:$A,0),4)</f>
        <v>NJ</v>
      </c>
      <c r="D10" s="164" t="str">
        <f>INDEX([1]Sites!$A:$G,MATCH($B10,[1]Sites!$A:$A,0),6)</f>
        <v>Camden Spruce St</v>
      </c>
      <c r="E10" s="162">
        <f t="array" ref="E10">IF(ISERROR(MATCH(1,(E$6='[1]8hrMX'!$F$1:$F$500)*($B10='[1]8hrMX'!$A$1:$A$500),0)),"No Data",INDEX('[1]8hrMX'!$A$1:$U$500,MATCH(1,(E$6='[1]8hrMX'!$F$1:$F$500)*($B10='[1]8hrMX'!$A$1:$A$500),0),21) * 10^3)</f>
        <v>75</v>
      </c>
      <c r="F10" s="163">
        <v>70</v>
      </c>
      <c r="G10" s="165">
        <v>62</v>
      </c>
      <c r="H10" s="166">
        <v>68</v>
      </c>
      <c r="I10" s="166">
        <f t="shared" ca="1" si="1"/>
        <v>62</v>
      </c>
      <c r="J10" s="308">
        <f>IF(COUNT(E10:G10)=3,TRUNC(SUM(E10:G10)/3,0),"No Data")</f>
        <v>69</v>
      </c>
      <c r="K10" s="312">
        <f>IF(COUNT(F10:H10)=3,TRUNC(SUM(F10:H10)/3,0),"No Data")</f>
        <v>66</v>
      </c>
      <c r="L10" s="161">
        <f ca="1">IF(COUNT(G10:I10)=3,TRUNC(SUM(G10:I10)/3,0),"No Data")</f>
        <v>64</v>
      </c>
      <c r="M10" s="160"/>
      <c r="N10" s="160"/>
      <c r="O10" s="160"/>
      <c r="P10" s="160"/>
      <c r="Q10" s="160"/>
      <c r="R10" s="160"/>
      <c r="S10" s="160"/>
      <c r="T10" s="160"/>
      <c r="U10" s="160">
        <f>IF(ISERROR(MATCH($D10,'NJ-8Hr'!$F$1:$F$20,0)),"No Data",MATCH($D10,'NJ-8Hr'!$F$1:$F$20,0))</f>
        <v>7</v>
      </c>
      <c r="V10" s="72" t="str">
        <f t="shared" ca="1" si="2"/>
        <v>F</v>
      </c>
    </row>
    <row r="11" spans="1:34" ht="12.75" customHeight="1" x14ac:dyDescent="0.2">
      <c r="B11" s="162">
        <v>340273001</v>
      </c>
      <c r="C11" s="163" t="str">
        <f>INDEX([1]Sites!$A:$G,MATCH($B11,[1]Sites!$A:$A,0),4)</f>
        <v>NJ</v>
      </c>
      <c r="D11" s="164" t="str">
        <f>INDEX([1]Sites!$A:$G,MATCH($B11,[1]Sites!$A:$A,0),6)</f>
        <v>Chester</v>
      </c>
      <c r="E11" s="162">
        <f t="array" ref="E11">IF(ISERROR(MATCH(1,(E$6='[1]8hrMX'!$F$1:$F$500)*($B11='[1]8hrMX'!$A$1:$A$500),0)),"No Data",INDEX('[1]8hrMX'!$A$1:$U$500,MATCH(1,(E$6='[1]8hrMX'!$F$1:$F$500)*($B11='[1]8hrMX'!$A$1:$A$500),0),21) * 10^3)</f>
        <v>73</v>
      </c>
      <c r="F11" s="163">
        <v>62</v>
      </c>
      <c r="G11" s="165">
        <v>60</v>
      </c>
      <c r="H11" s="166">
        <v>64</v>
      </c>
      <c r="I11" s="166">
        <f t="shared" ca="1" si="1"/>
        <v>62</v>
      </c>
      <c r="J11" s="308">
        <f>IF(COUNT(E11:G11)=3,TRUNC(SUM(E11:G11)/3,0),"No Data")</f>
        <v>65</v>
      </c>
      <c r="K11" s="312">
        <f>IF(COUNT(F11:H11)=3,TRUNC(SUM(F11:H11)/3,0),"No Data")</f>
        <v>62</v>
      </c>
      <c r="L11" s="161">
        <f ca="1">IF(COUNT(G11:I11)=3,TRUNC(SUM(G11:I11)/3,0),"No Data")</f>
        <v>62</v>
      </c>
      <c r="U11" s="73">
        <f>IF(ISERROR(MATCH($D11,'NJ-8Hr'!$F$1:$F$20,0)),"No Data",MATCH($D11,'NJ-8Hr'!$F$1:$F$20,0))</f>
        <v>8</v>
      </c>
      <c r="V11" s="72" t="str">
        <f t="shared" ca="1" si="2"/>
        <v>G</v>
      </c>
    </row>
    <row r="12" spans="1:34" ht="12.75" customHeight="1" x14ac:dyDescent="0.2">
      <c r="B12" s="162">
        <v>340150002</v>
      </c>
      <c r="C12" s="163" t="str">
        <f>INDEX([1]Sites!$A:$G,MATCH($B12,[1]Sites!$A:$A,0),4)</f>
        <v>NJ</v>
      </c>
      <c r="D12" s="164" t="str">
        <f>INDEX([1]Sites!$A:$G,MATCH($B12,[1]Sites!$A:$A,0),6)</f>
        <v>Clarksboro</v>
      </c>
      <c r="E12" s="162">
        <f t="array" ref="E12">IF(ISERROR(MATCH(1,(E$6='[1]8hrMX'!$F$1:$F$500)*($B12='[1]8hrMX'!$A$1:$A$500),0)),"No Data",INDEX('[1]8hrMX'!$A$1:$U$500,MATCH(1,(E$6='[1]8hrMX'!$F$1:$F$500)*($B12='[1]8hrMX'!$A$1:$A$500),0),21) * 10^3)</f>
        <v>77</v>
      </c>
      <c r="F12" s="163">
        <v>68</v>
      </c>
      <c r="G12" s="165">
        <v>64</v>
      </c>
      <c r="H12" s="166">
        <v>67</v>
      </c>
      <c r="I12" s="166">
        <f t="shared" ca="1" si="1"/>
        <v>69</v>
      </c>
      <c r="J12" s="308">
        <f>IF(COUNT(E12:G12)=3,TRUNC(SUM(E12:G12)/3,0),"No Data")</f>
        <v>69</v>
      </c>
      <c r="K12" s="312">
        <f>IF(COUNT(F12:H12)=3,TRUNC(SUM(F12:H12)/3,0),"No Data")</f>
        <v>66</v>
      </c>
      <c r="L12" s="161">
        <f ca="1">IF(COUNT(G12:I12)=3,TRUNC(SUM(G12:I12)/3,0),"No Data")</f>
        <v>66</v>
      </c>
      <c r="M12" s="160"/>
      <c r="N12" s="160"/>
      <c r="O12" s="160"/>
      <c r="P12" s="160"/>
      <c r="Q12" s="160"/>
      <c r="R12" s="160"/>
      <c r="S12" s="160"/>
      <c r="T12" s="160"/>
      <c r="U12" s="160">
        <f>IF(ISERROR(MATCH($D12,'NJ-8Hr'!$F$1:$F$20,0)),"No Data",MATCH($D12,'NJ-8Hr'!$F$1:$F$20,0))</f>
        <v>9</v>
      </c>
      <c r="V12" s="72" t="str">
        <f t="shared" ca="1" si="2"/>
        <v>H</v>
      </c>
    </row>
    <row r="13" spans="1:34" ht="12.75" customHeight="1" x14ac:dyDescent="0.2">
      <c r="B13" s="162">
        <v>340290006</v>
      </c>
      <c r="C13" s="163" t="str">
        <f>INDEX([1]Sites!$A:$G,MATCH($B13,[1]Sites!$A:$A,0),4)</f>
        <v>NJ</v>
      </c>
      <c r="D13" s="164" t="str">
        <f>INDEX([1]Sites!$A:$G,MATCH($B13,[1]Sites!$A:$A,0),6)</f>
        <v>Colliers Mills</v>
      </c>
      <c r="E13" s="162">
        <f t="array" ref="E13">IF(ISERROR(MATCH(1,(E$6='[1]8hrMX'!$F$1:$F$500)*($B13='[1]8hrMX'!$A$1:$A$500),0)),"No Data",INDEX('[1]8hrMX'!$A$1:$U$500,MATCH(1,(E$6='[1]8hrMX'!$F$1:$F$500)*($B13='[1]8hrMX'!$A$1:$A$500),0),21) * 10^3)</f>
        <v>74</v>
      </c>
      <c r="F13" s="163">
        <v>68</v>
      </c>
      <c r="G13" s="165">
        <v>63</v>
      </c>
      <c r="H13" s="166">
        <v>68</v>
      </c>
      <c r="I13" s="166">
        <f t="shared" ca="1" si="1"/>
        <v>69</v>
      </c>
      <c r="J13" s="308">
        <f>IF(COUNT(E13:G13)=3,TRUNC(SUM(E13:G13)/3,0),"No Data")</f>
        <v>68</v>
      </c>
      <c r="K13" s="312">
        <f>IF(COUNT(F13:H13)=3,TRUNC(SUM(F13:H13)/3,0),"No Data")</f>
        <v>66</v>
      </c>
      <c r="L13" s="161">
        <f ca="1">IF(COUNT(G13:I13)=3,TRUNC(SUM(G13:I13)/3,0),"No Data")</f>
        <v>66</v>
      </c>
      <c r="M13" s="160"/>
      <c r="N13" s="160"/>
      <c r="O13" s="160"/>
      <c r="P13" s="160"/>
      <c r="Q13" s="160"/>
      <c r="R13" s="160"/>
      <c r="S13" s="160"/>
      <c r="T13" s="160"/>
      <c r="U13" s="160">
        <f>IF(ISERROR(MATCH($D13,'NJ-8Hr'!$F$1:$F$20,0)),"No Data",MATCH($D13,'NJ-8Hr'!$F$1:$F$20,0))</f>
        <v>10</v>
      </c>
      <c r="V13" s="72" t="str">
        <f t="shared" ca="1" si="2"/>
        <v>I</v>
      </c>
    </row>
    <row r="14" spans="1:34" ht="12.75" customHeight="1" x14ac:dyDescent="0.2">
      <c r="B14" s="162">
        <v>340410007</v>
      </c>
      <c r="C14" s="163" t="str">
        <f>INDEX([1]Sites!$A:$G,MATCH($B14,[1]Sites!$A:$A,0),4)</f>
        <v>NJ</v>
      </c>
      <c r="D14" s="164" t="str">
        <f>INDEX([1]Sites!$A:$G,MATCH($B14,[1]Sites!$A:$A,0),6)</f>
        <v>Columbia</v>
      </c>
      <c r="E14" s="162">
        <f t="array" ref="E14">IF(ISERROR(MATCH(1,(E$6='[1]8hrMX'!$F$1:$F$500)*($B14='[1]8hrMX'!$A$1:$A$500),0)),"No Data",INDEX('[1]8hrMX'!$A$1:$U$500,MATCH(1,(E$6='[1]8hrMX'!$F$1:$F$500)*($B14='[1]8hrMX'!$A$1:$A$500),0),21) * 10^3)</f>
        <v>67</v>
      </c>
      <c r="F14" s="163">
        <v>58</v>
      </c>
      <c r="G14" s="165">
        <v>54</v>
      </c>
      <c r="H14" s="166">
        <v>62</v>
      </c>
      <c r="I14" s="166">
        <f t="shared" ca="1" si="1"/>
        <v>60</v>
      </c>
      <c r="J14" s="308">
        <f>IF(COUNT(E14:G14)=3,TRUNC(SUM(E14:G14)/3,0),"No Data")</f>
        <v>59</v>
      </c>
      <c r="K14" s="312">
        <f>IF(COUNT(F14:H14)=3,TRUNC(SUM(F14:H14)/3,0),"No Data")</f>
        <v>58</v>
      </c>
      <c r="L14" s="161">
        <f ca="1">IF(COUNT(G14:I14)=3,TRUNC(SUM(G14:I14)/3,0),"No Data")</f>
        <v>58</v>
      </c>
      <c r="U14" s="73">
        <f>IF(ISERROR(MATCH($D14,'NJ-8Hr'!$F$1:$F$20,0)),"No Data",MATCH($D14,'NJ-8Hr'!$F$1:$F$20,0))</f>
        <v>11</v>
      </c>
      <c r="V14" s="72" t="str">
        <f t="shared" ca="1" si="2"/>
        <v>J</v>
      </c>
    </row>
    <row r="15" spans="1:34" ht="12.75" customHeight="1" x14ac:dyDescent="0.2">
      <c r="B15" s="162">
        <v>340190001</v>
      </c>
      <c r="C15" s="163" t="str">
        <f>INDEX([1]Sites!$A:$G,MATCH($B15,[1]Sites!$A:$A,0),4)</f>
        <v>NJ</v>
      </c>
      <c r="D15" s="164" t="str">
        <f>INDEX([1]Sites!$A:$G,MATCH($B15,[1]Sites!$A:$A,0),6)</f>
        <v>Flemington</v>
      </c>
      <c r="E15" s="162">
        <f t="array" ref="E15">IF(ISERROR(MATCH(1,(E$6='[1]8hrMX'!$F$1:$F$500)*($B15='[1]8hrMX'!$A$1:$A$500),0)),"No Data",INDEX('[1]8hrMX'!$A$1:$U$500,MATCH(1,(E$6='[1]8hrMX'!$F$1:$F$500)*($B15='[1]8hrMX'!$A$1:$A$500),0),21) * 10^3)</f>
        <v>72</v>
      </c>
      <c r="F15" s="163">
        <v>66</v>
      </c>
      <c r="G15" s="165">
        <v>59</v>
      </c>
      <c r="H15" s="166">
        <v>66</v>
      </c>
      <c r="I15" s="166">
        <f t="shared" ca="1" si="1"/>
        <v>63</v>
      </c>
      <c r="J15" s="308">
        <f>IF(COUNT(E15:G15)=3,TRUNC(SUM(E15:G15)/3,0),"No Data")</f>
        <v>65</v>
      </c>
      <c r="K15" s="312">
        <f>IF(COUNT(F15:H15)=3,TRUNC(SUM(F15:H15)/3,0),"No Data")</f>
        <v>63</v>
      </c>
      <c r="L15" s="161">
        <f ca="1">IF(COUNT(G15:I15)=3,TRUNC(SUM(G15:I15)/3,0),"No Data")</f>
        <v>62</v>
      </c>
      <c r="U15" s="73">
        <f>IF(ISERROR(MATCH($D15,'NJ-8Hr'!$F$1:$F$20,0)),"No Data",MATCH($D15,'NJ-8Hr'!$F$1:$F$20,0))</f>
        <v>12</v>
      </c>
      <c r="V15" s="72" t="str">
        <f t="shared" ca="1" si="2"/>
        <v>K</v>
      </c>
    </row>
    <row r="16" spans="1:34" ht="12.75" customHeight="1" x14ac:dyDescent="0.2">
      <c r="A16" s="74"/>
      <c r="B16" s="162">
        <v>340030006</v>
      </c>
      <c r="C16" s="163" t="str">
        <f>INDEX([1]Sites!$A:$G,MATCH($B16,[1]Sites!$A:$A,0),4)</f>
        <v>NJ</v>
      </c>
      <c r="D16" s="167" t="str">
        <f>INDEX([1]Sites!$A:$G,MATCH($B16,[1]Sites!$A:$A,0),6)</f>
        <v>Leonia</v>
      </c>
      <c r="E16" s="162">
        <f t="array" ref="E16">IF(ISERROR(MATCH(1,(E$6='[1]8hrMX'!$F$1:$F$500)*($B16='[1]8hrMX'!$A$1:$A$500),0)),"No Data",INDEX('[1]8hrMX'!$A$1:$U$500,MATCH(1,(E$6='[1]8hrMX'!$F$1:$F$500)*($B16='[1]8hrMX'!$A$1:$A$500),0),21) * 10^3)</f>
        <v>79</v>
      </c>
      <c r="F16" s="163">
        <v>71</v>
      </c>
      <c r="G16" s="165">
        <v>66</v>
      </c>
      <c r="H16" s="166">
        <v>76</v>
      </c>
      <c r="I16" s="166">
        <f t="shared" ca="1" si="1"/>
        <v>63</v>
      </c>
      <c r="J16" s="308">
        <f>IF(COUNT(E16:G16)=3,TRUNC(SUM(E16:G16)/3,0),"No Data")</f>
        <v>72</v>
      </c>
      <c r="K16" s="312">
        <f>IF(COUNT(F16:H16)=3,TRUNC(SUM(F16:H16)/3,0),"No Data")</f>
        <v>71</v>
      </c>
      <c r="L16" s="161">
        <f ca="1">IF(COUNT(G16:I16)=3,TRUNC(SUM(G16:I16)/3,0),"No Data")</f>
        <v>68</v>
      </c>
      <c r="U16" s="73">
        <f>IF(ISERROR(MATCH($D16,'NJ-8Hr'!$F$1:$F$20,0)),"No Data",MATCH($D16,'NJ-8Hr'!$F$1:$F$20,0))</f>
        <v>13</v>
      </c>
      <c r="V16" s="72" t="str">
        <f t="shared" ca="1" si="2"/>
        <v>L</v>
      </c>
    </row>
    <row r="17" spans="1:34" ht="12.75" customHeight="1" x14ac:dyDescent="0.2">
      <c r="A17" s="74"/>
      <c r="B17" s="162">
        <v>340110007</v>
      </c>
      <c r="C17" s="163" t="str">
        <f>INDEX([1]Sites!$A:$G,MATCH($B17,[1]Sites!$A:$A,0),4)</f>
        <v>NJ</v>
      </c>
      <c r="D17" s="167" t="str">
        <f>INDEX([1]Sites!$A:$G,MATCH($B17,[1]Sites!$A:$A,0),6)</f>
        <v>Millville</v>
      </c>
      <c r="E17" s="162">
        <f t="array" ref="E17">IF(ISERROR(MATCH(1,(E$6='[1]8hrMX'!$F$1:$F$500)*($B17='[1]8hrMX'!$A$1:$A$500),0)),"No Data",INDEX('[1]8hrMX'!$A$1:$U$500,MATCH(1,(E$6='[1]8hrMX'!$F$1:$F$500)*($B17='[1]8hrMX'!$A$1:$A$500),0),21) * 10^3)</f>
        <v>63</v>
      </c>
      <c r="F17" s="163">
        <v>68</v>
      </c>
      <c r="G17" s="165">
        <v>60</v>
      </c>
      <c r="H17" s="166">
        <v>68</v>
      </c>
      <c r="I17" s="166">
        <f t="shared" ca="1" si="1"/>
        <v>61</v>
      </c>
      <c r="J17" s="308">
        <f>IF(COUNT(E17:G17)=3,TRUNC(SUM(E17:G17)/3,0),"No Data")</f>
        <v>63</v>
      </c>
      <c r="K17" s="312">
        <f>IF(COUNT(F17:H17)=3,TRUNC(SUM(F17:H17)/3,0),"No Data")</f>
        <v>65</v>
      </c>
      <c r="L17" s="161">
        <f ca="1">IF(COUNT(G17:I17)=3,TRUNC(SUM(G17:I17)/3,0),"No Data")</f>
        <v>63</v>
      </c>
      <c r="M17" s="160"/>
      <c r="N17" s="160"/>
      <c r="O17" s="160"/>
      <c r="P17" s="160"/>
      <c r="Q17" s="160"/>
      <c r="R17" s="160"/>
      <c r="S17" s="160"/>
      <c r="T17" s="160"/>
      <c r="U17" s="160">
        <f>IF(ISERROR(MATCH($D17,'NJ-8Hr'!$F$1:$F$20,0)),"No Data",MATCH($D17,'NJ-8Hr'!$F$1:$F$20,0))</f>
        <v>14</v>
      </c>
      <c r="V17" s="72" t="str">
        <f t="shared" ca="1" si="2"/>
        <v>M</v>
      </c>
    </row>
    <row r="18" spans="1:34" ht="12.75" customHeight="1" x14ac:dyDescent="0.2">
      <c r="A18" s="160"/>
      <c r="B18" s="162">
        <v>340250005</v>
      </c>
      <c r="C18" s="163" t="str">
        <f>INDEX([1]Sites!$A:$G,MATCH($B18,[1]Sites!$A:$A,0),4)</f>
        <v>NJ</v>
      </c>
      <c r="D18" s="167" t="str">
        <f>INDEX([1]Sites!$A:$G,MATCH($B18,[1]Sites!$A:$A,0),6)</f>
        <v>Monmouth University</v>
      </c>
      <c r="E18" s="162">
        <f t="array" ref="E18">IF(ISERROR(MATCH(1,(E$6='[1]8hrMX'!$F$1:$F$500)*($B18='[1]8hrMX'!$A$1:$A$500),0)),"No Data",INDEX('[1]8hrMX'!$A$1:$U$500,MATCH(1,(E$6='[1]8hrMX'!$F$1:$F$500)*($B18='[1]8hrMX'!$A$1:$A$500),0),21) * 10^3)</f>
        <v>68</v>
      </c>
      <c r="F18" s="163">
        <v>67</v>
      </c>
      <c r="G18" s="165">
        <v>62</v>
      </c>
      <c r="H18" s="166">
        <v>71</v>
      </c>
      <c r="I18" s="166">
        <f t="shared" ca="1" si="1"/>
        <v>69</v>
      </c>
      <c r="J18" s="308">
        <f>IF(COUNT(E18:G18)=3,TRUNC(SUM(E18:G18)/3,0),"No Data")</f>
        <v>65</v>
      </c>
      <c r="K18" s="312">
        <f>IF(COUNT(F18:H18)=3,TRUNC(SUM(F18:H18)/3,0),"No Data")</f>
        <v>66</v>
      </c>
      <c r="L18" s="161">
        <f ca="1">IF(COUNT(G18:I18)=3,TRUNC(SUM(G18:I18)/3,0),"No Data")</f>
        <v>67</v>
      </c>
      <c r="U18" s="73">
        <f>IF(ISERROR(MATCH($D18,'NJ-8Hr'!$F$1:$F$20,0)),"No Data",MATCH($D18,'NJ-8Hr'!$F$1:$F$20,0))</f>
        <v>15</v>
      </c>
      <c r="V18" s="72" t="str">
        <f t="shared" ca="1" si="2"/>
        <v>N</v>
      </c>
    </row>
    <row r="19" spans="1:34" ht="12.75" customHeight="1" x14ac:dyDescent="0.2">
      <c r="A19" s="160"/>
      <c r="B19" s="162">
        <v>340130003</v>
      </c>
      <c r="C19" s="163" t="str">
        <f>INDEX([1]Sites!$A:$G,MATCH($B19,[1]Sites!$A:$A,0),4)</f>
        <v>NJ</v>
      </c>
      <c r="D19" s="167" t="str">
        <f>INDEX([1]Sites!$A:$G,MATCH($B19,[1]Sites!$A:$A,0),6)</f>
        <v>Newark Firehouse</v>
      </c>
      <c r="E19" s="162">
        <f t="array" ref="E19">IF(ISERROR(MATCH(1,(E$6='[1]8hrMX'!$F$1:$F$500)*($B19='[1]8hrMX'!$A$1:$A$500),0)),"No Data",INDEX('[1]8hrMX'!$A$1:$U$500,MATCH(1,(E$6='[1]8hrMX'!$F$1:$F$500)*($B19='[1]8hrMX'!$A$1:$A$500),0),21) * 10^3)</f>
        <v>71</v>
      </c>
      <c r="F19" s="163">
        <v>65</v>
      </c>
      <c r="G19" s="165">
        <v>64</v>
      </c>
      <c r="H19" s="166">
        <v>66</v>
      </c>
      <c r="I19" s="166">
        <f t="shared" ca="1" si="1"/>
        <v>63</v>
      </c>
      <c r="J19" s="308">
        <f>IF(COUNT(E19:G19)=3,TRUNC(SUM(E19:G19)/3,0),"No Data")</f>
        <v>66</v>
      </c>
      <c r="K19" s="312">
        <f>IF(COUNT(F19:H19)=3,TRUNC(SUM(F19:H19)/3,0),"No Data")</f>
        <v>65</v>
      </c>
      <c r="L19" s="161">
        <f ca="1">IF(COUNT(G19:I19)=3,TRUNC(SUM(G19:I19)/3,0),"No Data")</f>
        <v>64</v>
      </c>
      <c r="U19" s="73">
        <f>IF(ISERROR(MATCH($D19,'NJ-8Hr'!$F$1:$F$20,0)),"No Data",MATCH($D19,'NJ-8Hr'!$F$1:$F$20,0))</f>
        <v>16</v>
      </c>
      <c r="V19" s="72" t="str">
        <f t="shared" ca="1" si="2"/>
        <v>O</v>
      </c>
      <c r="AC19" s="160"/>
      <c r="AD19" s="160"/>
      <c r="AE19" s="160"/>
      <c r="AH19" s="160"/>
    </row>
    <row r="20" spans="1:34" ht="12.75" customHeight="1" x14ac:dyDescent="0.2">
      <c r="A20" s="160"/>
      <c r="B20" s="162">
        <v>340315001</v>
      </c>
      <c r="C20" s="163" t="str">
        <f>INDEX([1]Sites!$A:$G,MATCH($B20,[1]Sites!$A:$A,0),4)</f>
        <v>NJ</v>
      </c>
      <c r="D20" s="167" t="str">
        <f>INDEX([1]Sites!$A:$G,MATCH($B20,[1]Sites!$A:$A,0),6)</f>
        <v>Ramapo</v>
      </c>
      <c r="E20" s="162">
        <f t="array" ref="E20">IF(ISERROR(MATCH(1,(E$6='[1]8hrMX'!$F$1:$F$500)*($B20='[1]8hrMX'!$A$1:$A$500),0)),"No Data",INDEX('[1]8hrMX'!$A$1:$U$500,MATCH(1,(E$6='[1]8hrMX'!$F$1:$F$500)*($B20='[1]8hrMX'!$A$1:$A$500),0),21) * 10^3)</f>
        <v>69</v>
      </c>
      <c r="F20" s="163">
        <v>64</v>
      </c>
      <c r="G20" s="165">
        <v>62</v>
      </c>
      <c r="H20" s="166">
        <v>62</v>
      </c>
      <c r="I20" s="166">
        <f t="shared" ca="1" si="1"/>
        <v>58</v>
      </c>
      <c r="J20" s="308">
        <f>IF(COUNT(E20:G20)=3,TRUNC(SUM(E20:G20)/3,0),"No Data")</f>
        <v>65</v>
      </c>
      <c r="K20" s="312">
        <f>IF(COUNT(F20:H20)=3,TRUNC(SUM(F20:H20)/3,0),"No Data")</f>
        <v>62</v>
      </c>
      <c r="L20" s="161">
        <f ca="1">IF(COUNT(G20:I20)=3,TRUNC(SUM(G20:I20)/3,0),"No Data")</f>
        <v>60</v>
      </c>
      <c r="U20" s="73">
        <f>IF(ISERROR(MATCH($D20,'NJ-8Hr'!$F$1:$F$20,0)),"No Data",MATCH($D20,'NJ-8Hr'!$F$1:$F$20,0))</f>
        <v>17</v>
      </c>
      <c r="V20" s="72" t="str">
        <f t="shared" ca="1" si="2"/>
        <v>P</v>
      </c>
      <c r="AC20" s="160"/>
      <c r="AD20" s="160"/>
      <c r="AE20" s="160"/>
      <c r="AH20" s="160"/>
    </row>
    <row r="21" spans="1:34" ht="12.75" customHeight="1" x14ac:dyDescent="0.2">
      <c r="A21" s="160"/>
      <c r="B21" s="162">
        <v>340210005</v>
      </c>
      <c r="C21" s="163" t="str">
        <f>INDEX([1]Sites!$A:$G,MATCH($B21,[1]Sites!$A:$A,0),4)</f>
        <v>NJ</v>
      </c>
      <c r="D21" s="167" t="str">
        <f>INDEX([1]Sites!$A:$G,MATCH($B21,[1]Sites!$A:$A,0),6)</f>
        <v>Rider University</v>
      </c>
      <c r="E21" s="162">
        <f t="array" ref="E21">IF(ISERROR(MATCH(1,(E$6='[1]8hrMX'!$F$1:$F$500)*($B21='[1]8hrMX'!$A$1:$A$500),0)),"No Data",INDEX('[1]8hrMX'!$A$1:$U$500,MATCH(1,(E$6='[1]8hrMX'!$F$1:$F$500)*($B21='[1]8hrMX'!$A$1:$A$500),0),21) * 10^3)</f>
        <v>76</v>
      </c>
      <c r="F21" s="163">
        <v>66</v>
      </c>
      <c r="G21" s="165">
        <v>70</v>
      </c>
      <c r="H21" s="166">
        <v>71</v>
      </c>
      <c r="I21" s="166">
        <f t="shared" ca="1" si="1"/>
        <v>68</v>
      </c>
      <c r="J21" s="308">
        <f>IF(COUNT(E21:G21)=3,TRUNC(SUM(E21:G21)/3,0),"No Data")</f>
        <v>70</v>
      </c>
      <c r="K21" s="312">
        <f>IF(COUNT(F21:H21)=3,TRUNC(SUM(F21:H21)/3,0),"No Data")</f>
        <v>69</v>
      </c>
      <c r="L21" s="161">
        <f ca="1">IF(COUNT(G21:I21)=3,TRUNC(SUM(G21:I21)/3,0),"No Data")</f>
        <v>69</v>
      </c>
      <c r="M21" s="160"/>
      <c r="N21" s="160"/>
      <c r="O21" s="160"/>
      <c r="P21" s="160"/>
      <c r="Q21" s="160"/>
      <c r="R21" s="160"/>
      <c r="S21" s="160"/>
      <c r="T21" s="160"/>
      <c r="U21" s="160">
        <f>IF(ISERROR(MATCH($D21,'NJ-8Hr'!$F$1:$F$20,0)),"No Data",MATCH($D21,'NJ-8Hr'!$F$1:$F$20,0))</f>
        <v>18</v>
      </c>
      <c r="V21" s="72" t="str">
        <f t="shared" ca="1" si="2"/>
        <v>Q</v>
      </c>
      <c r="AC21" s="160"/>
      <c r="AD21" s="160"/>
      <c r="AE21" s="160"/>
      <c r="AH21" s="160"/>
    </row>
    <row r="22" spans="1:34" ht="12.75" customHeight="1" x14ac:dyDescent="0.2">
      <c r="A22" s="160"/>
      <c r="B22" s="162">
        <v>340230011</v>
      </c>
      <c r="C22" s="163" t="str">
        <f>INDEX([1]Sites!$A:$G,MATCH($B22,[1]Sites!$A:$A,0),4)</f>
        <v>NJ</v>
      </c>
      <c r="D22" s="167" t="str">
        <f>INDEX([1]Sites!$A:$G,MATCH($B22,[1]Sites!$A:$A,0),6)</f>
        <v>Rutgers University</v>
      </c>
      <c r="E22" s="162">
        <f t="array" ref="E22">IF(ISERROR(MATCH(1,(E$6='[1]8hrMX'!$F$1:$F$500)*($B22='[1]8hrMX'!$A$1:$A$500),0)),"No Data",INDEX('[1]8hrMX'!$A$1:$U$500,MATCH(1,(E$6='[1]8hrMX'!$F$1:$F$500)*($B22='[1]8hrMX'!$A$1:$A$500),0),21) * 10^3)</f>
        <v>76</v>
      </c>
      <c r="F22" s="163">
        <v>70</v>
      </c>
      <c r="G22" s="165">
        <v>66</v>
      </c>
      <c r="H22" s="166">
        <v>70</v>
      </c>
      <c r="I22" s="166">
        <f t="shared" ca="1" si="1"/>
        <v>68</v>
      </c>
      <c r="J22" s="308">
        <f>IF(COUNT(E22:G22)=3,TRUNC(SUM(E22:G22)/3,0),"No Data")</f>
        <v>70</v>
      </c>
      <c r="K22" s="312">
        <f>IF(COUNT(F22:H22)=3,TRUNC(SUM(F22:H22)/3,0),"No Data")</f>
        <v>68</v>
      </c>
      <c r="L22" s="161">
        <f ca="1">IF(COUNT(G22:I22)=3,TRUNC(SUM(G22:I22)/3,0),"No Data")</f>
        <v>68</v>
      </c>
      <c r="U22" s="73">
        <f>IF(ISERROR(MATCH($D22,'NJ-8Hr'!$F$1:$F$20,0)),"No Data",MATCH($D22,'NJ-8Hr'!$F$1:$F$20,0))</f>
        <v>19</v>
      </c>
      <c r="V22" s="72" t="str">
        <f t="shared" ca="1" si="2"/>
        <v>R</v>
      </c>
      <c r="AC22" s="160"/>
      <c r="AD22" s="160"/>
      <c r="AE22" s="160"/>
      <c r="AH22" s="160"/>
    </row>
    <row r="23" spans="1:34" ht="12.75" customHeight="1" thickBot="1" x14ac:dyDescent="0.25">
      <c r="A23" s="160"/>
      <c r="B23" s="168">
        <v>340219991</v>
      </c>
      <c r="C23" s="169" t="str">
        <f>INDEX([1]Sites!$A:$G,MATCH($B23,[1]Sites!$A:$A,0),4)</f>
        <v>NJ</v>
      </c>
      <c r="D23" s="170" t="str">
        <f>INDEX([1]Sites!$A:$G,MATCH($B23,[1]Sites!$A:$A,0),6)</f>
        <v>Washington Crossing</v>
      </c>
      <c r="E23" s="168">
        <f t="array" ref="E23">IF(ISERROR(MATCH(1,(E$6='[1]8hrMX'!$F$1:$F$500)*($B23='[1]8hrMX'!$A$1:$A$500),0)),"No Data",INDEX('[1]8hrMX'!$A$1:$U$500,MATCH(1,(E$6='[1]8hrMX'!$F$1:$F$500)*($B23='[1]8hrMX'!$A$1:$A$500),0),21) * 10^3)</f>
        <v>77</v>
      </c>
      <c r="F23" s="169">
        <v>68</v>
      </c>
      <c r="G23" s="171">
        <v>65</v>
      </c>
      <c r="H23" s="172">
        <v>67</v>
      </c>
      <c r="I23" s="172">
        <f ca="1">INDIRECT($U$5 &amp; $U23)</f>
        <v>65</v>
      </c>
      <c r="J23" s="309">
        <f>IF(COUNT(E23:G23)=3,TRUNC(SUM(E23:G23)/3,0),"No Data")</f>
        <v>70</v>
      </c>
      <c r="K23" s="313">
        <f>IF(COUNT(F23:H23)=3,TRUNC(SUM(F23:H23)/3,0),"No Data")</f>
        <v>66</v>
      </c>
      <c r="L23" s="173">
        <f ca="1">IF(COUNT(G23:I23)=3,TRUNC(SUM(G23:I23)/3,0),"No Data")</f>
        <v>65</v>
      </c>
      <c r="M23" s="160"/>
      <c r="N23" s="160"/>
      <c r="O23" s="160"/>
      <c r="P23" s="160"/>
      <c r="Q23" s="160"/>
      <c r="R23" s="160"/>
      <c r="S23" s="160"/>
      <c r="T23" s="160"/>
      <c r="U23" s="160">
        <f>IF(ISERROR(MATCH($D23,'NJ-8Hr'!$F$1:$F$20,0)),"No Data",MATCH($D23,'NJ-8Hr'!$F$1:$F$20,0))</f>
        <v>20</v>
      </c>
      <c r="V23" s="72" t="str">
        <f t="shared" ca="1" si="2"/>
        <v>S</v>
      </c>
      <c r="AA23" s="160"/>
      <c r="AC23" s="160"/>
      <c r="AD23" s="160"/>
      <c r="AE23" s="160"/>
      <c r="AH23" s="160"/>
    </row>
    <row r="24" spans="1:34" s="160" customFormat="1" ht="12.75" customHeight="1" thickTop="1" x14ac:dyDescent="0.2">
      <c r="A24" s="73"/>
      <c r="B24" s="73"/>
      <c r="C24" s="73"/>
      <c r="D24" s="73"/>
      <c r="E24" s="147"/>
      <c r="F24" s="147"/>
      <c r="G24" s="147"/>
      <c r="H24" s="147"/>
      <c r="I24" s="147"/>
      <c r="J24" s="175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</row>
    <row r="25" spans="1:34" s="160" customFormat="1" ht="12.75" customHeight="1" x14ac:dyDescent="0.2">
      <c r="A25" s="73"/>
      <c r="B25" s="73"/>
      <c r="C25" s="73"/>
      <c r="D25" s="174" t="s">
        <v>15</v>
      </c>
      <c r="E25" s="330" t="s">
        <v>16</v>
      </c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1"/>
      <c r="W25" s="73"/>
      <c r="X25" s="73"/>
      <c r="Y25" s="73"/>
    </row>
    <row r="26" spans="1:34" s="160" customFormat="1" ht="12.75" customHeight="1" x14ac:dyDescent="0.2">
      <c r="A26" s="73"/>
      <c r="B26" s="73"/>
      <c r="C26" s="73"/>
      <c r="D26" s="73"/>
      <c r="E26" s="73"/>
      <c r="F26" s="73"/>
      <c r="G26" s="73"/>
      <c r="H26" s="73"/>
      <c r="I26" s="73"/>
      <c r="J26" s="253" t="e">
        <f>#REF!</f>
        <v>#REF!</v>
      </c>
      <c r="K26" s="254"/>
      <c r="L26" s="303"/>
      <c r="M26" s="73"/>
      <c r="N26" s="73"/>
      <c r="O26" s="73"/>
      <c r="P26" s="73"/>
      <c r="Q26" s="73"/>
      <c r="R26" s="73"/>
      <c r="S26" s="73"/>
      <c r="T26" s="73"/>
      <c r="U26" s="73"/>
      <c r="V26" s="74"/>
      <c r="W26" s="73"/>
      <c r="X26" s="73"/>
      <c r="Y26" s="73"/>
    </row>
    <row r="27" spans="1:34" s="160" customFormat="1" ht="12.75" customHeight="1" x14ac:dyDescent="0.2">
      <c r="A27" s="73"/>
      <c r="B27" s="73"/>
      <c r="C27" s="73"/>
      <c r="D27" s="73"/>
      <c r="E27" s="73"/>
      <c r="F27" s="73"/>
      <c r="G27" s="73"/>
      <c r="H27" s="73"/>
      <c r="I27" s="73"/>
      <c r="J27" s="314" t="e">
        <f>#REF!</f>
        <v>#REF!</v>
      </c>
      <c r="K27" s="318" t="e">
        <f>#REF!</f>
        <v>#REF!</v>
      </c>
      <c r="L27" s="318" t="e">
        <f>#REF!</f>
        <v>#REF!</v>
      </c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AC27" s="73"/>
      <c r="AD27" s="73"/>
      <c r="AE27" s="73"/>
      <c r="AH27" s="73"/>
    </row>
    <row r="28" spans="1:34" s="160" customFormat="1" ht="12.75" customHeight="1" x14ac:dyDescent="0.2">
      <c r="A28" s="145"/>
      <c r="B28" s="322"/>
      <c r="C28" s="322"/>
      <c r="D28" s="322"/>
      <c r="E28" s="254" t="str">
        <f>E5</f>
        <v>AQS AMP450</v>
      </c>
      <c r="F28" s="334"/>
      <c r="G28" s="335"/>
      <c r="H28" s="336"/>
      <c r="I28" s="337" t="str">
        <f>I5</f>
        <v>Envista</v>
      </c>
      <c r="J28" s="315">
        <f>MAX(J6:J22)</f>
        <v>2020</v>
      </c>
      <c r="K28" s="319">
        <f>MAX(K6:K22)</f>
        <v>2021</v>
      </c>
      <c r="L28" s="319">
        <f ca="1">MAX(L6:L22)</f>
        <v>2022</v>
      </c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AC28" s="73"/>
      <c r="AD28" s="73"/>
      <c r="AE28" s="73"/>
      <c r="AH28" s="73"/>
    </row>
    <row r="29" spans="1:34" s="160" customFormat="1" ht="12.75" customHeight="1" x14ac:dyDescent="0.2">
      <c r="A29" s="73"/>
      <c r="B29" s="322"/>
      <c r="C29" s="322"/>
      <c r="D29" s="322"/>
      <c r="E29" s="338">
        <f t="shared" ref="E29:I29" si="3">E6</f>
        <v>2018</v>
      </c>
      <c r="F29" s="339">
        <f t="shared" si="3"/>
        <v>2019</v>
      </c>
      <c r="G29" s="339">
        <f t="shared" si="3"/>
        <v>2020</v>
      </c>
      <c r="H29" s="340">
        <f t="shared" si="3"/>
        <v>2021</v>
      </c>
      <c r="I29" s="304">
        <f t="shared" si="3"/>
        <v>2022</v>
      </c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AC29" s="73"/>
      <c r="AD29" s="73"/>
      <c r="AE29" s="73"/>
      <c r="AH29" s="73"/>
    </row>
    <row r="30" spans="1:34" s="160" customFormat="1" ht="12.75" customHeight="1" x14ac:dyDescent="0.2">
      <c r="A30" s="73"/>
      <c r="B30" s="322"/>
      <c r="C30" s="322"/>
      <c r="D30" s="323"/>
      <c r="E30" s="177">
        <f t="shared" ref="E30:I30" si="4">MAX(E7:E23)</f>
        <v>79</v>
      </c>
      <c r="F30" s="178">
        <f t="shared" si="4"/>
        <v>71</v>
      </c>
      <c r="G30" s="178">
        <f t="shared" si="4"/>
        <v>70</v>
      </c>
      <c r="H30" s="341">
        <f t="shared" si="4"/>
        <v>76</v>
      </c>
      <c r="I30" s="305">
        <f t="shared" ca="1" si="4"/>
        <v>69</v>
      </c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AC30" s="73"/>
      <c r="AD30" s="73"/>
      <c r="AE30" s="73"/>
      <c r="AH30" s="73"/>
    </row>
    <row r="31" spans="1:34" s="160" customFormat="1" ht="12.75" customHeight="1" x14ac:dyDescent="0.2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AA31" s="73"/>
      <c r="AC31" s="73"/>
      <c r="AD31" s="73"/>
      <c r="AE31" s="73"/>
      <c r="AH31" s="73"/>
    </row>
    <row r="32" spans="1:34" ht="12.75" customHeight="1" x14ac:dyDescent="0.2">
      <c r="W32" s="160"/>
    </row>
    <row r="33" spans="1:23" ht="12.75" customHeight="1" x14ac:dyDescent="0.2">
      <c r="W33" s="160"/>
    </row>
    <row r="34" spans="1:23" ht="12.75" customHeight="1" x14ac:dyDescent="0.2">
      <c r="U34" s="71"/>
      <c r="W34" s="160"/>
    </row>
    <row r="35" spans="1:23" ht="12.75" customHeight="1" x14ac:dyDescent="0.2">
      <c r="U35" s="71"/>
      <c r="V35" s="74"/>
      <c r="W35" s="160"/>
    </row>
    <row r="36" spans="1:23" ht="12.75" customHeight="1" x14ac:dyDescent="0.2">
      <c r="U36" s="71"/>
    </row>
    <row r="37" spans="1:23" ht="12.75" customHeight="1" x14ac:dyDescent="0.2">
      <c r="D37" s="74"/>
      <c r="U37" s="71"/>
      <c r="V37" s="74"/>
    </row>
    <row r="38" spans="1:23" ht="12.75" customHeight="1" x14ac:dyDescent="0.2">
      <c r="A38" s="74"/>
      <c r="D38" s="179"/>
      <c r="U38" s="71"/>
      <c r="V38" s="74"/>
    </row>
    <row r="39" spans="1:23" ht="12.75" customHeight="1" x14ac:dyDescent="0.2">
      <c r="A39" s="74"/>
      <c r="D39" s="179"/>
      <c r="J39" s="74"/>
      <c r="K39" s="74"/>
      <c r="L39" s="74"/>
      <c r="U39" s="71"/>
      <c r="V39" s="74"/>
    </row>
    <row r="40" spans="1:23" ht="12.75" customHeight="1" x14ac:dyDescent="0.2">
      <c r="A40" s="74"/>
      <c r="D40" s="179"/>
      <c r="J40" s="74"/>
      <c r="K40" s="74"/>
      <c r="L40" s="74"/>
      <c r="U40" s="71"/>
      <c r="V40" s="74"/>
    </row>
    <row r="41" spans="1:23" ht="12.75" customHeight="1" x14ac:dyDescent="0.2">
      <c r="B41" s="74"/>
      <c r="C41" s="74"/>
      <c r="D41" s="74"/>
      <c r="E41" s="74"/>
      <c r="F41" s="74"/>
      <c r="G41" s="74"/>
      <c r="H41" s="74"/>
      <c r="I41" s="74"/>
      <c r="M41" s="74"/>
      <c r="N41" s="74"/>
      <c r="O41" s="74"/>
      <c r="P41" s="74"/>
      <c r="Q41" s="74"/>
      <c r="R41" s="74"/>
      <c r="S41" s="74"/>
      <c r="T41" s="74"/>
    </row>
    <row r="42" spans="1:23" ht="12.75" customHeight="1" x14ac:dyDescent="0.2">
      <c r="M42" s="74"/>
    </row>
    <row r="43" spans="1:23" ht="12.75" customHeight="1" x14ac:dyDescent="0.2">
      <c r="D43" s="433" t="s">
        <v>18</v>
      </c>
      <c r="G43" s="434" t="e">
        <f ca="1">MATCH(G$6,INDIRECT($V$5 &amp; "A1:A1500"),0)</f>
        <v>#N/A</v>
      </c>
      <c r="H43" s="434" t="e">
        <f ca="1">MATCH(H$6,INDIRECT($V$5 &amp; "A1:A1500"),0)</f>
        <v>#N/A</v>
      </c>
    </row>
    <row r="44" spans="1:23" ht="12.75" customHeight="1" x14ac:dyDescent="0.2">
      <c r="D44" s="433" t="s">
        <v>19</v>
      </c>
      <c r="G44" s="434" t="e">
        <f ca="1">H43-1</f>
        <v>#N/A</v>
      </c>
      <c r="H44" s="434" t="e">
        <f ca="1">MATCH(MAX(INDIRECT($V$5 &amp; "B" &amp; H$43 &amp; ":" &amp; "B1500")),INDIRECT($V$5 &amp; "B1:B1500"),0)</f>
        <v>#N/A</v>
      </c>
    </row>
  </sheetData>
  <sortState xmlns:xlrd2="http://schemas.microsoft.com/office/spreadsheetml/2017/richdata2" ref="B5:O21">
    <sortCondition ref="D5:D21"/>
  </sortState>
  <conditionalFormatting sqref="E7:I23">
    <cfRule type="cellIs" dxfId="56" priority="3" operator="equal">
      <formula>E$30</formula>
    </cfRule>
  </conditionalFormatting>
  <conditionalFormatting sqref="J7:L23">
    <cfRule type="cellIs" dxfId="55" priority="1" operator="between">
      <formula>71</formula>
      <formula>84</formula>
    </cfRule>
    <cfRule type="cellIs" dxfId="54" priority="2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29"/>
  <sheetViews>
    <sheetView zoomScaleNormal="100" workbookViewId="0">
      <selection activeCell="H31" sqref="H31"/>
    </sheetView>
  </sheetViews>
  <sheetFormatPr defaultColWidth="6.7109375" defaultRowHeight="12.75" customHeight="1" x14ac:dyDescent="0.2"/>
  <cols>
    <col min="1" max="1" width="12.7109375" style="257" customWidth="1"/>
    <col min="2" max="2" width="10.7109375" style="257" customWidth="1"/>
    <col min="3" max="3" width="6.7109375" style="257" customWidth="1"/>
    <col min="4" max="4" width="20.7109375" style="257" customWidth="1"/>
    <col min="5" max="5" width="6.7109375" style="257" customWidth="1"/>
    <col min="6" max="6" width="21.7109375" style="257" customWidth="1"/>
    <col min="7" max="251" width="8.7109375" style="257" customWidth="1"/>
    <col min="252" max="16384" width="6.7109375" style="257"/>
  </cols>
  <sheetData>
    <row r="1" spans="1:27" ht="12.75" customHeight="1" x14ac:dyDescent="0.2">
      <c r="A1" s="255" t="s">
        <v>20</v>
      </c>
      <c r="E1" s="256" t="str">
        <f>$A$3 &amp; " Ozone Levels " &amp; $A$4 &amp; "  (" &amp; $A$2 &amp; ")"</f>
        <v>NJ Ozone Levels 2021  (8-Hr Max)</v>
      </c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AA1" s="259" t="s">
        <v>21</v>
      </c>
    </row>
    <row r="2" spans="1:27" ht="12.75" customHeight="1" x14ac:dyDescent="0.2">
      <c r="A2" s="255" t="s">
        <v>22</v>
      </c>
      <c r="D2" s="260"/>
      <c r="E2" s="258" t="s">
        <v>23</v>
      </c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AA2" s="261" t="e">
        <f>$E$1 &amp; " " &amp;#REF! &amp; " " &amp; $P$3 &amp; CHAR(10) &amp; $E$2</f>
        <v>#REF!</v>
      </c>
    </row>
    <row r="3" spans="1:27" ht="12.75" customHeight="1" x14ac:dyDescent="0.2">
      <c r="A3" s="255" t="s">
        <v>24</v>
      </c>
      <c r="E3" s="262" t="s">
        <v>10</v>
      </c>
      <c r="F3" s="263" t="s">
        <v>11</v>
      </c>
      <c r="G3" s="262" t="s">
        <v>25</v>
      </c>
      <c r="H3" s="264" t="s">
        <v>26</v>
      </c>
      <c r="I3" s="264" t="s">
        <v>27</v>
      </c>
      <c r="J3" s="264" t="s">
        <v>28</v>
      </c>
      <c r="K3" s="264" t="s">
        <v>29</v>
      </c>
      <c r="L3" s="264" t="s">
        <v>30</v>
      </c>
      <c r="M3" s="265" t="s">
        <v>31</v>
      </c>
      <c r="N3" s="264" t="s">
        <v>14</v>
      </c>
      <c r="O3" s="264" t="s">
        <v>32</v>
      </c>
      <c r="P3" s="262" t="s">
        <v>17</v>
      </c>
      <c r="Q3" s="265" t="s">
        <v>33</v>
      </c>
      <c r="AA3" s="261" t="e">
        <f>$E$1 &amp; " " &amp;#REF! &amp; " " &amp; $O$3 &amp; CHAR(10) &amp; $E$2</f>
        <v>#REF!</v>
      </c>
    </row>
    <row r="4" spans="1:27" ht="12.75" customHeight="1" x14ac:dyDescent="0.2">
      <c r="A4" s="255">
        <v>2021</v>
      </c>
      <c r="E4" s="266" t="str">
        <f>DailyMax!C5</f>
        <v>NJ</v>
      </c>
      <c r="F4" s="158" t="str">
        <f>DailyMax!D5</f>
        <v>Ancora State Hospital</v>
      </c>
      <c r="G4" s="266">
        <f>IF(COUNT(DailyMax!$H5:$IR5) &lt; VALUE(LEFT(G$3,1)),"No Data",LARGE(DailyMax!$H5:$IR5,LEFT(G$3,1)))</f>
        <v>73</v>
      </c>
      <c r="H4" s="267">
        <f>IF(COUNT(DailyMax!$H5:$IR5) &lt; VALUE(LEFT(H$3,1)),"No Data",LARGE(DailyMax!$H5:$IR5,LEFT(H$3,1)))</f>
        <v>63</v>
      </c>
      <c r="I4" s="267">
        <f>IF(COUNT(DailyMax!$H5:$IR5) &lt; VALUE(LEFT(I$3,1)),"No Data",LARGE(DailyMax!$H5:$IR5,LEFT(I$3,1)))</f>
        <v>63</v>
      </c>
      <c r="J4" s="267">
        <f>IF(COUNT(DailyMax!$H5:$IR5) &lt; VALUE(LEFT(J$3,1)),"No Data",LARGE(DailyMax!$H5:$IR5,LEFT(J$3,1)))</f>
        <v>63</v>
      </c>
      <c r="K4" s="267">
        <f>IF(COUNT(DailyMax!$H5:$IR5) &lt; VALUE(LEFT(K$3,1)),"No Data",LARGE(DailyMax!$H5:$IR5,LEFT(K$3,1)))</f>
        <v>61</v>
      </c>
      <c r="L4" s="267">
        <f>IF(COUNT(DailyMax!$H5:$IR5) &lt; VALUE(LEFT(L$3,1)),"No Data",LARGE(DailyMax!$H5:$IR5,LEFT(L$3,1)))</f>
        <v>61</v>
      </c>
      <c r="M4" s="268">
        <f>IF(COUNT(DailyMax!$H5:$IR5) &lt; VALUE(LEFT(M$3,1)),"No Data",LARGE(DailyMax!$H5:$IR5,LEFT(M$3,1)))</f>
        <v>60</v>
      </c>
      <c r="N4" s="267">
        <f>IF(COUNT(DailyMax!$H5:$IR5)&gt;0,IF(COUNTIF(DailyMax!$H5:$IR5,N$3)&gt;0,COUNTIF(DailyMax!$H5:$IR5,N$3),""),"No Data")</f>
        <v>1</v>
      </c>
      <c r="O4" s="267" t="str">
        <f>IF(COUNT(DailyMax!$H5:$IR5)&gt;0,IF(COUNTIF(DailyMax!$H5:$IR5,O$3)&gt;0,COUNTIF(DailyMax!$H5:$IR5,O$3),""),"No Data")</f>
        <v/>
      </c>
      <c r="P4" s="266" t="str">
        <f>IF(COUNT(DailyMax!$H5:$IR5)&gt;0,IF(COUNTIF(DailyMax!$H5:$IR5,P$3)&gt;0,COUNTIF(DailyMax!$H5:$IR5,P$3),""),"No Data")</f>
        <v/>
      </c>
      <c r="Q4" s="268">
        <f>IF(COUNT(DailyMax!$H5:$IR5)&gt;0,IF(COUNTIF(DailyMax!$H5:$IR5,Q$3)&gt;0,COUNTIF(DailyMax!$H5:$IR5,Q$3),""),"No Data")</f>
        <v>1</v>
      </c>
      <c r="AA4" s="261" t="e">
        <f>$E$1 &amp; " " &amp;#REF! &amp; " " &amp; $N$3 &amp; CHAR(10) &amp; $E$2</f>
        <v>#REF!</v>
      </c>
    </row>
    <row r="5" spans="1:27" ht="12.75" customHeight="1" x14ac:dyDescent="0.2">
      <c r="A5" s="286"/>
      <c r="D5" s="74"/>
      <c r="E5" s="269" t="str">
        <f>DailyMax!C6</f>
        <v>NJ</v>
      </c>
      <c r="F5" s="270" t="str">
        <f>DailyMax!D6</f>
        <v>Bayonne</v>
      </c>
      <c r="G5" s="269">
        <f>IF(COUNT(DailyMax!$H6:$IR6) &lt; VALUE(LEFT(G$3,1)),"No Data",LARGE(DailyMax!$H6:$IR6,LEFT(G$3,1)))</f>
        <v>75</v>
      </c>
      <c r="H5" s="271">
        <f>IF(COUNT(DailyMax!$H6:$IR6) &lt; VALUE(LEFT(H$3,1)),"No Data",LARGE(DailyMax!$H6:$IR6,LEFT(H$3,1)))</f>
        <v>72</v>
      </c>
      <c r="I5" s="271">
        <f>IF(COUNT(DailyMax!$H6:$IR6) &lt; VALUE(LEFT(I$3,1)),"No Data",LARGE(DailyMax!$H6:$IR6,LEFT(I$3,1)))</f>
        <v>68</v>
      </c>
      <c r="J5" s="271">
        <f>IF(COUNT(DailyMax!$H6:$IR6) &lt; VALUE(LEFT(J$3,1)),"No Data",LARGE(DailyMax!$H6:$IR6,LEFT(J$3,1)))</f>
        <v>65</v>
      </c>
      <c r="K5" s="271">
        <f>IF(COUNT(DailyMax!$H6:$IR6) &lt; VALUE(LEFT(K$3,1)),"No Data",LARGE(DailyMax!$H6:$IR6,LEFT(K$3,1)))</f>
        <v>63</v>
      </c>
      <c r="L5" s="271">
        <f>IF(COUNT(DailyMax!$H6:$IR6) &lt; VALUE(LEFT(L$3,1)),"No Data",LARGE(DailyMax!$H6:$IR6,LEFT(L$3,1)))</f>
        <v>62</v>
      </c>
      <c r="M5" s="272">
        <f>IF(COUNT(DailyMax!$H6:$IR6) &lt; VALUE(LEFT(M$3,1)),"No Data",LARGE(DailyMax!$H6:$IR6,LEFT(M$3,1)))</f>
        <v>62</v>
      </c>
      <c r="N5" s="271">
        <f>IF(COUNT(DailyMax!$H6:$IR6)&gt;0,IF(COUNTIF(DailyMax!$H6:$IR6,N$3)&gt;0,COUNTIF(DailyMax!$H6:$IR6,N$3),""),"No Data")</f>
        <v>2</v>
      </c>
      <c r="O5" s="271" t="str">
        <f>IF(COUNT(DailyMax!$H6:$IR6)&gt;0,IF(COUNTIF(DailyMax!$H6:$IR6,O$3)&gt;0,COUNTIF(DailyMax!$H6:$IR6,O$3),""),"No Data")</f>
        <v/>
      </c>
      <c r="P5" s="269" t="str">
        <f>IF(COUNT(DailyMax!$H6:$IR6)&gt;0,IF(COUNTIF(DailyMax!$H6:$IR6,P$3)&gt;0,COUNTIF(DailyMax!$H6:$IR6,P$3),""),"No Data")</f>
        <v/>
      </c>
      <c r="Q5" s="272">
        <f>IF(COUNT(DailyMax!$H6:$IR6)&gt;0,IF(COUNTIF(DailyMax!$H6:$IR6,Q$3)&gt;0,COUNTIF(DailyMax!$H6:$IR6,Q$3),""),"No Data")</f>
        <v>3</v>
      </c>
      <c r="AA5" s="261" t="e">
        <f>$E$1 &amp; " " &amp;#REF! &amp; " " &amp; $Q$3 &amp; CHAR(10) &amp; $E$2</f>
        <v>#REF!</v>
      </c>
    </row>
    <row r="6" spans="1:27" ht="12.75" customHeight="1" x14ac:dyDescent="0.2">
      <c r="A6" s="287"/>
      <c r="D6" s="74"/>
      <c r="E6" s="269" t="str">
        <f>DailyMax!C7</f>
        <v>NJ</v>
      </c>
      <c r="F6" s="270" t="str">
        <f>DailyMax!D7</f>
        <v>Brigantine</v>
      </c>
      <c r="G6" s="269">
        <f>IF(COUNT(DailyMax!$H7:$IR7) &lt; VALUE(LEFT(G$3,1)),"No Data",LARGE(DailyMax!$H7:$IR7,LEFT(G$3,1)))</f>
        <v>65</v>
      </c>
      <c r="H6" s="271">
        <f>IF(COUNT(DailyMax!$H7:$IR7) &lt; VALUE(LEFT(H$3,1)),"No Data",LARGE(DailyMax!$H7:$IR7,LEFT(H$3,1)))</f>
        <v>61</v>
      </c>
      <c r="I6" s="271">
        <f>IF(COUNT(DailyMax!$H7:$IR7) &lt; VALUE(LEFT(I$3,1)),"No Data",LARGE(DailyMax!$H7:$IR7,LEFT(I$3,1)))</f>
        <v>60</v>
      </c>
      <c r="J6" s="271">
        <f>IF(COUNT(DailyMax!$H7:$IR7) &lt; VALUE(LEFT(J$3,1)),"No Data",LARGE(DailyMax!$H7:$IR7,LEFT(J$3,1)))</f>
        <v>60</v>
      </c>
      <c r="K6" s="271">
        <f>IF(COUNT(DailyMax!$H7:$IR7) &lt; VALUE(LEFT(K$3,1)),"No Data",LARGE(DailyMax!$H7:$IR7,LEFT(K$3,1)))</f>
        <v>60</v>
      </c>
      <c r="L6" s="271">
        <f>IF(COUNT(DailyMax!$H7:$IR7) &lt; VALUE(LEFT(L$3,1)),"No Data",LARGE(DailyMax!$H7:$IR7,LEFT(L$3,1)))</f>
        <v>60</v>
      </c>
      <c r="M6" s="272">
        <f>IF(COUNT(DailyMax!$H7:$IR7) &lt; VALUE(LEFT(M$3,1)),"No Data",LARGE(DailyMax!$H7:$IR7,LEFT(M$3,1)))</f>
        <v>59</v>
      </c>
      <c r="N6" s="271" t="str">
        <f>IF(COUNT(DailyMax!$H7:$IR7)&gt;0,IF(COUNTIF(DailyMax!$H7:$IR7,N$3)&gt;0,COUNTIF(DailyMax!$H7:$IR7,N$3),""),"No Data")</f>
        <v/>
      </c>
      <c r="O6" s="271" t="str">
        <f>IF(COUNT(DailyMax!$H7:$IR7)&gt;0,IF(COUNTIF(DailyMax!$H7:$IR7,O$3)&gt;0,COUNTIF(DailyMax!$H7:$IR7,O$3),""),"No Data")</f>
        <v/>
      </c>
      <c r="P6" s="269" t="str">
        <f>IF(COUNT(DailyMax!$H7:$IR7)&gt;0,IF(COUNTIF(DailyMax!$H7:$IR7,P$3)&gt;0,COUNTIF(DailyMax!$H7:$IR7,P$3),""),"No Data")</f>
        <v/>
      </c>
      <c r="Q6" s="272" t="str">
        <f>IF(COUNT(DailyMax!$H7:$IR7)&gt;0,IF(COUNTIF(DailyMax!$H7:$IR7,Q$3)&gt;0,COUNTIF(DailyMax!$H7:$IR7,Q$3),""),"No Data")</f>
        <v/>
      </c>
    </row>
    <row r="7" spans="1:27" ht="12.75" customHeight="1" x14ac:dyDescent="0.2">
      <c r="D7" s="74"/>
      <c r="E7" s="269" t="str">
        <f>DailyMax!C8</f>
        <v>NJ</v>
      </c>
      <c r="F7" s="270" t="str">
        <f>DailyMax!D8</f>
        <v>Camden Spruce St</v>
      </c>
      <c r="G7" s="269">
        <f>IF(COUNT(DailyMax!$H8:$IR8) &lt; VALUE(LEFT(G$3,1)),"No Data",LARGE(DailyMax!$H8:$IR8,LEFT(G$3,1)))</f>
        <v>69</v>
      </c>
      <c r="H7" s="271">
        <f>IF(COUNT(DailyMax!$H8:$IR8) &lt; VALUE(LEFT(H$3,1)),"No Data",LARGE(DailyMax!$H8:$IR8,LEFT(H$3,1)))</f>
        <v>67</v>
      </c>
      <c r="I7" s="271">
        <f>IF(COUNT(DailyMax!$H8:$IR8) &lt; VALUE(LEFT(I$3,1)),"No Data",LARGE(DailyMax!$H8:$IR8,LEFT(I$3,1)))</f>
        <v>63</v>
      </c>
      <c r="J7" s="271">
        <f>IF(COUNT(DailyMax!$H8:$IR8) &lt; VALUE(LEFT(J$3,1)),"No Data",LARGE(DailyMax!$H8:$IR8,LEFT(J$3,1)))</f>
        <v>62</v>
      </c>
      <c r="K7" s="271">
        <f>IF(COUNT(DailyMax!$H8:$IR8) &lt; VALUE(LEFT(K$3,1)),"No Data",LARGE(DailyMax!$H8:$IR8,LEFT(K$3,1)))</f>
        <v>61</v>
      </c>
      <c r="L7" s="271">
        <f>IF(COUNT(DailyMax!$H8:$IR8) &lt; VALUE(LEFT(L$3,1)),"No Data",LARGE(DailyMax!$H8:$IR8,LEFT(L$3,1)))</f>
        <v>59</v>
      </c>
      <c r="M7" s="272">
        <f>IF(COUNT(DailyMax!$H8:$IR8) &lt; VALUE(LEFT(M$3,1)),"No Data",LARGE(DailyMax!$H8:$IR8,LEFT(M$3,1)))</f>
        <v>59</v>
      </c>
      <c r="N7" s="271" t="str">
        <f>IF(COUNT(DailyMax!$H8:$IR8)&gt;0,IF(COUNTIF(DailyMax!$H8:$IR8,N$3)&gt;0,COUNTIF(DailyMax!$H8:$IR8,N$3),""),"No Data")</f>
        <v/>
      </c>
      <c r="O7" s="271" t="str">
        <f>IF(COUNT(DailyMax!$H8:$IR8)&gt;0,IF(COUNTIF(DailyMax!$H8:$IR8,O$3)&gt;0,COUNTIF(DailyMax!$H8:$IR8,O$3),""),"No Data")</f>
        <v/>
      </c>
      <c r="P7" s="269" t="str">
        <f>IF(COUNT(DailyMax!$H8:$IR8)&gt;0,IF(COUNTIF(DailyMax!$H8:$IR8,P$3)&gt;0,COUNTIF(DailyMax!$H8:$IR8,P$3),""),"No Data")</f>
        <v/>
      </c>
      <c r="Q7" s="272">
        <f>IF(COUNT(DailyMax!$H8:$IR8)&gt;0,IF(COUNTIF(DailyMax!$H8:$IR8,Q$3)&gt;0,COUNTIF(DailyMax!$H8:$IR8,Q$3),""),"No Data")</f>
        <v>2</v>
      </c>
    </row>
    <row r="8" spans="1:27" ht="12.75" customHeight="1" x14ac:dyDescent="0.2">
      <c r="A8" s="273"/>
      <c r="D8" s="74"/>
      <c r="E8" s="269" t="str">
        <f>DailyMax!C9</f>
        <v>NJ</v>
      </c>
      <c r="F8" s="270" t="str">
        <f>DailyMax!D9</f>
        <v>Chester</v>
      </c>
      <c r="G8" s="269">
        <f>IF(COUNT(DailyMax!$H9:$IR9) &lt; VALUE(LEFT(G$3,1)),"No Data",LARGE(DailyMax!$H9:$IR9,LEFT(G$3,1)))</f>
        <v>65</v>
      </c>
      <c r="H8" s="271">
        <f>IF(COUNT(DailyMax!$H9:$IR9) &lt; VALUE(LEFT(H$3,1)),"No Data",LARGE(DailyMax!$H9:$IR9,LEFT(H$3,1)))</f>
        <v>65</v>
      </c>
      <c r="I8" s="271">
        <f>IF(COUNT(DailyMax!$H9:$IR9) &lt; VALUE(LEFT(I$3,1)),"No Data",LARGE(DailyMax!$H9:$IR9,LEFT(I$3,1)))</f>
        <v>63</v>
      </c>
      <c r="J8" s="271">
        <f>IF(COUNT(DailyMax!$H9:$IR9) &lt; VALUE(LEFT(J$3,1)),"No Data",LARGE(DailyMax!$H9:$IR9,LEFT(J$3,1)))</f>
        <v>62</v>
      </c>
      <c r="K8" s="271">
        <f>IF(COUNT(DailyMax!$H9:$IR9) &lt; VALUE(LEFT(K$3,1)),"No Data",LARGE(DailyMax!$H9:$IR9,LEFT(K$3,1)))</f>
        <v>62</v>
      </c>
      <c r="L8" s="271">
        <f>IF(COUNT(DailyMax!$H9:$IR9) &lt; VALUE(LEFT(L$3,1)),"No Data",LARGE(DailyMax!$H9:$IR9,LEFT(L$3,1)))</f>
        <v>61</v>
      </c>
      <c r="M8" s="272">
        <f>IF(COUNT(DailyMax!$H9:$IR9) &lt; VALUE(LEFT(M$3,1)),"No Data",LARGE(DailyMax!$H9:$IR9,LEFT(M$3,1)))</f>
        <v>61</v>
      </c>
      <c r="N8" s="271" t="str">
        <f>IF(COUNT(DailyMax!$H9:$IR9)&gt;0,IF(COUNTIF(DailyMax!$H9:$IR9,N$3)&gt;0,COUNTIF(DailyMax!$H9:$IR9,N$3),""),"No Data")</f>
        <v/>
      </c>
      <c r="O8" s="271" t="str">
        <f>IF(COUNT(DailyMax!$H9:$IR9)&gt;0,IF(COUNTIF(DailyMax!$H9:$IR9,O$3)&gt;0,COUNTIF(DailyMax!$H9:$IR9,O$3),""),"No Data")</f>
        <v/>
      </c>
      <c r="P8" s="269" t="str">
        <f>IF(COUNT(DailyMax!$H9:$IR9)&gt;0,IF(COUNTIF(DailyMax!$H9:$IR9,P$3)&gt;0,COUNTIF(DailyMax!$H9:$IR9,P$3),""),"No Data")</f>
        <v/>
      </c>
      <c r="Q8" s="272" t="str">
        <f>IF(COUNT(DailyMax!$H9:$IR9)&gt;0,IF(COUNTIF(DailyMax!$H9:$IR9,Q$3)&gt;0,COUNTIF(DailyMax!$H9:$IR9,Q$3),""),"No Data")</f>
        <v/>
      </c>
    </row>
    <row r="9" spans="1:27" ht="12.75" customHeight="1" x14ac:dyDescent="0.2">
      <c r="A9" s="288" t="s">
        <v>34</v>
      </c>
      <c r="D9" s="74"/>
      <c r="E9" s="269" t="str">
        <f>DailyMax!C10</f>
        <v>NJ</v>
      </c>
      <c r="F9" s="270" t="str">
        <f>DailyMax!D10</f>
        <v>Clarksboro</v>
      </c>
      <c r="G9" s="269">
        <f>IF(COUNT(DailyMax!$H10:$IR10) &lt; VALUE(LEFT(G$3,1)),"No Data",LARGE(DailyMax!$H10:$IR10,LEFT(G$3,1)))</f>
        <v>78</v>
      </c>
      <c r="H9" s="271">
        <f>IF(COUNT(DailyMax!$H10:$IR10) &lt; VALUE(LEFT(H$3,1)),"No Data",LARGE(DailyMax!$H10:$IR10,LEFT(H$3,1)))</f>
        <v>75</v>
      </c>
      <c r="I9" s="271">
        <f>IF(COUNT(DailyMax!$H10:$IR10) &lt; VALUE(LEFT(I$3,1)),"No Data",LARGE(DailyMax!$H10:$IR10,LEFT(I$3,1)))</f>
        <v>71</v>
      </c>
      <c r="J9" s="271">
        <f>IF(COUNT(DailyMax!$H10:$IR10) &lt; VALUE(LEFT(J$3,1)),"No Data",LARGE(DailyMax!$H10:$IR10,LEFT(J$3,1)))</f>
        <v>69</v>
      </c>
      <c r="K9" s="271">
        <f>IF(COUNT(DailyMax!$H10:$IR10) &lt; VALUE(LEFT(K$3,1)),"No Data",LARGE(DailyMax!$H10:$IR10,LEFT(K$3,1)))</f>
        <v>68</v>
      </c>
      <c r="L9" s="271">
        <f>IF(COUNT(DailyMax!$H10:$IR10) &lt; VALUE(LEFT(L$3,1)),"No Data",LARGE(DailyMax!$H10:$IR10,LEFT(L$3,1)))</f>
        <v>66</v>
      </c>
      <c r="M9" s="272">
        <f>IF(COUNT(DailyMax!$H10:$IR10) &lt; VALUE(LEFT(M$3,1)),"No Data",LARGE(DailyMax!$H10:$IR10,LEFT(M$3,1)))</f>
        <v>63</v>
      </c>
      <c r="N9" s="271">
        <f>IF(COUNT(DailyMax!$H10:$IR10)&gt;0,IF(COUNTIF(DailyMax!$H10:$IR10,N$3)&gt;0,COUNTIF(DailyMax!$H10:$IR10,N$3),""),"No Data")</f>
        <v>3</v>
      </c>
      <c r="O9" s="271">
        <f>IF(COUNT(DailyMax!$H10:$IR10)&gt;0,IF(COUNTIF(DailyMax!$H10:$IR10,O$3)&gt;0,COUNTIF(DailyMax!$H10:$IR10,O$3),""),"No Data")</f>
        <v>1</v>
      </c>
      <c r="P9" s="269" t="str">
        <f>IF(COUNT(DailyMax!$H10:$IR10)&gt;0,IF(COUNTIF(DailyMax!$H10:$IR10,P$3)&gt;0,COUNTIF(DailyMax!$H10:$IR10,P$3),""),"No Data")</f>
        <v/>
      </c>
      <c r="Q9" s="272">
        <f>IF(COUNT(DailyMax!$H10:$IR10)&gt;0,IF(COUNTIF(DailyMax!$H10:$IR10,Q$3)&gt;0,COUNTIF(DailyMax!$H10:$IR10,Q$3),""),"No Data")</f>
        <v>6</v>
      </c>
    </row>
    <row r="10" spans="1:27" ht="12.75" customHeight="1" x14ac:dyDescent="0.2">
      <c r="A10" s="288" t="s">
        <v>35</v>
      </c>
      <c r="D10" s="74"/>
      <c r="E10" s="269" t="str">
        <f>DailyMax!C11</f>
        <v>NJ</v>
      </c>
      <c r="F10" s="270" t="str">
        <f>DailyMax!D11</f>
        <v>Colliers Mills</v>
      </c>
      <c r="G10" s="269">
        <f>IF(COUNT(DailyMax!$H11:$IR11) &lt; VALUE(LEFT(G$3,1)),"No Data",LARGE(DailyMax!$H11:$IR11,LEFT(G$3,1)))</f>
        <v>72</v>
      </c>
      <c r="H10" s="271">
        <f>IF(COUNT(DailyMax!$H11:$IR11) &lt; VALUE(LEFT(H$3,1)),"No Data",LARGE(DailyMax!$H11:$IR11,LEFT(H$3,1)))</f>
        <v>71</v>
      </c>
      <c r="I10" s="271">
        <f>IF(COUNT(DailyMax!$H11:$IR11) &lt; VALUE(LEFT(I$3,1)),"No Data",LARGE(DailyMax!$H11:$IR11,LEFT(I$3,1)))</f>
        <v>71</v>
      </c>
      <c r="J10" s="271">
        <f>IF(COUNT(DailyMax!$H11:$IR11) &lt; VALUE(LEFT(J$3,1)),"No Data",LARGE(DailyMax!$H11:$IR11,LEFT(J$3,1)))</f>
        <v>69</v>
      </c>
      <c r="K10" s="271">
        <f>IF(COUNT(DailyMax!$H11:$IR11) &lt; VALUE(LEFT(K$3,1)),"No Data",LARGE(DailyMax!$H11:$IR11,LEFT(K$3,1)))</f>
        <v>67</v>
      </c>
      <c r="L10" s="271">
        <f>IF(COUNT(DailyMax!$H11:$IR11) &lt; VALUE(LEFT(L$3,1)),"No Data",LARGE(DailyMax!$H11:$IR11,LEFT(L$3,1)))</f>
        <v>65</v>
      </c>
      <c r="M10" s="272">
        <f>IF(COUNT(DailyMax!$H11:$IR11) &lt; VALUE(LEFT(M$3,1)),"No Data",LARGE(DailyMax!$H11:$IR11,LEFT(M$3,1)))</f>
        <v>64</v>
      </c>
      <c r="N10" s="271">
        <f>IF(COUNT(DailyMax!$H11:$IR11)&gt;0,IF(COUNTIF(DailyMax!$H11:$IR11,N$3)&gt;0,COUNTIF(DailyMax!$H11:$IR11,N$3),""),"No Data")</f>
        <v>3</v>
      </c>
      <c r="O10" s="271" t="str">
        <f>IF(COUNT(DailyMax!$H11:$IR11)&gt;0,IF(COUNTIF(DailyMax!$H11:$IR11,O$3)&gt;0,COUNTIF(DailyMax!$H11:$IR11,O$3),""),"No Data")</f>
        <v/>
      </c>
      <c r="P10" s="269" t="str">
        <f>IF(COUNT(DailyMax!$H11:$IR11)&gt;0,IF(COUNTIF(DailyMax!$H11:$IR11,P$3)&gt;0,COUNTIF(DailyMax!$H11:$IR11,P$3),""),"No Data")</f>
        <v/>
      </c>
      <c r="Q10" s="272">
        <f>IF(COUNT(DailyMax!$H11:$IR11)&gt;0,IF(COUNTIF(DailyMax!$H11:$IR11,Q$3)&gt;0,COUNTIF(DailyMax!$H11:$IR11,Q$3),""),"No Data")</f>
        <v>5</v>
      </c>
    </row>
    <row r="11" spans="1:27" ht="12.75" customHeight="1" x14ac:dyDescent="0.2">
      <c r="D11" s="74"/>
      <c r="E11" s="269" t="str">
        <f>DailyMax!C12</f>
        <v>NJ</v>
      </c>
      <c r="F11" s="270" t="str">
        <f>DailyMax!D12</f>
        <v>Columbia</v>
      </c>
      <c r="G11" s="269">
        <f>IF(COUNT(DailyMax!$H12:$IR12) &lt; VALUE(LEFT(G$3,1)),"No Data",LARGE(DailyMax!$H12:$IR12,LEFT(G$3,1)))</f>
        <v>61</v>
      </c>
      <c r="H11" s="271">
        <f>IF(COUNT(DailyMax!$H12:$IR12) &lt; VALUE(LEFT(H$3,1)),"No Data",LARGE(DailyMax!$H12:$IR12,LEFT(H$3,1)))</f>
        <v>60</v>
      </c>
      <c r="I11" s="271">
        <f>IF(COUNT(DailyMax!$H12:$IR12) &lt; VALUE(LEFT(I$3,1)),"No Data",LARGE(DailyMax!$H12:$IR12,LEFT(I$3,1)))</f>
        <v>60</v>
      </c>
      <c r="J11" s="271">
        <f>IF(COUNT(DailyMax!$H12:$IR12) &lt; VALUE(LEFT(J$3,1)),"No Data",LARGE(DailyMax!$H12:$IR12,LEFT(J$3,1)))</f>
        <v>60</v>
      </c>
      <c r="K11" s="271">
        <f>IF(COUNT(DailyMax!$H12:$IR12) &lt; VALUE(LEFT(K$3,1)),"No Data",LARGE(DailyMax!$H12:$IR12,LEFT(K$3,1)))</f>
        <v>59</v>
      </c>
      <c r="L11" s="271">
        <f>IF(COUNT(DailyMax!$H12:$IR12) &lt; VALUE(LEFT(L$3,1)),"No Data",LARGE(DailyMax!$H12:$IR12,LEFT(L$3,1)))</f>
        <v>58</v>
      </c>
      <c r="M11" s="272">
        <f>IF(COUNT(DailyMax!$H12:$IR12) &lt; VALUE(LEFT(M$3,1)),"No Data",LARGE(DailyMax!$H12:$IR12,LEFT(M$3,1)))</f>
        <v>58</v>
      </c>
      <c r="N11" s="271" t="str">
        <f>IF(COUNT(DailyMax!$H12:$IR12)&gt;0,IF(COUNTIF(DailyMax!$H12:$IR12,N$3)&gt;0,COUNTIF(DailyMax!$H12:$IR12,N$3),""),"No Data")</f>
        <v/>
      </c>
      <c r="O11" s="271" t="str">
        <f>IF(COUNT(DailyMax!$H12:$IR12)&gt;0,IF(COUNTIF(DailyMax!$H12:$IR12,O$3)&gt;0,COUNTIF(DailyMax!$H12:$IR12,O$3),""),"No Data")</f>
        <v/>
      </c>
      <c r="P11" s="269" t="str">
        <f>IF(COUNT(DailyMax!$H12:$IR12)&gt;0,IF(COUNTIF(DailyMax!$H12:$IR12,P$3)&gt;0,COUNTIF(DailyMax!$H12:$IR12,P$3),""),"No Data")</f>
        <v/>
      </c>
      <c r="Q11" s="272" t="str">
        <f>IF(COUNT(DailyMax!$H12:$IR12)&gt;0,IF(COUNTIF(DailyMax!$H12:$IR12,Q$3)&gt;0,COUNTIF(DailyMax!$H12:$IR12,Q$3),""),"No Data")</f>
        <v/>
      </c>
    </row>
    <row r="12" spans="1:27" ht="12.75" customHeight="1" x14ac:dyDescent="0.2">
      <c r="D12" s="74"/>
      <c r="E12" s="269" t="str">
        <f>DailyMax!C13</f>
        <v>NJ</v>
      </c>
      <c r="F12" s="270" t="str">
        <f>DailyMax!D13</f>
        <v>Flemington</v>
      </c>
      <c r="G12" s="269">
        <f>IF(COUNT(DailyMax!$H13:$IR13) &lt; VALUE(LEFT(G$3,1)),"No Data",LARGE(DailyMax!$H13:$IR13,LEFT(G$3,1)))</f>
        <v>68</v>
      </c>
      <c r="H12" s="271">
        <f>IF(COUNT(DailyMax!$H13:$IR13) &lt; VALUE(LEFT(H$3,1)),"No Data",LARGE(DailyMax!$H13:$IR13,LEFT(H$3,1)))</f>
        <v>68</v>
      </c>
      <c r="I12" s="271">
        <f>IF(COUNT(DailyMax!$H13:$IR13) &lt; VALUE(LEFT(I$3,1)),"No Data",LARGE(DailyMax!$H13:$IR13,LEFT(I$3,1)))</f>
        <v>65</v>
      </c>
      <c r="J12" s="271">
        <f>IF(COUNT(DailyMax!$H13:$IR13) &lt; VALUE(LEFT(J$3,1)),"No Data",LARGE(DailyMax!$H13:$IR13,LEFT(J$3,1)))</f>
        <v>63</v>
      </c>
      <c r="K12" s="271">
        <f>IF(COUNT(DailyMax!$H13:$IR13) &lt; VALUE(LEFT(K$3,1)),"No Data",LARGE(DailyMax!$H13:$IR13,LEFT(K$3,1)))</f>
        <v>63</v>
      </c>
      <c r="L12" s="271">
        <f>IF(COUNT(DailyMax!$H13:$IR13) &lt; VALUE(LEFT(L$3,1)),"No Data",LARGE(DailyMax!$H13:$IR13,LEFT(L$3,1)))</f>
        <v>63</v>
      </c>
      <c r="M12" s="272">
        <f>IF(COUNT(DailyMax!$H13:$IR13) &lt; VALUE(LEFT(M$3,1)),"No Data",LARGE(DailyMax!$H13:$IR13,LEFT(M$3,1)))</f>
        <v>62</v>
      </c>
      <c r="N12" s="271" t="str">
        <f>IF(COUNT(DailyMax!$H13:$IR13)&gt;0,IF(COUNTIF(DailyMax!$H13:$IR13,N$3)&gt;0,COUNTIF(DailyMax!$H13:$IR13,N$3),""),"No Data")</f>
        <v/>
      </c>
      <c r="O12" s="271" t="str">
        <f>IF(COUNT(DailyMax!$H13:$IR13)&gt;0,IF(COUNTIF(DailyMax!$H13:$IR13,O$3)&gt;0,COUNTIF(DailyMax!$H13:$IR13,O$3),""),"No Data")</f>
        <v/>
      </c>
      <c r="P12" s="269" t="str">
        <f>IF(COUNT(DailyMax!$H13:$IR13)&gt;0,IF(COUNTIF(DailyMax!$H13:$IR13,P$3)&gt;0,COUNTIF(DailyMax!$H13:$IR13,P$3),""),"No Data")</f>
        <v/>
      </c>
      <c r="Q12" s="272">
        <f>IF(COUNT(DailyMax!$H13:$IR13)&gt;0,IF(COUNTIF(DailyMax!$H13:$IR13,Q$3)&gt;0,COUNTIF(DailyMax!$H13:$IR13,Q$3),""),"No Data")</f>
        <v>2</v>
      </c>
    </row>
    <row r="13" spans="1:27" ht="12.75" customHeight="1" x14ac:dyDescent="0.2">
      <c r="D13" s="74"/>
      <c r="E13" s="269" t="str">
        <f>DailyMax!C14</f>
        <v>NJ</v>
      </c>
      <c r="F13" s="270" t="str">
        <f>DailyMax!D14</f>
        <v>Leonia</v>
      </c>
      <c r="G13" s="269">
        <f>IF(COUNT(DailyMax!$H14:$IR14) &lt; VALUE(LEFT(G$3,1)),"No Data",LARGE(DailyMax!$H14:$IR14,LEFT(G$3,1)))</f>
        <v>67</v>
      </c>
      <c r="H13" s="271">
        <f>IF(COUNT(DailyMax!$H14:$IR14) &lt; VALUE(LEFT(H$3,1)),"No Data",LARGE(DailyMax!$H14:$IR14,LEFT(H$3,1)))</f>
        <v>66</v>
      </c>
      <c r="I13" s="271">
        <f>IF(COUNT(DailyMax!$H14:$IR14) &lt; VALUE(LEFT(I$3,1)),"No Data",LARGE(DailyMax!$H14:$IR14,LEFT(I$3,1)))</f>
        <v>64</v>
      </c>
      <c r="J13" s="271">
        <f>IF(COUNT(DailyMax!$H14:$IR14) &lt; VALUE(LEFT(J$3,1)),"No Data",LARGE(DailyMax!$H14:$IR14,LEFT(J$3,1)))</f>
        <v>63</v>
      </c>
      <c r="K13" s="271">
        <f>IF(COUNT(DailyMax!$H14:$IR14) &lt; VALUE(LEFT(K$3,1)),"No Data",LARGE(DailyMax!$H14:$IR14,LEFT(K$3,1)))</f>
        <v>63</v>
      </c>
      <c r="L13" s="271">
        <f>IF(COUNT(DailyMax!$H14:$IR14) &lt; VALUE(LEFT(L$3,1)),"No Data",LARGE(DailyMax!$H14:$IR14,LEFT(L$3,1)))</f>
        <v>62</v>
      </c>
      <c r="M13" s="272">
        <f>IF(COUNT(DailyMax!$H14:$IR14) &lt; VALUE(LEFT(M$3,1)),"No Data",LARGE(DailyMax!$H14:$IR14,LEFT(M$3,1)))</f>
        <v>62</v>
      </c>
      <c r="N13" s="271" t="str">
        <f>IF(COUNT(DailyMax!$H14:$IR14)&gt;0,IF(COUNTIF(DailyMax!$H14:$IR14,N$3)&gt;0,COUNTIF(DailyMax!$H14:$IR14,N$3),""),"No Data")</f>
        <v/>
      </c>
      <c r="O13" s="271" t="str">
        <f>IF(COUNT(DailyMax!$H14:$IR14)&gt;0,IF(COUNTIF(DailyMax!$H14:$IR14,O$3)&gt;0,COUNTIF(DailyMax!$H14:$IR14,O$3),""),"No Data")</f>
        <v/>
      </c>
      <c r="P13" s="269" t="str">
        <f>IF(COUNT(DailyMax!$H14:$IR14)&gt;0,IF(COUNTIF(DailyMax!$H14:$IR14,P$3)&gt;0,COUNTIF(DailyMax!$H14:$IR14,P$3),""),"No Data")</f>
        <v/>
      </c>
      <c r="Q13" s="272">
        <f>IF(COUNT(DailyMax!$H14:$IR14)&gt;0,IF(COUNTIF(DailyMax!$H14:$IR14,Q$3)&gt;0,COUNTIF(DailyMax!$H14:$IR14,Q$3),""),"No Data")</f>
        <v>2</v>
      </c>
    </row>
    <row r="14" spans="1:27" ht="12.75" customHeight="1" x14ac:dyDescent="0.2">
      <c r="D14" s="74"/>
      <c r="E14" s="269" t="str">
        <f>DailyMax!C15</f>
        <v>NJ</v>
      </c>
      <c r="F14" s="270" t="str">
        <f>DailyMax!D15</f>
        <v>Millville</v>
      </c>
      <c r="G14" s="269">
        <f>IF(COUNT(DailyMax!$H15:$IR15) &lt; VALUE(LEFT(G$3,1)),"No Data",LARGE(DailyMax!$H15:$IR15,LEFT(G$3,1)))</f>
        <v>65</v>
      </c>
      <c r="H14" s="271">
        <f>IF(COUNT(DailyMax!$H15:$IR15) &lt; VALUE(LEFT(H$3,1)),"No Data",LARGE(DailyMax!$H15:$IR15,LEFT(H$3,1)))</f>
        <v>62</v>
      </c>
      <c r="I14" s="271">
        <f>IF(COUNT(DailyMax!$H15:$IR15) &lt; VALUE(LEFT(I$3,1)),"No Data",LARGE(DailyMax!$H15:$IR15,LEFT(I$3,1)))</f>
        <v>61</v>
      </c>
      <c r="J14" s="271">
        <f>IF(COUNT(DailyMax!$H15:$IR15) &lt; VALUE(LEFT(J$3,1)),"No Data",LARGE(DailyMax!$H15:$IR15,LEFT(J$3,1)))</f>
        <v>61</v>
      </c>
      <c r="K14" s="271">
        <f>IF(COUNT(DailyMax!$H15:$IR15) &lt; VALUE(LEFT(K$3,1)),"No Data",LARGE(DailyMax!$H15:$IR15,LEFT(K$3,1)))</f>
        <v>60</v>
      </c>
      <c r="L14" s="271">
        <f>IF(COUNT(DailyMax!$H15:$IR15) &lt; VALUE(LEFT(L$3,1)),"No Data",LARGE(DailyMax!$H15:$IR15,LEFT(L$3,1)))</f>
        <v>59</v>
      </c>
      <c r="M14" s="272">
        <f>IF(COUNT(DailyMax!$H15:$IR15) &lt; VALUE(LEFT(M$3,1)),"No Data",LARGE(DailyMax!$H15:$IR15,LEFT(M$3,1)))</f>
        <v>59</v>
      </c>
      <c r="N14" s="271" t="str">
        <f>IF(COUNT(DailyMax!$H15:$IR15)&gt;0,IF(COUNTIF(DailyMax!$H15:$IR15,N$3)&gt;0,COUNTIF(DailyMax!$H15:$IR15,N$3),""),"No Data")</f>
        <v/>
      </c>
      <c r="O14" s="271" t="str">
        <f>IF(COUNT(DailyMax!$H15:$IR15)&gt;0,IF(COUNTIF(DailyMax!$H15:$IR15,O$3)&gt;0,COUNTIF(DailyMax!$H15:$IR15,O$3),""),"No Data")</f>
        <v/>
      </c>
      <c r="P14" s="269" t="str">
        <f>IF(COUNT(DailyMax!$H15:$IR15)&gt;0,IF(COUNTIF(DailyMax!$H15:$IR15,P$3)&gt;0,COUNTIF(DailyMax!$H15:$IR15,P$3),""),"No Data")</f>
        <v/>
      </c>
      <c r="Q14" s="272" t="str">
        <f>IF(COUNT(DailyMax!$H15:$IR15)&gt;0,IF(COUNTIF(DailyMax!$H15:$IR15,Q$3)&gt;0,COUNTIF(DailyMax!$H15:$IR15,Q$3),""),"No Data")</f>
        <v/>
      </c>
    </row>
    <row r="15" spans="1:27" ht="12.75" customHeight="1" x14ac:dyDescent="0.2">
      <c r="D15" s="74"/>
      <c r="E15" s="269" t="str">
        <f>DailyMax!C16</f>
        <v>NJ</v>
      </c>
      <c r="F15" s="270" t="str">
        <f>DailyMax!D16</f>
        <v>Monmouth University</v>
      </c>
      <c r="G15" s="269">
        <f>IF(COUNT(DailyMax!$H16:$IR16) &lt; VALUE(LEFT(G$3,1)),"No Data",LARGE(DailyMax!$H16:$IR16,LEFT(G$3,1)))</f>
        <v>90</v>
      </c>
      <c r="H15" s="271">
        <f>IF(COUNT(DailyMax!$H16:$IR16) &lt; VALUE(LEFT(H$3,1)),"No Data",LARGE(DailyMax!$H16:$IR16,LEFT(H$3,1)))</f>
        <v>73</v>
      </c>
      <c r="I15" s="271">
        <f>IF(COUNT(DailyMax!$H16:$IR16) &lt; VALUE(LEFT(I$3,1)),"No Data",LARGE(DailyMax!$H16:$IR16,LEFT(I$3,1)))</f>
        <v>70</v>
      </c>
      <c r="J15" s="271">
        <f>IF(COUNT(DailyMax!$H16:$IR16) &lt; VALUE(LEFT(J$3,1)),"No Data",LARGE(DailyMax!$H16:$IR16,LEFT(J$3,1)))</f>
        <v>69</v>
      </c>
      <c r="K15" s="271">
        <f>IF(COUNT(DailyMax!$H16:$IR16) &lt; VALUE(LEFT(K$3,1)),"No Data",LARGE(DailyMax!$H16:$IR16,LEFT(K$3,1)))</f>
        <v>66</v>
      </c>
      <c r="L15" s="271">
        <f>IF(COUNT(DailyMax!$H16:$IR16) &lt; VALUE(LEFT(L$3,1)),"No Data",LARGE(DailyMax!$H16:$IR16,LEFT(L$3,1)))</f>
        <v>64</v>
      </c>
      <c r="M15" s="272">
        <f>IF(COUNT(DailyMax!$H16:$IR16) &lt; VALUE(LEFT(M$3,1)),"No Data",LARGE(DailyMax!$H16:$IR16,LEFT(M$3,1)))</f>
        <v>63</v>
      </c>
      <c r="N15" s="271">
        <f>IF(COUNT(DailyMax!$H16:$IR16)&gt;0,IF(COUNTIF(DailyMax!$H16:$IR16,N$3)&gt;0,COUNTIF(DailyMax!$H16:$IR16,N$3),""),"No Data")</f>
        <v>2</v>
      </c>
      <c r="O15" s="271">
        <f>IF(COUNT(DailyMax!$H16:$IR16)&gt;0,IF(COUNTIF(DailyMax!$H16:$IR16,O$3)&gt;0,COUNTIF(DailyMax!$H16:$IR16,O$3),""),"No Data")</f>
        <v>1</v>
      </c>
      <c r="P15" s="269">
        <f>IF(COUNT(DailyMax!$H16:$IR16)&gt;0,IF(COUNTIF(DailyMax!$H16:$IR16,P$3)&gt;0,COUNTIF(DailyMax!$H16:$IR16,P$3),""),"No Data")</f>
        <v>1</v>
      </c>
      <c r="Q15" s="272">
        <f>IF(COUNT(DailyMax!$H16:$IR16)&gt;0,IF(COUNTIF(DailyMax!$H16:$IR16,Q$3)&gt;0,COUNTIF(DailyMax!$H16:$IR16,Q$3),""),"No Data")</f>
        <v>5</v>
      </c>
    </row>
    <row r="16" spans="1:27" ht="12.75" customHeight="1" x14ac:dyDescent="0.2">
      <c r="D16" s="74"/>
      <c r="E16" s="269" t="str">
        <f>DailyMax!C17</f>
        <v>NJ</v>
      </c>
      <c r="F16" s="270" t="str">
        <f>DailyMax!D17</f>
        <v>Newark Firehouse</v>
      </c>
      <c r="G16" s="269">
        <f>IF(COUNT(DailyMax!$H17:$IR17) &lt; VALUE(LEFT(G$3,1)),"No Data",LARGE(DailyMax!$H17:$IR17,LEFT(G$3,1)))</f>
        <v>69</v>
      </c>
      <c r="H16" s="271">
        <f>IF(COUNT(DailyMax!$H17:$IR17) &lt; VALUE(LEFT(H$3,1)),"No Data",LARGE(DailyMax!$H17:$IR17,LEFT(H$3,1)))</f>
        <v>66</v>
      </c>
      <c r="I16" s="271">
        <f>IF(COUNT(DailyMax!$H17:$IR17) &lt; VALUE(LEFT(I$3,1)),"No Data",LARGE(DailyMax!$H17:$IR17,LEFT(I$3,1)))</f>
        <v>65</v>
      </c>
      <c r="J16" s="271">
        <f>IF(COUNT(DailyMax!$H17:$IR17) &lt; VALUE(LEFT(J$3,1)),"No Data",LARGE(DailyMax!$H17:$IR17,LEFT(J$3,1)))</f>
        <v>63</v>
      </c>
      <c r="K16" s="271">
        <f>IF(COUNT(DailyMax!$H17:$IR17) &lt; VALUE(LEFT(K$3,1)),"No Data",LARGE(DailyMax!$H17:$IR17,LEFT(K$3,1)))</f>
        <v>63</v>
      </c>
      <c r="L16" s="271">
        <f>IF(COUNT(DailyMax!$H17:$IR17) &lt; VALUE(LEFT(L$3,1)),"No Data",LARGE(DailyMax!$H17:$IR17,LEFT(L$3,1)))</f>
        <v>62</v>
      </c>
      <c r="M16" s="272">
        <f>IF(COUNT(DailyMax!$H17:$IR17) &lt; VALUE(LEFT(M$3,1)),"No Data",LARGE(DailyMax!$H17:$IR17,LEFT(M$3,1)))</f>
        <v>62</v>
      </c>
      <c r="N16" s="271" t="str">
        <f>IF(COUNT(DailyMax!$H17:$IR17)&gt;0,IF(COUNTIF(DailyMax!$H17:$IR17,N$3)&gt;0,COUNTIF(DailyMax!$H17:$IR17,N$3),""),"No Data")</f>
        <v/>
      </c>
      <c r="O16" s="271" t="str">
        <f>IF(COUNT(DailyMax!$H17:$IR17)&gt;0,IF(COUNTIF(DailyMax!$H17:$IR17,O$3)&gt;0,COUNTIF(DailyMax!$H17:$IR17,O$3),""),"No Data")</f>
        <v/>
      </c>
      <c r="P16" s="269" t="str">
        <f>IF(COUNT(DailyMax!$H17:$IR17)&gt;0,IF(COUNTIF(DailyMax!$H17:$IR17,P$3)&gt;0,COUNTIF(DailyMax!$H17:$IR17,P$3),""),"No Data")</f>
        <v/>
      </c>
      <c r="Q16" s="272">
        <f>IF(COUNT(DailyMax!$H17:$IR17)&gt;0,IF(COUNTIF(DailyMax!$H17:$IR17,Q$3)&gt;0,COUNTIF(DailyMax!$H17:$IR17,Q$3),""),"No Data")</f>
        <v>2</v>
      </c>
    </row>
    <row r="17" spans="1:17" ht="12.75" customHeight="1" x14ac:dyDescent="0.2">
      <c r="D17" s="74"/>
      <c r="E17" s="269" t="str">
        <f>DailyMax!C18</f>
        <v>NJ</v>
      </c>
      <c r="F17" s="270" t="str">
        <f>DailyMax!D18</f>
        <v>Ramapo</v>
      </c>
      <c r="G17" s="269">
        <f>IF(COUNT(DailyMax!$H18:$IR18) &lt; VALUE(LEFT(G$3,1)),"No Data",LARGE(DailyMax!$H18:$IR18,LEFT(G$3,1)))</f>
        <v>62</v>
      </c>
      <c r="H17" s="271">
        <f>IF(COUNT(DailyMax!$H18:$IR18) &lt; VALUE(LEFT(H$3,1)),"No Data",LARGE(DailyMax!$H18:$IR18,LEFT(H$3,1)))</f>
        <v>59</v>
      </c>
      <c r="I17" s="271">
        <f>IF(COUNT(DailyMax!$H18:$IR18) &lt; VALUE(LEFT(I$3,1)),"No Data",LARGE(DailyMax!$H18:$IR18,LEFT(I$3,1)))</f>
        <v>58</v>
      </c>
      <c r="J17" s="271">
        <f>IF(COUNT(DailyMax!$H18:$IR18) &lt; VALUE(LEFT(J$3,1)),"No Data",LARGE(DailyMax!$H18:$IR18,LEFT(J$3,1)))</f>
        <v>58</v>
      </c>
      <c r="K17" s="271">
        <f>IF(COUNT(DailyMax!$H18:$IR18) &lt; VALUE(LEFT(K$3,1)),"No Data",LARGE(DailyMax!$H18:$IR18,LEFT(K$3,1)))</f>
        <v>57</v>
      </c>
      <c r="L17" s="271">
        <f>IF(COUNT(DailyMax!$H18:$IR18) &lt; VALUE(LEFT(L$3,1)),"No Data",LARGE(DailyMax!$H18:$IR18,LEFT(L$3,1)))</f>
        <v>57</v>
      </c>
      <c r="M17" s="272">
        <f>IF(COUNT(DailyMax!$H18:$IR18) &lt; VALUE(LEFT(M$3,1)),"No Data",LARGE(DailyMax!$H18:$IR18,LEFT(M$3,1)))</f>
        <v>56</v>
      </c>
      <c r="N17" s="271" t="str">
        <f>IF(COUNT(DailyMax!$H18:$IR18)&gt;0,IF(COUNTIF(DailyMax!$H18:$IR18,N$3)&gt;0,COUNTIF(DailyMax!$H18:$IR18,N$3),""),"No Data")</f>
        <v/>
      </c>
      <c r="O17" s="271" t="str">
        <f>IF(COUNT(DailyMax!$H18:$IR18)&gt;0,IF(COUNTIF(DailyMax!$H18:$IR18,O$3)&gt;0,COUNTIF(DailyMax!$H18:$IR18,O$3),""),"No Data")</f>
        <v/>
      </c>
      <c r="P17" s="269" t="str">
        <f>IF(COUNT(DailyMax!$H18:$IR18)&gt;0,IF(COUNTIF(DailyMax!$H18:$IR18,P$3)&gt;0,COUNTIF(DailyMax!$H18:$IR18,P$3),""),"No Data")</f>
        <v/>
      </c>
      <c r="Q17" s="272" t="str">
        <f>IF(COUNT(DailyMax!$H18:$IR18)&gt;0,IF(COUNTIF(DailyMax!$H18:$IR18,Q$3)&gt;0,COUNTIF(DailyMax!$H18:$IR18,Q$3),""),"No Data")</f>
        <v/>
      </c>
    </row>
    <row r="18" spans="1:17" ht="12.75" customHeight="1" x14ac:dyDescent="0.2">
      <c r="D18" s="74"/>
      <c r="E18" s="269" t="str">
        <f>DailyMax!C19</f>
        <v>NJ</v>
      </c>
      <c r="F18" s="270" t="str">
        <f>DailyMax!D19</f>
        <v>Rider University</v>
      </c>
      <c r="G18" s="269">
        <f>IF(COUNT(DailyMax!$H19:$IR19) &lt; VALUE(LEFT(G$3,1)),"No Data",LARGE(DailyMax!$H19:$IR19,LEFT(G$3,1)))</f>
        <v>77</v>
      </c>
      <c r="H18" s="271">
        <f>IF(COUNT(DailyMax!$H19:$IR19) &lt; VALUE(LEFT(H$3,1)),"No Data",LARGE(DailyMax!$H19:$IR19,LEFT(H$3,1)))</f>
        <v>71</v>
      </c>
      <c r="I18" s="271">
        <f>IF(COUNT(DailyMax!$H19:$IR19) &lt; VALUE(LEFT(I$3,1)),"No Data",LARGE(DailyMax!$H19:$IR19,LEFT(I$3,1)))</f>
        <v>71</v>
      </c>
      <c r="J18" s="271">
        <f>IF(COUNT(DailyMax!$H19:$IR19) &lt; VALUE(LEFT(J$3,1)),"No Data",LARGE(DailyMax!$H19:$IR19,LEFT(J$3,1)))</f>
        <v>68</v>
      </c>
      <c r="K18" s="271">
        <f>IF(COUNT(DailyMax!$H19:$IR19) &lt; VALUE(LEFT(K$3,1)),"No Data",LARGE(DailyMax!$H19:$IR19,LEFT(K$3,1)))</f>
        <v>68</v>
      </c>
      <c r="L18" s="271">
        <f>IF(COUNT(DailyMax!$H19:$IR19) &lt; VALUE(LEFT(L$3,1)),"No Data",LARGE(DailyMax!$H19:$IR19,LEFT(L$3,1)))</f>
        <v>67</v>
      </c>
      <c r="M18" s="272">
        <f>IF(COUNT(DailyMax!$H19:$IR19) &lt; VALUE(LEFT(M$3,1)),"No Data",LARGE(DailyMax!$H19:$IR19,LEFT(M$3,1)))</f>
        <v>67</v>
      </c>
      <c r="N18" s="271">
        <f>IF(COUNT(DailyMax!$H19:$IR19)&gt;0,IF(COUNTIF(DailyMax!$H19:$IR19,N$3)&gt;0,COUNTIF(DailyMax!$H19:$IR19,N$3),""),"No Data")</f>
        <v>3</v>
      </c>
      <c r="O18" s="271">
        <f>IF(COUNT(DailyMax!$H19:$IR19)&gt;0,IF(COUNTIF(DailyMax!$H19:$IR19,O$3)&gt;0,COUNTIF(DailyMax!$H19:$IR19,O$3),""),"No Data")</f>
        <v>1</v>
      </c>
      <c r="P18" s="269" t="str">
        <f>IF(COUNT(DailyMax!$H19:$IR19)&gt;0,IF(COUNTIF(DailyMax!$H19:$IR19,P$3)&gt;0,COUNTIF(DailyMax!$H19:$IR19,P$3),""),"No Data")</f>
        <v/>
      </c>
      <c r="Q18" s="272">
        <f>IF(COUNT(DailyMax!$H19:$IR19)&gt;0,IF(COUNTIF(DailyMax!$H19:$IR19,Q$3)&gt;0,COUNTIF(DailyMax!$H19:$IR19,Q$3),""),"No Data")</f>
        <v>10</v>
      </c>
    </row>
    <row r="19" spans="1:17" ht="12.75" customHeight="1" x14ac:dyDescent="0.2">
      <c r="D19" s="74"/>
      <c r="E19" s="269" t="str">
        <f>DailyMax!C20</f>
        <v>NJ</v>
      </c>
      <c r="F19" s="270" t="str">
        <f>DailyMax!D20</f>
        <v>Rutgers University</v>
      </c>
      <c r="G19" s="269">
        <f>IF(COUNT(DailyMax!$H20:$IR20) &lt; VALUE(LEFT(G$3,1)),"No Data",LARGE(DailyMax!$H20:$IR20,LEFT(G$3,1)))</f>
        <v>71</v>
      </c>
      <c r="H19" s="271">
        <f>IF(COUNT(DailyMax!$H20:$IR20) &lt; VALUE(LEFT(H$3,1)),"No Data",LARGE(DailyMax!$H20:$IR20,LEFT(H$3,1)))</f>
        <v>70</v>
      </c>
      <c r="I19" s="271">
        <f>IF(COUNT(DailyMax!$H20:$IR20) &lt; VALUE(LEFT(I$3,1)),"No Data",LARGE(DailyMax!$H20:$IR20,LEFT(I$3,1)))</f>
        <v>69</v>
      </c>
      <c r="J19" s="271">
        <f>IF(COUNT(DailyMax!$H20:$IR20) &lt; VALUE(LEFT(J$3,1)),"No Data",LARGE(DailyMax!$H20:$IR20,LEFT(J$3,1)))</f>
        <v>68</v>
      </c>
      <c r="K19" s="271">
        <f>IF(COUNT(DailyMax!$H20:$IR20) &lt; VALUE(LEFT(K$3,1)),"No Data",LARGE(DailyMax!$H20:$IR20,LEFT(K$3,1)))</f>
        <v>67</v>
      </c>
      <c r="L19" s="271">
        <f>IF(COUNT(DailyMax!$H20:$IR20) &lt; VALUE(LEFT(L$3,1)),"No Data",LARGE(DailyMax!$H20:$IR20,LEFT(L$3,1)))</f>
        <v>66</v>
      </c>
      <c r="M19" s="272">
        <f>IF(COUNT(DailyMax!$H20:$IR20) &lt; VALUE(LEFT(M$3,1)),"No Data",LARGE(DailyMax!$H20:$IR20,LEFT(M$3,1)))</f>
        <v>66</v>
      </c>
      <c r="N19" s="271">
        <f>IF(COUNT(DailyMax!$H20:$IR20)&gt;0,IF(COUNTIF(DailyMax!$H20:$IR20,N$3)&gt;0,COUNTIF(DailyMax!$H20:$IR20,N$3),""),"No Data")</f>
        <v>1</v>
      </c>
      <c r="O19" s="271" t="str">
        <f>IF(COUNT(DailyMax!$H20:$IR20)&gt;0,IF(COUNTIF(DailyMax!$H20:$IR20,O$3)&gt;0,COUNTIF(DailyMax!$H20:$IR20,O$3),""),"No Data")</f>
        <v/>
      </c>
      <c r="P19" s="269" t="str">
        <f>IF(COUNT(DailyMax!$H20:$IR20)&gt;0,IF(COUNTIF(DailyMax!$H20:$IR20,P$3)&gt;0,COUNTIF(DailyMax!$H20:$IR20,P$3),""),"No Data")</f>
        <v/>
      </c>
      <c r="Q19" s="272">
        <f>IF(COUNT(DailyMax!$H20:$IR20)&gt;0,IF(COUNTIF(DailyMax!$H20:$IR20,Q$3)&gt;0,COUNTIF(DailyMax!$H20:$IR20,Q$3),""),"No Data")</f>
        <v>9</v>
      </c>
    </row>
    <row r="20" spans="1:17" ht="12.75" customHeight="1" thickBot="1" x14ac:dyDescent="0.25">
      <c r="D20" s="74"/>
      <c r="E20" s="274" t="str">
        <f>DailyMax!C21</f>
        <v>NJ</v>
      </c>
      <c r="F20" s="275" t="str">
        <f>DailyMax!D21</f>
        <v>Washington Crossing</v>
      </c>
      <c r="G20" s="274">
        <f>IF(COUNT(DailyMax!$H21:$IR21) &lt; VALUE(LEFT(G$3,1)),"No Data",LARGE(DailyMax!$H21:$IR21,LEFT(G$3,1)))</f>
        <v>66</v>
      </c>
      <c r="H20" s="276">
        <f>IF(COUNT(DailyMax!$H21:$IR21) &lt; VALUE(LEFT(H$3,1)),"No Data",LARGE(DailyMax!$H21:$IR21,LEFT(H$3,1)))</f>
        <v>66</v>
      </c>
      <c r="I20" s="276">
        <f>IF(COUNT(DailyMax!$H21:$IR21) &lt; VALUE(LEFT(I$3,1)),"No Data",LARGE(DailyMax!$H21:$IR21,LEFT(I$3,1)))</f>
        <v>65</v>
      </c>
      <c r="J20" s="276">
        <f>IF(COUNT(DailyMax!$H21:$IR21) &lt; VALUE(LEFT(J$3,1)),"No Data",LARGE(DailyMax!$H21:$IR21,LEFT(J$3,1)))</f>
        <v>65</v>
      </c>
      <c r="K20" s="276">
        <f>IF(COUNT(DailyMax!$H21:$IR21) &lt; VALUE(LEFT(K$3,1)),"No Data",LARGE(DailyMax!$H21:$IR21,LEFT(K$3,1)))</f>
        <v>63</v>
      </c>
      <c r="L20" s="276">
        <f>IF(COUNT(DailyMax!$H21:$IR21) &lt; VALUE(LEFT(L$3,1)),"No Data",LARGE(DailyMax!$H21:$IR21,LEFT(L$3,1)))</f>
        <v>61</v>
      </c>
      <c r="M20" s="277">
        <f>IF(COUNT(DailyMax!$H21:$IR21) &lt; VALUE(LEFT(M$3,1)),"No Data",LARGE(DailyMax!$H21:$IR21,LEFT(M$3,1)))</f>
        <v>60</v>
      </c>
      <c r="N20" s="279" t="str">
        <f>IF(COUNT(DailyMax!$H21:$IR21)&gt;0,IF(COUNTIF(DailyMax!$H21:$IR21,N$3)&gt;0,COUNTIF(DailyMax!$H21:$IR21,N$3),""),"No Data")</f>
        <v/>
      </c>
      <c r="O20" s="279" t="str">
        <f>IF(COUNT(DailyMax!$H21:$IR21)&gt;0,IF(COUNTIF(DailyMax!$H21:$IR21,O$3)&gt;0,COUNTIF(DailyMax!$H21:$IR21,O$3),""),"No Data")</f>
        <v/>
      </c>
      <c r="P20" s="278" t="str">
        <f>IF(COUNT(DailyMax!$H21:$IR21)&gt;0,IF(COUNTIF(DailyMax!$H21:$IR21,P$3)&gt;0,COUNTIF(DailyMax!$H21:$IR21,P$3),""),"No Data")</f>
        <v/>
      </c>
      <c r="Q20" s="280">
        <f>IF(COUNT(DailyMax!$H21:$IR21)&gt;0,IF(COUNTIF(DailyMax!$H21:$IR21,Q$3)&gt;0,COUNTIF(DailyMax!$H21:$IR21,Q$3),""),"No Data")</f>
        <v>2</v>
      </c>
    </row>
    <row r="21" spans="1:17" ht="12.75" customHeight="1" x14ac:dyDescent="0.2">
      <c r="D21" s="74"/>
      <c r="E21" s="281"/>
      <c r="F21" s="282" t="s">
        <v>16</v>
      </c>
      <c r="G21" s="435">
        <f t="shared" ref="G21:M21" si="0">MAX(G4:G20)</f>
        <v>90</v>
      </c>
      <c r="H21" s="436">
        <f t="shared" si="0"/>
        <v>75</v>
      </c>
      <c r="I21" s="436">
        <f t="shared" si="0"/>
        <v>71</v>
      </c>
      <c r="J21" s="436">
        <f t="shared" si="0"/>
        <v>69</v>
      </c>
      <c r="K21" s="436">
        <f t="shared" si="0"/>
        <v>68</v>
      </c>
      <c r="L21" s="436">
        <f t="shared" si="0"/>
        <v>67</v>
      </c>
      <c r="M21" s="437">
        <f t="shared" si="0"/>
        <v>67</v>
      </c>
      <c r="N21" s="284">
        <f>SUM(N$4:N$20)</f>
        <v>15</v>
      </c>
      <c r="O21" s="284">
        <f>SUM(O$4:O$20)</f>
        <v>3</v>
      </c>
      <c r="P21" s="283">
        <f>SUM(P$4:P$20)</f>
        <v>1</v>
      </c>
      <c r="Q21" s="285">
        <f>SUM(Q$4:Q$20)</f>
        <v>49</v>
      </c>
    </row>
    <row r="23" spans="1:17" ht="12.75" customHeight="1" x14ac:dyDescent="0.2">
      <c r="N23" s="273"/>
      <c r="O23" s="273"/>
      <c r="P23" s="273"/>
      <c r="Q23" s="255"/>
    </row>
    <row r="24" spans="1:17" ht="12.75" customHeight="1" x14ac:dyDescent="0.2">
      <c r="N24" s="273"/>
      <c r="O24" s="273"/>
      <c r="P24" s="273"/>
      <c r="Q24" s="255"/>
    </row>
    <row r="29" spans="1:17" ht="12.75" customHeight="1" x14ac:dyDescent="0.2">
      <c r="A29" s="74"/>
    </row>
  </sheetData>
  <sortState xmlns:xlrd2="http://schemas.microsoft.com/office/spreadsheetml/2017/richdata2" ref="A26:XFB42">
    <sortCondition ref="C25"/>
    <sortCondition ref="D25"/>
  </sortState>
  <conditionalFormatting sqref="G4:O20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S39"/>
  <sheetViews>
    <sheetView workbookViewId="0">
      <pane xSplit="6" ySplit="4" topLeftCell="GX5" activePane="bottomRight" state="frozen"/>
      <selection pane="topRight" activeCell="G1" sqref="G1"/>
      <selection pane="bottomLeft" activeCell="A7" sqref="A7"/>
      <selection pane="bottomRight" activeCell="HP22" sqref="HP22"/>
    </sheetView>
  </sheetViews>
  <sheetFormatPr defaultColWidth="6.7109375" defaultRowHeight="12.75" customHeight="1" x14ac:dyDescent="0.2"/>
  <cols>
    <col min="1" max="1" width="12.7109375" style="197" customWidth="1"/>
    <col min="2" max="2" width="10.7109375" style="197" customWidth="1"/>
    <col min="3" max="3" width="6.7109375" style="197" customWidth="1"/>
    <col min="4" max="4" width="20.7109375" style="197" customWidth="1"/>
    <col min="5" max="5" width="10.7109375" style="197" customWidth="1"/>
    <col min="6" max="6" width="18.7109375" style="197" customWidth="1"/>
    <col min="7" max="252" width="8.7109375" style="197" customWidth="1"/>
    <col min="254" max="254" width="8.7109375" style="197" customWidth="1"/>
    <col min="255" max="16384" width="6.7109375" style="197"/>
  </cols>
  <sheetData>
    <row r="1" spans="1:252" s="3" customFormat="1" ht="12.75" customHeight="1" x14ac:dyDescent="0.2">
      <c r="A1" s="320" t="s">
        <v>380</v>
      </c>
      <c r="B1" s="320"/>
      <c r="C1" s="320"/>
      <c r="D1" s="320"/>
      <c r="E1" s="320"/>
      <c r="F1" s="321"/>
      <c r="H1" s="197"/>
    </row>
    <row r="3" spans="1:252" ht="12.75" customHeight="1" x14ac:dyDescent="0.2">
      <c r="H3" s="227"/>
    </row>
    <row r="4" spans="1:252" ht="12.75" customHeight="1" x14ac:dyDescent="0.2">
      <c r="A4" s="438" t="s">
        <v>39</v>
      </c>
      <c r="B4" s="438" t="s">
        <v>40</v>
      </c>
      <c r="C4" s="438" t="s">
        <v>10</v>
      </c>
      <c r="D4" s="438" t="s">
        <v>41</v>
      </c>
      <c r="E4" s="438" t="s">
        <v>42</v>
      </c>
      <c r="F4" s="438" t="s">
        <v>43</v>
      </c>
      <c r="G4" s="438" t="s">
        <v>16</v>
      </c>
      <c r="H4" s="439">
        <v>44621</v>
      </c>
      <c r="I4" s="440">
        <v>44622</v>
      </c>
      <c r="J4" s="440">
        <v>44623</v>
      </c>
      <c r="K4" s="440">
        <v>44624</v>
      </c>
      <c r="L4" s="440">
        <v>44625</v>
      </c>
      <c r="M4" s="440">
        <v>44626</v>
      </c>
      <c r="N4" s="440">
        <v>44627</v>
      </c>
      <c r="O4" s="440">
        <v>44628</v>
      </c>
      <c r="P4" s="440">
        <v>44629</v>
      </c>
      <c r="Q4" s="440">
        <v>44630</v>
      </c>
      <c r="R4" s="440">
        <v>44631</v>
      </c>
      <c r="S4" s="440">
        <v>44632</v>
      </c>
      <c r="T4" s="440">
        <v>44633</v>
      </c>
      <c r="U4" s="440">
        <v>44634</v>
      </c>
      <c r="V4" s="440">
        <v>44635</v>
      </c>
      <c r="W4" s="440">
        <v>44636</v>
      </c>
      <c r="X4" s="440">
        <v>44637</v>
      </c>
      <c r="Y4" s="440">
        <v>44638</v>
      </c>
      <c r="Z4" s="440">
        <v>44639</v>
      </c>
      <c r="AA4" s="440">
        <v>44640</v>
      </c>
      <c r="AB4" s="440">
        <v>44641</v>
      </c>
      <c r="AC4" s="440">
        <v>44642</v>
      </c>
      <c r="AD4" s="440">
        <v>44643</v>
      </c>
      <c r="AE4" s="440">
        <v>44644</v>
      </c>
      <c r="AF4" s="440">
        <v>44645</v>
      </c>
      <c r="AG4" s="440">
        <v>44646</v>
      </c>
      <c r="AH4" s="440">
        <v>44647</v>
      </c>
      <c r="AI4" s="440">
        <v>44648</v>
      </c>
      <c r="AJ4" s="440">
        <v>44649</v>
      </c>
      <c r="AK4" s="440">
        <v>44650</v>
      </c>
      <c r="AL4" s="440">
        <v>44651</v>
      </c>
      <c r="AM4" s="440">
        <v>44652</v>
      </c>
      <c r="AN4" s="440">
        <v>44653</v>
      </c>
      <c r="AO4" s="440">
        <v>44654</v>
      </c>
      <c r="AP4" s="440">
        <v>44655</v>
      </c>
      <c r="AQ4" s="440">
        <v>44656</v>
      </c>
      <c r="AR4" s="440">
        <v>44657</v>
      </c>
      <c r="AS4" s="440">
        <v>44658</v>
      </c>
      <c r="AT4" s="440">
        <v>44659</v>
      </c>
      <c r="AU4" s="440">
        <v>44660</v>
      </c>
      <c r="AV4" s="440">
        <v>44661</v>
      </c>
      <c r="AW4" s="440">
        <v>44662</v>
      </c>
      <c r="AX4" s="440">
        <v>44663</v>
      </c>
      <c r="AY4" s="440">
        <v>44664</v>
      </c>
      <c r="AZ4" s="440">
        <v>44665</v>
      </c>
      <c r="BA4" s="440">
        <v>44666</v>
      </c>
      <c r="BB4" s="440">
        <v>44667</v>
      </c>
      <c r="BC4" s="440">
        <v>44668</v>
      </c>
      <c r="BD4" s="440">
        <v>44669</v>
      </c>
      <c r="BE4" s="440">
        <v>44670</v>
      </c>
      <c r="BF4" s="440">
        <v>44671</v>
      </c>
      <c r="BG4" s="440">
        <v>44672</v>
      </c>
      <c r="BH4" s="440">
        <v>44673</v>
      </c>
      <c r="BI4" s="440">
        <v>44674</v>
      </c>
      <c r="BJ4" s="440">
        <v>44675</v>
      </c>
      <c r="BK4" s="440">
        <v>44676</v>
      </c>
      <c r="BL4" s="440">
        <v>44677</v>
      </c>
      <c r="BM4" s="440">
        <v>44678</v>
      </c>
      <c r="BN4" s="440">
        <v>44679</v>
      </c>
      <c r="BO4" s="440">
        <v>44680</v>
      </c>
      <c r="BP4" s="440">
        <v>44681</v>
      </c>
      <c r="BQ4" s="440">
        <v>44682</v>
      </c>
      <c r="BR4" s="440">
        <v>44683</v>
      </c>
      <c r="BS4" s="440">
        <v>44684</v>
      </c>
      <c r="BT4" s="440">
        <v>44685</v>
      </c>
      <c r="BU4" s="440">
        <v>44686</v>
      </c>
      <c r="BV4" s="440">
        <v>44687</v>
      </c>
      <c r="BW4" s="440">
        <v>44688</v>
      </c>
      <c r="BX4" s="440">
        <v>44689</v>
      </c>
      <c r="BY4" s="440">
        <v>44690</v>
      </c>
      <c r="BZ4" s="440">
        <v>44691</v>
      </c>
      <c r="CA4" s="440">
        <v>44692</v>
      </c>
      <c r="CB4" s="440">
        <v>44693</v>
      </c>
      <c r="CC4" s="440">
        <v>44694</v>
      </c>
      <c r="CD4" s="440">
        <v>44695</v>
      </c>
      <c r="CE4" s="440">
        <v>44696</v>
      </c>
      <c r="CF4" s="440">
        <v>44697</v>
      </c>
      <c r="CG4" s="440">
        <v>44698</v>
      </c>
      <c r="CH4" s="440">
        <v>44699</v>
      </c>
      <c r="CI4" s="440">
        <v>44700</v>
      </c>
      <c r="CJ4" s="440">
        <v>44701</v>
      </c>
      <c r="CK4" s="440">
        <v>44702</v>
      </c>
      <c r="CL4" s="440">
        <v>44703</v>
      </c>
      <c r="CM4" s="440">
        <v>44704</v>
      </c>
      <c r="CN4" s="440">
        <v>44705</v>
      </c>
      <c r="CO4" s="440">
        <v>44706</v>
      </c>
      <c r="CP4" s="440">
        <v>44707</v>
      </c>
      <c r="CQ4" s="440">
        <v>44708</v>
      </c>
      <c r="CR4" s="440">
        <v>44709</v>
      </c>
      <c r="CS4" s="440">
        <v>44710</v>
      </c>
      <c r="CT4" s="440">
        <v>44711</v>
      </c>
      <c r="CU4" s="440">
        <v>44712</v>
      </c>
      <c r="CV4" s="440">
        <v>44713</v>
      </c>
      <c r="CW4" s="440">
        <v>44714</v>
      </c>
      <c r="CX4" s="440">
        <v>44715</v>
      </c>
      <c r="CY4" s="440">
        <v>44716</v>
      </c>
      <c r="CZ4" s="440">
        <v>44717</v>
      </c>
      <c r="DA4" s="440">
        <v>44718</v>
      </c>
      <c r="DB4" s="440">
        <v>44719</v>
      </c>
      <c r="DC4" s="440">
        <v>44720</v>
      </c>
      <c r="DD4" s="440">
        <v>44721</v>
      </c>
      <c r="DE4" s="440">
        <v>44722</v>
      </c>
      <c r="DF4" s="440">
        <v>44723</v>
      </c>
      <c r="DG4" s="440">
        <v>44724</v>
      </c>
      <c r="DH4" s="440">
        <v>44725</v>
      </c>
      <c r="DI4" s="440">
        <v>44726</v>
      </c>
      <c r="DJ4" s="440">
        <v>44727</v>
      </c>
      <c r="DK4" s="440">
        <v>44728</v>
      </c>
      <c r="DL4" s="440">
        <v>44729</v>
      </c>
      <c r="DM4" s="440">
        <v>44730</v>
      </c>
      <c r="DN4" s="440">
        <v>44731</v>
      </c>
      <c r="DO4" s="440">
        <v>44732</v>
      </c>
      <c r="DP4" s="440">
        <v>44733</v>
      </c>
      <c r="DQ4" s="440">
        <v>44734</v>
      </c>
      <c r="DR4" s="440">
        <v>44735</v>
      </c>
      <c r="DS4" s="440">
        <v>44736</v>
      </c>
      <c r="DT4" s="440">
        <v>44737</v>
      </c>
      <c r="DU4" s="440">
        <v>44738</v>
      </c>
      <c r="DV4" s="440">
        <v>44739</v>
      </c>
      <c r="DW4" s="440">
        <v>44740</v>
      </c>
      <c r="DX4" s="440">
        <v>44741</v>
      </c>
      <c r="DY4" s="440">
        <v>44742</v>
      </c>
      <c r="DZ4" s="440">
        <v>44743</v>
      </c>
      <c r="EA4" s="440">
        <v>44744</v>
      </c>
      <c r="EB4" s="440">
        <v>44745</v>
      </c>
      <c r="EC4" s="440">
        <v>44746</v>
      </c>
      <c r="ED4" s="440">
        <v>44747</v>
      </c>
      <c r="EE4" s="440">
        <v>44748</v>
      </c>
      <c r="EF4" s="440">
        <v>44749</v>
      </c>
      <c r="EG4" s="440">
        <v>44750</v>
      </c>
      <c r="EH4" s="440">
        <v>44751</v>
      </c>
      <c r="EI4" s="440">
        <v>44752</v>
      </c>
      <c r="EJ4" s="440">
        <v>44753</v>
      </c>
      <c r="EK4" s="440">
        <v>44754</v>
      </c>
      <c r="EL4" s="440">
        <v>44755</v>
      </c>
      <c r="EM4" s="440">
        <v>44756</v>
      </c>
      <c r="EN4" s="440">
        <v>44757</v>
      </c>
      <c r="EO4" s="440">
        <v>44758</v>
      </c>
      <c r="EP4" s="440">
        <v>44759</v>
      </c>
      <c r="EQ4" s="440">
        <v>44760</v>
      </c>
      <c r="ER4" s="440">
        <v>44761</v>
      </c>
      <c r="ES4" s="440">
        <v>44762</v>
      </c>
      <c r="ET4" s="440">
        <v>44763</v>
      </c>
      <c r="EU4" s="440">
        <v>44764</v>
      </c>
      <c r="EV4" s="440">
        <v>44765</v>
      </c>
      <c r="EW4" s="440">
        <v>44766</v>
      </c>
      <c r="EX4" s="440">
        <v>44767</v>
      </c>
      <c r="EY4" s="440">
        <v>44768</v>
      </c>
      <c r="EZ4" s="440">
        <v>44769</v>
      </c>
      <c r="FA4" s="440">
        <v>44770</v>
      </c>
      <c r="FB4" s="440">
        <v>44771</v>
      </c>
      <c r="FC4" s="440">
        <v>44772</v>
      </c>
      <c r="FD4" s="440">
        <v>44773</v>
      </c>
      <c r="FE4" s="440">
        <v>44774</v>
      </c>
      <c r="FF4" s="440">
        <v>44775</v>
      </c>
      <c r="FG4" s="440">
        <v>44776</v>
      </c>
      <c r="FH4" s="440">
        <v>44777</v>
      </c>
      <c r="FI4" s="440">
        <v>44778</v>
      </c>
      <c r="FJ4" s="440">
        <v>44779</v>
      </c>
      <c r="FK4" s="440">
        <v>44780</v>
      </c>
      <c r="FL4" s="440">
        <v>44781</v>
      </c>
      <c r="FM4" s="440">
        <v>44782</v>
      </c>
      <c r="FN4" s="440">
        <v>44783</v>
      </c>
      <c r="FO4" s="440">
        <v>44784</v>
      </c>
      <c r="FP4" s="440">
        <v>44785</v>
      </c>
      <c r="FQ4" s="440">
        <v>44786</v>
      </c>
      <c r="FR4" s="440">
        <v>44787</v>
      </c>
      <c r="FS4" s="440">
        <v>44788</v>
      </c>
      <c r="FT4" s="440">
        <v>44789</v>
      </c>
      <c r="FU4" s="440">
        <v>44790</v>
      </c>
      <c r="FV4" s="440">
        <v>44791</v>
      </c>
      <c r="FW4" s="440">
        <v>44792</v>
      </c>
      <c r="FX4" s="440">
        <v>44793</v>
      </c>
      <c r="FY4" s="440">
        <v>44794</v>
      </c>
      <c r="FZ4" s="440">
        <v>44795</v>
      </c>
      <c r="GA4" s="440">
        <v>44796</v>
      </c>
      <c r="GB4" s="440">
        <v>44797</v>
      </c>
      <c r="GC4" s="440">
        <v>44798</v>
      </c>
      <c r="GD4" s="440">
        <v>44799</v>
      </c>
      <c r="GE4" s="440">
        <v>44800</v>
      </c>
      <c r="GF4" s="440">
        <v>44801</v>
      </c>
      <c r="GG4" s="440">
        <v>44802</v>
      </c>
      <c r="GH4" s="440">
        <v>44803</v>
      </c>
      <c r="GI4" s="440">
        <v>44804</v>
      </c>
      <c r="GJ4" s="440">
        <v>44805</v>
      </c>
      <c r="GK4" s="440">
        <v>44806</v>
      </c>
      <c r="GL4" s="440">
        <v>44807</v>
      </c>
      <c r="GM4" s="440">
        <v>44808</v>
      </c>
      <c r="GN4" s="440">
        <v>44809</v>
      </c>
      <c r="GO4" s="440">
        <v>44810</v>
      </c>
      <c r="GP4" s="440">
        <v>44811</v>
      </c>
      <c r="GQ4" s="440">
        <v>44812</v>
      </c>
      <c r="GR4" s="440">
        <v>44813</v>
      </c>
      <c r="GS4" s="440">
        <v>44814</v>
      </c>
      <c r="GT4" s="440">
        <v>44815</v>
      </c>
      <c r="GU4" s="440">
        <v>44816</v>
      </c>
      <c r="GV4" s="440">
        <v>44817</v>
      </c>
      <c r="GW4" s="440">
        <v>44818</v>
      </c>
      <c r="GX4" s="440">
        <v>44819</v>
      </c>
      <c r="GY4" s="440">
        <v>44820</v>
      </c>
      <c r="GZ4" s="440">
        <v>44821</v>
      </c>
      <c r="HA4" s="440">
        <v>44822</v>
      </c>
      <c r="HB4" s="440">
        <v>44823</v>
      </c>
      <c r="HC4" s="440">
        <v>44824</v>
      </c>
      <c r="HD4" s="440">
        <v>44825</v>
      </c>
      <c r="HE4" s="440">
        <v>44826</v>
      </c>
      <c r="HF4" s="440">
        <v>44827</v>
      </c>
      <c r="HG4" s="440">
        <v>44828</v>
      </c>
      <c r="HH4" s="440">
        <v>44829</v>
      </c>
      <c r="HI4" s="440">
        <v>44830</v>
      </c>
      <c r="HJ4" s="440">
        <v>44831</v>
      </c>
      <c r="HK4" s="440">
        <v>44832</v>
      </c>
      <c r="HL4" s="440">
        <v>44833</v>
      </c>
      <c r="HM4" s="440">
        <v>44834</v>
      </c>
      <c r="HN4" s="440">
        <v>44835</v>
      </c>
      <c r="HO4" s="440">
        <v>44836</v>
      </c>
      <c r="HP4" s="440">
        <v>44837</v>
      </c>
      <c r="HQ4" s="440">
        <v>44473</v>
      </c>
      <c r="HR4" s="440">
        <v>44474</v>
      </c>
      <c r="HS4" s="440">
        <v>44475</v>
      </c>
      <c r="HT4" s="440">
        <v>44476</v>
      </c>
      <c r="HU4" s="440">
        <v>44477</v>
      </c>
      <c r="HV4" s="440">
        <v>44478</v>
      </c>
      <c r="HW4" s="440">
        <v>44479</v>
      </c>
      <c r="HX4" s="440">
        <v>44480</v>
      </c>
      <c r="HY4" s="440">
        <v>44481</v>
      </c>
      <c r="HZ4" s="440">
        <v>44482</v>
      </c>
      <c r="IA4" s="440">
        <v>44483</v>
      </c>
      <c r="IB4" s="440">
        <v>44484</v>
      </c>
      <c r="IC4" s="440">
        <v>44485</v>
      </c>
      <c r="ID4" s="440">
        <v>44486</v>
      </c>
      <c r="IE4" s="440">
        <v>44487</v>
      </c>
      <c r="IF4" s="440">
        <v>44488</v>
      </c>
      <c r="IG4" s="440">
        <v>44489</v>
      </c>
      <c r="IH4" s="440">
        <v>44490</v>
      </c>
      <c r="II4" s="440">
        <v>44491</v>
      </c>
      <c r="IJ4" s="440">
        <v>44492</v>
      </c>
      <c r="IK4" s="440">
        <v>44493</v>
      </c>
      <c r="IL4" s="440">
        <v>44494</v>
      </c>
      <c r="IM4" s="440">
        <v>44495</v>
      </c>
      <c r="IN4" s="440">
        <v>44496</v>
      </c>
      <c r="IO4" s="440">
        <v>44497</v>
      </c>
      <c r="IP4" s="440">
        <v>44498</v>
      </c>
      <c r="IQ4" s="440">
        <v>44499</v>
      </c>
      <c r="IR4" s="441">
        <v>44500</v>
      </c>
    </row>
    <row r="5" spans="1:252" ht="12.75" customHeight="1" x14ac:dyDescent="0.2">
      <c r="A5" s="228">
        <v>340071001</v>
      </c>
      <c r="B5" s="229">
        <f>INDEX(Sites!$A:$N,MATCH($A5,Sites!$A:$A,0),2)</f>
        <v>39.684249999999999</v>
      </c>
      <c r="C5" s="228" t="str">
        <f>INDEX(Sites!$A:$N,MATCH($A5,Sites!$A:$A,0),4)</f>
        <v>NJ</v>
      </c>
      <c r="D5" s="228" t="str">
        <f>INDEX(Sites!$A:$N,MATCH($A5,Sites!$A:$A,0),6)</f>
        <v>Ancora State Hospital</v>
      </c>
      <c r="E5" s="228" t="str">
        <f>INDEX(Sites!$A:$N,MATCH($A5,Sites!$A:$A,0),10)</f>
        <v>33.0</v>
      </c>
      <c r="F5" s="228" t="str">
        <f>INDEX(Sites!$A:$Q,MATCH($A5,Sites!$A:$A,0),5) &amp; ", " &amp; C5</f>
        <v>Camden, NJ</v>
      </c>
      <c r="G5" s="228">
        <f t="shared" ref="G5:G22" si="0">MAX(H5:IR5)</f>
        <v>73</v>
      </c>
      <c r="H5">
        <v>46</v>
      </c>
      <c r="I5">
        <v>41</v>
      </c>
      <c r="J5">
        <v>37</v>
      </c>
      <c r="K5"/>
      <c r="L5"/>
      <c r="M5"/>
      <c r="N5"/>
      <c r="O5">
        <v>37</v>
      </c>
      <c r="P5">
        <v>39</v>
      </c>
      <c r="Q5">
        <v>37</v>
      </c>
      <c r="R5">
        <v>46</v>
      </c>
      <c r="S5">
        <v>41</v>
      </c>
      <c r="T5">
        <v>41</v>
      </c>
      <c r="U5">
        <v>49</v>
      </c>
      <c r="V5">
        <v>55</v>
      </c>
      <c r="W5">
        <v>58</v>
      </c>
      <c r="X5">
        <v>28</v>
      </c>
      <c r="Y5">
        <v>52</v>
      </c>
      <c r="Z5">
        <v>43</v>
      </c>
      <c r="AA5">
        <v>35</v>
      </c>
      <c r="AB5">
        <v>47</v>
      </c>
      <c r="AC5">
        <v>45</v>
      </c>
      <c r="AD5">
        <v>43</v>
      </c>
      <c r="AE5">
        <v>23</v>
      </c>
      <c r="AF5">
        <v>39</v>
      </c>
      <c r="AG5">
        <v>37</v>
      </c>
      <c r="AH5">
        <v>38</v>
      </c>
      <c r="AI5">
        <v>38</v>
      </c>
      <c r="AJ5">
        <v>39</v>
      </c>
      <c r="AK5">
        <v>48</v>
      </c>
      <c r="AL5">
        <v>45</v>
      </c>
      <c r="AM5">
        <v>39</v>
      </c>
      <c r="AN5">
        <v>44</v>
      </c>
      <c r="AO5">
        <v>38</v>
      </c>
      <c r="AP5">
        <v>40</v>
      </c>
      <c r="AQ5">
        <v>45</v>
      </c>
      <c r="AR5"/>
      <c r="AS5">
        <v>42</v>
      </c>
      <c r="AT5">
        <v>48</v>
      </c>
      <c r="AU5">
        <v>38</v>
      </c>
      <c r="AV5">
        <v>33</v>
      </c>
      <c r="AW5">
        <v>45</v>
      </c>
      <c r="AX5">
        <v>53</v>
      </c>
      <c r="AY5">
        <v>50</v>
      </c>
      <c r="AZ5">
        <v>41</v>
      </c>
      <c r="BA5">
        <v>55</v>
      </c>
      <c r="BB5">
        <v>54</v>
      </c>
      <c r="BC5">
        <v>35</v>
      </c>
      <c r="BD5">
        <v>34</v>
      </c>
      <c r="BE5">
        <v>37</v>
      </c>
      <c r="BF5">
        <v>38</v>
      </c>
      <c r="BG5">
        <v>48</v>
      </c>
      <c r="BH5">
        <v>52</v>
      </c>
      <c r="BI5">
        <v>50</v>
      </c>
      <c r="BJ5">
        <v>54</v>
      </c>
      <c r="BK5">
        <v>43</v>
      </c>
      <c r="BL5">
        <v>43</v>
      </c>
      <c r="BM5">
        <v>38</v>
      </c>
      <c r="BN5">
        <v>45</v>
      </c>
      <c r="BO5">
        <v>47</v>
      </c>
      <c r="BP5">
        <v>52</v>
      </c>
      <c r="BQ5">
        <v>58</v>
      </c>
      <c r="BR5">
        <v>49</v>
      </c>
      <c r="BS5">
        <v>44</v>
      </c>
      <c r="BT5">
        <v>32</v>
      </c>
      <c r="BU5">
        <v>43</v>
      </c>
      <c r="BV5">
        <v>50</v>
      </c>
      <c r="BW5">
        <v>47</v>
      </c>
      <c r="BX5" s="409">
        <v>43</v>
      </c>
      <c r="BY5">
        <v>59</v>
      </c>
      <c r="BZ5">
        <v>59</v>
      </c>
      <c r="CA5">
        <v>46</v>
      </c>
      <c r="CB5">
        <v>32</v>
      </c>
      <c r="CC5">
        <v>23</v>
      </c>
      <c r="CD5">
        <v>27</v>
      </c>
      <c r="CE5">
        <v>33</v>
      </c>
      <c r="CF5">
        <v>44</v>
      </c>
      <c r="CG5"/>
      <c r="CH5">
        <v>40</v>
      </c>
      <c r="CI5">
        <v>42</v>
      </c>
      <c r="CJ5">
        <v>49</v>
      </c>
      <c r="CK5" s="409">
        <v>59</v>
      </c>
      <c r="CL5" s="409">
        <v>49</v>
      </c>
      <c r="CM5">
        <v>49</v>
      </c>
      <c r="CN5">
        <v>29</v>
      </c>
      <c r="CO5">
        <v>32</v>
      </c>
      <c r="CP5">
        <v>33</v>
      </c>
      <c r="CQ5">
        <v>23</v>
      </c>
      <c r="CR5">
        <v>39</v>
      </c>
      <c r="CS5">
        <v>45</v>
      </c>
      <c r="CT5">
        <v>47</v>
      </c>
      <c r="CU5">
        <v>63</v>
      </c>
      <c r="CV5">
        <v>38</v>
      </c>
      <c r="CW5">
        <v>49</v>
      </c>
      <c r="CX5">
        <v>51</v>
      </c>
      <c r="CY5">
        <v>63</v>
      </c>
      <c r="CZ5">
        <v>48</v>
      </c>
      <c r="DA5">
        <v>51</v>
      </c>
      <c r="DB5">
        <v>40</v>
      </c>
      <c r="DC5">
        <v>57</v>
      </c>
      <c r="DD5">
        <v>52</v>
      </c>
      <c r="DE5">
        <v>53</v>
      </c>
      <c r="DF5">
        <v>36</v>
      </c>
      <c r="DG5">
        <v>42</v>
      </c>
      <c r="DH5">
        <v>53</v>
      </c>
      <c r="DI5">
        <v>49</v>
      </c>
      <c r="DJ5">
        <v>44</v>
      </c>
      <c r="DK5">
        <v>35</v>
      </c>
      <c r="DL5">
        <v>61</v>
      </c>
      <c r="DM5">
        <v>33</v>
      </c>
      <c r="DN5">
        <v>34</v>
      </c>
      <c r="DO5">
        <v>53</v>
      </c>
      <c r="DP5">
        <v>58</v>
      </c>
      <c r="DQ5">
        <v>49</v>
      </c>
      <c r="DR5">
        <v>33</v>
      </c>
      <c r="DS5">
        <v>56</v>
      </c>
      <c r="DT5">
        <v>57</v>
      </c>
      <c r="DU5">
        <v>48</v>
      </c>
      <c r="DV5">
        <v>35</v>
      </c>
      <c r="DW5">
        <v>55</v>
      </c>
      <c r="DX5">
        <v>55</v>
      </c>
      <c r="DY5">
        <v>73</v>
      </c>
      <c r="DZ5">
        <v>49</v>
      </c>
      <c r="EA5">
        <v>41</v>
      </c>
      <c r="EB5">
        <v>50</v>
      </c>
      <c r="EC5">
        <v>48</v>
      </c>
      <c r="ED5">
        <v>50</v>
      </c>
      <c r="EE5">
        <v>56</v>
      </c>
      <c r="EF5">
        <v>48</v>
      </c>
      <c r="EG5">
        <v>43</v>
      </c>
      <c r="EH5">
        <v>23</v>
      </c>
      <c r="EI5">
        <v>37</v>
      </c>
      <c r="EJ5">
        <v>41</v>
      </c>
      <c r="EK5">
        <v>46</v>
      </c>
      <c r="EL5">
        <v>60</v>
      </c>
      <c r="EM5">
        <v>63</v>
      </c>
      <c r="EN5">
        <v>47</v>
      </c>
      <c r="EO5">
        <v>50</v>
      </c>
      <c r="EP5">
        <v>43</v>
      </c>
      <c r="EQ5">
        <v>32</v>
      </c>
      <c r="ER5">
        <v>57</v>
      </c>
      <c r="ES5">
        <v>56</v>
      </c>
      <c r="ET5">
        <v>54</v>
      </c>
      <c r="EU5">
        <v>61</v>
      </c>
      <c r="EV5">
        <v>60</v>
      </c>
      <c r="EW5">
        <v>53</v>
      </c>
      <c r="EX5">
        <v>40</v>
      </c>
      <c r="EY5">
        <v>38</v>
      </c>
      <c r="EZ5">
        <v>49</v>
      </c>
      <c r="FA5">
        <v>53</v>
      </c>
      <c r="FB5">
        <v>46</v>
      </c>
      <c r="FC5">
        <v>44</v>
      </c>
      <c r="FD5">
        <v>47</v>
      </c>
      <c r="FE5">
        <v>42</v>
      </c>
      <c r="FF5">
        <v>52</v>
      </c>
      <c r="FG5">
        <v>52</v>
      </c>
      <c r="FH5">
        <v>48</v>
      </c>
      <c r="FI5">
        <v>48</v>
      </c>
      <c r="FJ5">
        <v>39</v>
      </c>
      <c r="FK5">
        <v>27</v>
      </c>
      <c r="FL5">
        <v>34</v>
      </c>
      <c r="FM5">
        <v>51</v>
      </c>
      <c r="FN5">
        <v>51</v>
      </c>
      <c r="FO5">
        <v>57</v>
      </c>
      <c r="FP5">
        <v>39</v>
      </c>
      <c r="FQ5">
        <v>42</v>
      </c>
      <c r="FR5">
        <v>45</v>
      </c>
      <c r="FS5">
        <v>40</v>
      </c>
      <c r="FT5">
        <v>40</v>
      </c>
      <c r="FU5">
        <v>39</v>
      </c>
      <c r="FV5">
        <v>51</v>
      </c>
      <c r="FW5">
        <v>51</v>
      </c>
      <c r="FX5">
        <v>50</v>
      </c>
      <c r="FY5">
        <v>41</v>
      </c>
      <c r="FZ5">
        <v>37</v>
      </c>
      <c r="GA5">
        <v>50</v>
      </c>
      <c r="GB5">
        <v>52</v>
      </c>
      <c r="GC5">
        <v>50</v>
      </c>
      <c r="GD5">
        <v>47</v>
      </c>
      <c r="GE5">
        <v>51</v>
      </c>
      <c r="GF5">
        <v>42</v>
      </c>
      <c r="GG5">
        <v>36</v>
      </c>
      <c r="GH5">
        <v>39</v>
      </c>
      <c r="GI5">
        <v>44</v>
      </c>
      <c r="GJ5">
        <v>49</v>
      </c>
      <c r="GK5">
        <v>41</v>
      </c>
      <c r="GL5">
        <v>44</v>
      </c>
      <c r="GM5">
        <v>46</v>
      </c>
      <c r="GN5">
        <v>45</v>
      </c>
      <c r="GO5">
        <v>29</v>
      </c>
      <c r="GP5">
        <v>24</v>
      </c>
      <c r="GQ5">
        <v>39</v>
      </c>
      <c r="GR5">
        <v>34</v>
      </c>
      <c r="GS5">
        <v>33</v>
      </c>
      <c r="GT5">
        <v>28</v>
      </c>
      <c r="GU5">
        <v>30</v>
      </c>
      <c r="GV5">
        <v>42</v>
      </c>
      <c r="GW5">
        <v>45</v>
      </c>
      <c r="GX5">
        <v>34</v>
      </c>
      <c r="GY5">
        <v>34</v>
      </c>
      <c r="GZ5">
        <v>51</v>
      </c>
      <c r="HA5">
        <v>46</v>
      </c>
      <c r="HB5">
        <v>48</v>
      </c>
      <c r="HC5">
        <v>39</v>
      </c>
      <c r="HD5">
        <v>47</v>
      </c>
      <c r="HE5">
        <v>29</v>
      </c>
      <c r="HF5">
        <v>35</v>
      </c>
      <c r="HG5">
        <v>33</v>
      </c>
      <c r="HH5">
        <v>38</v>
      </c>
      <c r="HI5">
        <v>37</v>
      </c>
      <c r="HJ5">
        <v>34</v>
      </c>
      <c r="HK5">
        <v>26</v>
      </c>
      <c r="HL5">
        <v>26</v>
      </c>
      <c r="HM5">
        <v>25</v>
      </c>
      <c r="HN5">
        <v>23</v>
      </c>
      <c r="HO5">
        <v>21</v>
      </c>
      <c r="HP5">
        <v>19</v>
      </c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</row>
    <row r="6" spans="1:252" x14ac:dyDescent="0.2">
      <c r="A6" s="228">
        <v>340170006</v>
      </c>
      <c r="B6" s="229">
        <f>INDEX(Sites!$A:$N,MATCH($A6,Sites!$A:$A,0),2)</f>
        <v>40.670250000000003</v>
      </c>
      <c r="C6" s="228" t="str">
        <f>INDEX(Sites!$A:$N,MATCH($A6,Sites!$A:$A,0),4)</f>
        <v>NJ</v>
      </c>
      <c r="D6" s="228" t="str">
        <f>INDEX(Sites!$A:$N,MATCH($A6,Sites!$A:$A,0),6)</f>
        <v>Bayonne</v>
      </c>
      <c r="E6" s="228" t="str">
        <f>INDEX(Sites!$A:$N,MATCH($A6,Sites!$A:$A,0),10)</f>
        <v>3.0</v>
      </c>
      <c r="F6" s="228" t="str">
        <f>INDEX(Sites!$A:$Q,MATCH($A6,Sites!$A:$A,0),5) &amp; ", " &amp; C6</f>
        <v>Hudson, NJ</v>
      </c>
      <c r="G6" s="228">
        <f t="shared" si="0"/>
        <v>75</v>
      </c>
      <c r="H6">
        <v>36</v>
      </c>
      <c r="I6">
        <v>37</v>
      </c>
      <c r="J6">
        <v>38</v>
      </c>
      <c r="K6"/>
      <c r="L6"/>
      <c r="M6"/>
      <c r="N6"/>
      <c r="O6">
        <v>41</v>
      </c>
      <c r="P6">
        <v>23</v>
      </c>
      <c r="Q6">
        <v>23</v>
      </c>
      <c r="R6">
        <v>43</v>
      </c>
      <c r="S6">
        <v>38</v>
      </c>
      <c r="T6">
        <v>38</v>
      </c>
      <c r="U6">
        <v>37</v>
      </c>
      <c r="V6">
        <v>36</v>
      </c>
      <c r="W6">
        <v>43</v>
      </c>
      <c r="X6">
        <v>21</v>
      </c>
      <c r="Y6">
        <v>35</v>
      </c>
      <c r="Z6">
        <v>37</v>
      </c>
      <c r="AA6">
        <v>35</v>
      </c>
      <c r="AB6">
        <v>40</v>
      </c>
      <c r="AC6">
        <v>43</v>
      </c>
      <c r="AD6">
        <v>32</v>
      </c>
      <c r="AE6">
        <v>24</v>
      </c>
      <c r="AF6">
        <v>31</v>
      </c>
      <c r="AG6">
        <v>32</v>
      </c>
      <c r="AH6">
        <v>27</v>
      </c>
      <c r="AI6">
        <v>33</v>
      </c>
      <c r="AJ6">
        <v>35</v>
      </c>
      <c r="AK6">
        <v>31</v>
      </c>
      <c r="AL6">
        <v>44</v>
      </c>
      <c r="AM6">
        <v>31</v>
      </c>
      <c r="AN6">
        <v>42</v>
      </c>
      <c r="AO6">
        <v>37</v>
      </c>
      <c r="AP6">
        <v>38</v>
      </c>
      <c r="AQ6">
        <v>41</v>
      </c>
      <c r="AR6">
        <v>35</v>
      </c>
      <c r="AS6">
        <v>39</v>
      </c>
      <c r="AT6">
        <v>44</v>
      </c>
      <c r="AU6">
        <v>35</v>
      </c>
      <c r="AV6">
        <v>33</v>
      </c>
      <c r="AW6">
        <v>33</v>
      </c>
      <c r="AX6">
        <v>40</v>
      </c>
      <c r="AY6">
        <v>46</v>
      </c>
      <c r="AZ6">
        <v>46</v>
      </c>
      <c r="BA6">
        <v>52</v>
      </c>
      <c r="BB6">
        <v>49</v>
      </c>
      <c r="BC6">
        <v>34</v>
      </c>
      <c r="BD6">
        <v>31</v>
      </c>
      <c r="BE6">
        <v>29</v>
      </c>
      <c r="BF6">
        <v>36</v>
      </c>
      <c r="BG6">
        <v>42</v>
      </c>
      <c r="BH6">
        <v>43</v>
      </c>
      <c r="BI6">
        <v>40</v>
      </c>
      <c r="BJ6">
        <v>44</v>
      </c>
      <c r="BK6">
        <v>38</v>
      </c>
      <c r="BL6">
        <v>21</v>
      </c>
      <c r="BM6">
        <v>31</v>
      </c>
      <c r="BN6">
        <v>43</v>
      </c>
      <c r="BO6">
        <v>47</v>
      </c>
      <c r="BP6">
        <v>46</v>
      </c>
      <c r="BQ6">
        <v>49</v>
      </c>
      <c r="BR6">
        <v>35</v>
      </c>
      <c r="BS6">
        <v>37</v>
      </c>
      <c r="BT6">
        <v>16</v>
      </c>
      <c r="BU6">
        <v>40</v>
      </c>
      <c r="BV6"/>
      <c r="BW6"/>
      <c r="BX6" s="235"/>
      <c r="BY6">
        <v>56</v>
      </c>
      <c r="BZ6">
        <v>50</v>
      </c>
      <c r="CA6">
        <v>44</v>
      </c>
      <c r="CB6">
        <v>33</v>
      </c>
      <c r="CC6">
        <v>19</v>
      </c>
      <c r="CD6">
        <v>15</v>
      </c>
      <c r="CE6">
        <v>31</v>
      </c>
      <c r="CF6">
        <v>36</v>
      </c>
      <c r="CG6">
        <v>42</v>
      </c>
      <c r="CH6">
        <v>41</v>
      </c>
      <c r="CI6">
        <v>34</v>
      </c>
      <c r="CJ6">
        <v>38</v>
      </c>
      <c r="CK6" s="235">
        <v>50</v>
      </c>
      <c r="CL6" s="235">
        <v>51</v>
      </c>
      <c r="CM6">
        <v>41</v>
      </c>
      <c r="CN6">
        <v>28</v>
      </c>
      <c r="CO6">
        <v>30</v>
      </c>
      <c r="CP6">
        <v>32</v>
      </c>
      <c r="CQ6">
        <v>26</v>
      </c>
      <c r="CR6">
        <v>35</v>
      </c>
      <c r="CS6">
        <v>47</v>
      </c>
      <c r="CT6">
        <v>50</v>
      </c>
      <c r="CU6">
        <v>51</v>
      </c>
      <c r="CV6">
        <v>29</v>
      </c>
      <c r="CW6">
        <v>43</v>
      </c>
      <c r="CX6">
        <v>42</v>
      </c>
      <c r="CY6">
        <v>52</v>
      </c>
      <c r="CZ6">
        <v>58</v>
      </c>
      <c r="DA6">
        <v>60</v>
      </c>
      <c r="DB6"/>
      <c r="DC6">
        <v>55</v>
      </c>
      <c r="DD6">
        <v>42</v>
      </c>
      <c r="DE6">
        <v>41</v>
      </c>
      <c r="DF6">
        <v>40</v>
      </c>
      <c r="DG6">
        <v>46</v>
      </c>
      <c r="DH6">
        <v>56</v>
      </c>
      <c r="DI6">
        <v>46</v>
      </c>
      <c r="DJ6">
        <v>39</v>
      </c>
      <c r="DK6">
        <v>33</v>
      </c>
      <c r="DL6">
        <v>45</v>
      </c>
      <c r="DM6">
        <v>25</v>
      </c>
      <c r="DN6">
        <v>32</v>
      </c>
      <c r="DO6">
        <v>39</v>
      </c>
      <c r="DP6">
        <v>53</v>
      </c>
      <c r="DQ6">
        <v>55</v>
      </c>
      <c r="DR6">
        <v>43</v>
      </c>
      <c r="DS6">
        <v>44</v>
      </c>
      <c r="DT6">
        <v>68</v>
      </c>
      <c r="DU6">
        <v>55</v>
      </c>
      <c r="DV6">
        <v>22</v>
      </c>
      <c r="DW6">
        <v>39</v>
      </c>
      <c r="DX6">
        <v>58</v>
      </c>
      <c r="DY6">
        <v>62</v>
      </c>
      <c r="DZ6">
        <v>60</v>
      </c>
      <c r="EA6">
        <v>53</v>
      </c>
      <c r="EB6">
        <v>45</v>
      </c>
      <c r="EC6">
        <v>45</v>
      </c>
      <c r="ED6">
        <v>51</v>
      </c>
      <c r="EE6">
        <v>41</v>
      </c>
      <c r="EF6">
        <v>35</v>
      </c>
      <c r="EG6">
        <v>41</v>
      </c>
      <c r="EH6">
        <v>48</v>
      </c>
      <c r="EI6">
        <v>48</v>
      </c>
      <c r="EJ6">
        <v>48</v>
      </c>
      <c r="EK6">
        <v>65</v>
      </c>
      <c r="EL6">
        <v>62</v>
      </c>
      <c r="EM6">
        <v>55</v>
      </c>
      <c r="EN6">
        <v>44</v>
      </c>
      <c r="EO6">
        <v>56</v>
      </c>
      <c r="EP6">
        <v>50</v>
      </c>
      <c r="EQ6">
        <v>30</v>
      </c>
      <c r="ER6">
        <v>49</v>
      </c>
      <c r="ES6">
        <v>75</v>
      </c>
      <c r="ET6">
        <v>62</v>
      </c>
      <c r="EU6">
        <v>59</v>
      </c>
      <c r="EV6">
        <v>72</v>
      </c>
      <c r="EW6">
        <v>63</v>
      </c>
      <c r="EX6">
        <v>39</v>
      </c>
      <c r="EY6">
        <v>44</v>
      </c>
      <c r="EZ6">
        <v>58</v>
      </c>
      <c r="FA6">
        <v>56</v>
      </c>
      <c r="FB6">
        <v>44</v>
      </c>
      <c r="FC6">
        <v>37</v>
      </c>
      <c r="FD6">
        <v>36</v>
      </c>
      <c r="FE6">
        <v>31</v>
      </c>
      <c r="FF6">
        <v>52</v>
      </c>
      <c r="FG6">
        <v>54</v>
      </c>
      <c r="FH6">
        <v>58</v>
      </c>
      <c r="FI6">
        <v>61</v>
      </c>
      <c r="FJ6">
        <v>55</v>
      </c>
      <c r="FK6">
        <v>35</v>
      </c>
      <c r="FL6">
        <v>48</v>
      </c>
      <c r="FM6">
        <v>48</v>
      </c>
      <c r="FN6">
        <v>50</v>
      </c>
      <c r="FO6">
        <v>58</v>
      </c>
      <c r="FP6">
        <v>45</v>
      </c>
      <c r="FQ6">
        <v>37</v>
      </c>
      <c r="FR6">
        <v>48</v>
      </c>
      <c r="FS6">
        <v>41</v>
      </c>
      <c r="FT6">
        <v>38</v>
      </c>
      <c r="FU6">
        <v>33</v>
      </c>
      <c r="FV6">
        <v>41</v>
      </c>
      <c r="FW6">
        <v>59</v>
      </c>
      <c r="FX6">
        <v>55</v>
      </c>
      <c r="FY6">
        <v>42</v>
      </c>
      <c r="FZ6">
        <v>37</v>
      </c>
      <c r="GA6">
        <v>51</v>
      </c>
      <c r="GB6">
        <v>43</v>
      </c>
      <c r="GC6">
        <v>60</v>
      </c>
      <c r="GD6">
        <v>53</v>
      </c>
      <c r="GE6">
        <v>60</v>
      </c>
      <c r="GF6">
        <v>47</v>
      </c>
      <c r="GG6">
        <v>40</v>
      </c>
      <c r="GH6">
        <v>36</v>
      </c>
      <c r="GI6">
        <v>34</v>
      </c>
      <c r="GJ6">
        <v>42</v>
      </c>
      <c r="GK6">
        <v>38</v>
      </c>
      <c r="GL6">
        <v>42</v>
      </c>
      <c r="GM6">
        <v>43</v>
      </c>
      <c r="GN6">
        <v>47</v>
      </c>
      <c r="GO6">
        <v>28</v>
      </c>
      <c r="GP6">
        <v>26</v>
      </c>
      <c r="GQ6">
        <v>41</v>
      </c>
      <c r="GR6">
        <v>38</v>
      </c>
      <c r="GS6">
        <v>45</v>
      </c>
      <c r="GT6">
        <v>24</v>
      </c>
      <c r="GU6">
        <v>35</v>
      </c>
      <c r="GV6">
        <v>39</v>
      </c>
      <c r="GW6">
        <v>37</v>
      </c>
      <c r="GX6">
        <v>32</v>
      </c>
      <c r="GY6">
        <v>34</v>
      </c>
      <c r="GZ6">
        <v>45</v>
      </c>
      <c r="HA6">
        <v>47</v>
      </c>
      <c r="HB6">
        <v>45</v>
      </c>
      <c r="HC6">
        <v>29</v>
      </c>
      <c r="HD6">
        <v>44</v>
      </c>
      <c r="HE6">
        <v>22</v>
      </c>
      <c r="HF6">
        <v>31</v>
      </c>
      <c r="HG6">
        <v>28</v>
      </c>
      <c r="HH6">
        <v>38</v>
      </c>
      <c r="HI6">
        <v>33</v>
      </c>
      <c r="HJ6">
        <v>26</v>
      </c>
      <c r="HK6">
        <v>24</v>
      </c>
      <c r="HL6">
        <v>29</v>
      </c>
      <c r="HM6">
        <v>25</v>
      </c>
      <c r="HN6">
        <v>25</v>
      </c>
      <c r="HO6">
        <v>27</v>
      </c>
      <c r="HP6">
        <v>22</v>
      </c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</row>
    <row r="7" spans="1:252" ht="12.75" customHeight="1" x14ac:dyDescent="0.2">
      <c r="A7" s="228">
        <v>340010006</v>
      </c>
      <c r="B7" s="229">
        <f>INDEX(Sites!$A:$N,MATCH($A7,Sites!$A:$A,0),2)</f>
        <v>39.464872</v>
      </c>
      <c r="C7" s="228" t="str">
        <f>INDEX(Sites!$A:$N,MATCH($A7,Sites!$A:$A,0),4)</f>
        <v>NJ</v>
      </c>
      <c r="D7" s="228" t="str">
        <f>INDEX(Sites!$A:$N,MATCH($A7,Sites!$A:$A,0),6)</f>
        <v>Brigantine</v>
      </c>
      <c r="E7" s="228" t="str">
        <f>INDEX(Sites!$A:$N,MATCH($A7,Sites!$A:$A,0),10)</f>
        <v>5.0</v>
      </c>
      <c r="F7" s="228" t="str">
        <f>INDEX(Sites!$A:$Q,MATCH($A7,Sites!$A:$A,0),5) &amp; ", " &amp; C7</f>
        <v>Atlantic, NJ</v>
      </c>
      <c r="G7" s="228">
        <f t="shared" si="0"/>
        <v>65</v>
      </c>
      <c r="H7">
        <v>39</v>
      </c>
      <c r="I7">
        <v>38</v>
      </c>
      <c r="J7">
        <v>38</v>
      </c>
      <c r="K7"/>
      <c r="L7"/>
      <c r="M7"/>
      <c r="N7"/>
      <c r="O7">
        <v>42</v>
      </c>
      <c r="P7">
        <v>40</v>
      </c>
      <c r="Q7">
        <v>32</v>
      </c>
      <c r="R7">
        <v>41</v>
      </c>
      <c r="S7">
        <v>39</v>
      </c>
      <c r="T7">
        <v>38</v>
      </c>
      <c r="U7">
        <v>42</v>
      </c>
      <c r="V7">
        <v>42</v>
      </c>
      <c r="W7">
        <v>48</v>
      </c>
      <c r="X7">
        <v>35</v>
      </c>
      <c r="Y7">
        <v>29</v>
      </c>
      <c r="Z7">
        <v>39</v>
      </c>
      <c r="AA7">
        <v>35</v>
      </c>
      <c r="AB7">
        <v>47</v>
      </c>
      <c r="AC7">
        <v>41</v>
      </c>
      <c r="AD7">
        <v>38</v>
      </c>
      <c r="AE7">
        <v>23</v>
      </c>
      <c r="AF7">
        <v>40</v>
      </c>
      <c r="AG7">
        <v>36</v>
      </c>
      <c r="AH7">
        <v>35</v>
      </c>
      <c r="AI7">
        <v>38</v>
      </c>
      <c r="AJ7"/>
      <c r="AK7"/>
      <c r="AL7">
        <v>41</v>
      </c>
      <c r="AM7">
        <v>38</v>
      </c>
      <c r="AN7">
        <v>40</v>
      </c>
      <c r="AO7">
        <v>37</v>
      </c>
      <c r="AP7">
        <v>40</v>
      </c>
      <c r="AQ7">
        <v>41</v>
      </c>
      <c r="AR7">
        <v>40</v>
      </c>
      <c r="AS7">
        <v>40</v>
      </c>
      <c r="AT7">
        <v>43</v>
      </c>
      <c r="AU7">
        <v>38</v>
      </c>
      <c r="AV7">
        <v>18</v>
      </c>
      <c r="AW7">
        <v>6</v>
      </c>
      <c r="AX7">
        <v>46</v>
      </c>
      <c r="AY7">
        <v>46</v>
      </c>
      <c r="AZ7">
        <v>35</v>
      </c>
      <c r="BA7">
        <v>49</v>
      </c>
      <c r="BB7">
        <v>46</v>
      </c>
      <c r="BC7">
        <v>35</v>
      </c>
      <c r="BD7">
        <v>31</v>
      </c>
      <c r="BE7">
        <v>35</v>
      </c>
      <c r="BF7">
        <v>37</v>
      </c>
      <c r="BG7">
        <v>40</v>
      </c>
      <c r="BH7">
        <v>51</v>
      </c>
      <c r="BI7">
        <v>37</v>
      </c>
      <c r="BJ7">
        <v>42</v>
      </c>
      <c r="BK7">
        <v>38</v>
      </c>
      <c r="BL7">
        <v>36</v>
      </c>
      <c r="BM7">
        <v>38</v>
      </c>
      <c r="BN7">
        <v>45</v>
      </c>
      <c r="BO7">
        <v>48</v>
      </c>
      <c r="BP7">
        <v>44</v>
      </c>
      <c r="BQ7">
        <v>47</v>
      </c>
      <c r="BR7">
        <v>38</v>
      </c>
      <c r="BS7">
        <v>36</v>
      </c>
      <c r="BT7">
        <v>31</v>
      </c>
      <c r="BU7">
        <v>34</v>
      </c>
      <c r="BV7">
        <v>46</v>
      </c>
      <c r="BW7">
        <v>44</v>
      </c>
      <c r="BX7">
        <v>41</v>
      </c>
      <c r="BY7">
        <v>50</v>
      </c>
      <c r="BZ7">
        <v>52</v>
      </c>
      <c r="CA7">
        <v>40</v>
      </c>
      <c r="CB7">
        <v>26</v>
      </c>
      <c r="CC7">
        <v>22</v>
      </c>
      <c r="CD7">
        <v>25</v>
      </c>
      <c r="CE7">
        <v>29</v>
      </c>
      <c r="CF7">
        <v>36</v>
      </c>
      <c r="CG7">
        <v>54</v>
      </c>
      <c r="CH7">
        <v>33</v>
      </c>
      <c r="CI7">
        <v>43</v>
      </c>
      <c r="CJ7">
        <v>43</v>
      </c>
      <c r="CK7" s="235">
        <v>50</v>
      </c>
      <c r="CL7" s="235">
        <v>37</v>
      </c>
      <c r="CM7">
        <v>44</v>
      </c>
      <c r="CN7">
        <v>26</v>
      </c>
      <c r="CO7">
        <v>28</v>
      </c>
      <c r="CP7">
        <v>31</v>
      </c>
      <c r="CQ7">
        <v>24</v>
      </c>
      <c r="CR7">
        <v>40</v>
      </c>
      <c r="CS7">
        <v>43</v>
      </c>
      <c r="CT7">
        <v>44</v>
      </c>
      <c r="CU7">
        <v>61</v>
      </c>
      <c r="CV7">
        <v>28</v>
      </c>
      <c r="CW7">
        <v>43</v>
      </c>
      <c r="CX7">
        <v>40</v>
      </c>
      <c r="CY7">
        <v>45</v>
      </c>
      <c r="CZ7">
        <v>40</v>
      </c>
      <c r="DA7">
        <v>40</v>
      </c>
      <c r="DB7">
        <v>34</v>
      </c>
      <c r="DC7">
        <v>39</v>
      </c>
      <c r="DD7">
        <v>50</v>
      </c>
      <c r="DE7">
        <v>48</v>
      </c>
      <c r="DF7">
        <v>39</v>
      </c>
      <c r="DG7">
        <v>39</v>
      </c>
      <c r="DH7">
        <v>47</v>
      </c>
      <c r="DI7">
        <v>33</v>
      </c>
      <c r="DJ7">
        <v>39</v>
      </c>
      <c r="DK7">
        <v>30</v>
      </c>
      <c r="DL7">
        <v>57</v>
      </c>
      <c r="DM7">
        <v>34</v>
      </c>
      <c r="DN7">
        <v>34</v>
      </c>
      <c r="DO7">
        <v>50</v>
      </c>
      <c r="DP7">
        <v>54</v>
      </c>
      <c r="DQ7">
        <v>51</v>
      </c>
      <c r="DR7">
        <v>38</v>
      </c>
      <c r="DS7">
        <v>32</v>
      </c>
      <c r="DT7">
        <v>51</v>
      </c>
      <c r="DU7">
        <v>36</v>
      </c>
      <c r="DV7">
        <v>35</v>
      </c>
      <c r="DW7">
        <v>48</v>
      </c>
      <c r="DX7">
        <v>52</v>
      </c>
      <c r="DY7">
        <v>60</v>
      </c>
      <c r="DZ7">
        <v>41</v>
      </c>
      <c r="EA7">
        <v>34</v>
      </c>
      <c r="EB7">
        <v>44</v>
      </c>
      <c r="EC7">
        <v>37</v>
      </c>
      <c r="ED7">
        <v>41</v>
      </c>
      <c r="EE7">
        <v>60</v>
      </c>
      <c r="EF7">
        <v>44</v>
      </c>
      <c r="EG7">
        <v>37</v>
      </c>
      <c r="EH7">
        <v>32</v>
      </c>
      <c r="EI7">
        <v>30</v>
      </c>
      <c r="EJ7">
        <v>30</v>
      </c>
      <c r="EK7">
        <v>45</v>
      </c>
      <c r="EL7">
        <v>60</v>
      </c>
      <c r="EM7">
        <v>60</v>
      </c>
      <c r="EN7">
        <v>49</v>
      </c>
      <c r="EO7">
        <v>47</v>
      </c>
      <c r="EP7">
        <v>49</v>
      </c>
      <c r="EQ7"/>
      <c r="ER7">
        <v>59</v>
      </c>
      <c r="ES7">
        <v>54</v>
      </c>
      <c r="ET7">
        <v>45</v>
      </c>
      <c r="EU7">
        <v>55</v>
      </c>
      <c r="EV7">
        <v>65</v>
      </c>
      <c r="EW7">
        <v>55</v>
      </c>
      <c r="EX7">
        <v>34</v>
      </c>
      <c r="EY7">
        <v>31</v>
      </c>
      <c r="EZ7">
        <v>50</v>
      </c>
      <c r="FA7">
        <v>45</v>
      </c>
      <c r="FB7">
        <v>47</v>
      </c>
      <c r="FC7">
        <v>46</v>
      </c>
      <c r="FD7">
        <v>51</v>
      </c>
      <c r="FE7">
        <v>34</v>
      </c>
      <c r="FF7">
        <v>46</v>
      </c>
      <c r="FG7">
        <v>49</v>
      </c>
      <c r="FH7">
        <v>47</v>
      </c>
      <c r="FI7">
        <v>43</v>
      </c>
      <c r="FJ7">
        <v>37</v>
      </c>
      <c r="FK7">
        <v>22</v>
      </c>
      <c r="FL7">
        <v>26</v>
      </c>
      <c r="FM7">
        <v>37</v>
      </c>
      <c r="FN7">
        <v>36</v>
      </c>
      <c r="FO7">
        <v>39</v>
      </c>
      <c r="FP7">
        <v>38</v>
      </c>
      <c r="FQ7">
        <v>43</v>
      </c>
      <c r="FR7">
        <v>38</v>
      </c>
      <c r="FS7">
        <v>31</v>
      </c>
      <c r="FT7">
        <v>26</v>
      </c>
      <c r="FU7">
        <v>34</v>
      </c>
      <c r="FV7">
        <v>43</v>
      </c>
      <c r="FW7">
        <v>44</v>
      </c>
      <c r="FX7">
        <v>43</v>
      </c>
      <c r="FY7">
        <v>33</v>
      </c>
      <c r="FZ7">
        <v>33</v>
      </c>
      <c r="GA7">
        <v>51</v>
      </c>
      <c r="GB7">
        <v>43</v>
      </c>
      <c r="GC7">
        <v>47</v>
      </c>
      <c r="GD7">
        <v>37</v>
      </c>
      <c r="GE7">
        <v>54</v>
      </c>
      <c r="GF7">
        <v>31</v>
      </c>
      <c r="GG7">
        <v>26</v>
      </c>
      <c r="GH7">
        <v>26</v>
      </c>
      <c r="GI7">
        <v>42</v>
      </c>
      <c r="GJ7">
        <v>41</v>
      </c>
      <c r="GK7">
        <v>28</v>
      </c>
      <c r="GL7">
        <v>27</v>
      </c>
      <c r="GM7">
        <v>35</v>
      </c>
      <c r="GN7">
        <v>30</v>
      </c>
      <c r="GO7">
        <v>21</v>
      </c>
      <c r="GP7">
        <v>19</v>
      </c>
      <c r="GQ7">
        <v>34</v>
      </c>
      <c r="GR7">
        <v>25</v>
      </c>
      <c r="GS7">
        <v>24</v>
      </c>
      <c r="GT7">
        <v>24</v>
      </c>
      <c r="GU7">
        <v>24</v>
      </c>
      <c r="GV7">
        <v>36</v>
      </c>
      <c r="GW7">
        <v>44</v>
      </c>
      <c r="GX7">
        <v>35</v>
      </c>
      <c r="GY7">
        <v>30</v>
      </c>
      <c r="GZ7">
        <v>40</v>
      </c>
      <c r="HA7">
        <v>36</v>
      </c>
      <c r="HB7">
        <v>34</v>
      </c>
      <c r="HC7">
        <v>34</v>
      </c>
      <c r="HD7">
        <v>31</v>
      </c>
      <c r="HE7">
        <v>25</v>
      </c>
      <c r="HF7">
        <v>31</v>
      </c>
      <c r="HG7">
        <v>26</v>
      </c>
      <c r="HH7">
        <v>31</v>
      </c>
      <c r="HI7">
        <v>30</v>
      </c>
      <c r="HJ7">
        <v>31</v>
      </c>
      <c r="HK7">
        <v>23</v>
      </c>
      <c r="HL7">
        <v>22</v>
      </c>
      <c r="HM7">
        <v>22</v>
      </c>
      <c r="HN7">
        <v>10</v>
      </c>
      <c r="HO7">
        <v>16</v>
      </c>
      <c r="HP7">
        <v>19</v>
      </c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</row>
    <row r="8" spans="1:252" ht="12.75" customHeight="1" x14ac:dyDescent="0.2">
      <c r="A8" s="228">
        <v>340070002</v>
      </c>
      <c r="B8" s="229">
        <f>INDEX(Sites!$A:$N,MATCH($A8,Sites!$A:$A,0),2)</f>
        <v>39.934446000000001</v>
      </c>
      <c r="C8" s="228" t="str">
        <f>INDEX(Sites!$A:$N,MATCH($A8,Sites!$A:$A,0),4)</f>
        <v>NJ</v>
      </c>
      <c r="D8" s="228" t="str">
        <f>INDEX(Sites!$A:$N,MATCH($A8,Sites!$A:$A,0),6)</f>
        <v>Camden Spruce St</v>
      </c>
      <c r="E8" s="228" t="str">
        <f>INDEX(Sites!$A:$N,MATCH($A8,Sites!$A:$A,0),10)</f>
        <v>4.0</v>
      </c>
      <c r="F8" s="228" t="str">
        <f>INDEX(Sites!$A:$Q,MATCH($A8,Sites!$A:$A,0),5) &amp; ", " &amp; C8</f>
        <v>Camden, NJ</v>
      </c>
      <c r="G8" s="228">
        <f t="shared" si="0"/>
        <v>69</v>
      </c>
      <c r="H8">
        <v>37</v>
      </c>
      <c r="I8">
        <v>38</v>
      </c>
      <c r="J8">
        <v>42</v>
      </c>
      <c r="K8"/>
      <c r="L8"/>
      <c r="M8"/>
      <c r="N8"/>
      <c r="O8">
        <v>44</v>
      </c>
      <c r="P8">
        <v>35</v>
      </c>
      <c r="Q8"/>
      <c r="R8">
        <v>41</v>
      </c>
      <c r="S8">
        <v>42</v>
      </c>
      <c r="T8">
        <v>38</v>
      </c>
      <c r="U8">
        <v>43</v>
      </c>
      <c r="V8">
        <v>46</v>
      </c>
      <c r="W8">
        <v>45</v>
      </c>
      <c r="X8">
        <v>14</v>
      </c>
      <c r="Y8">
        <v>43</v>
      </c>
      <c r="Z8">
        <v>38</v>
      </c>
      <c r="AA8">
        <v>36</v>
      </c>
      <c r="AB8">
        <v>40</v>
      </c>
      <c r="AC8">
        <v>43</v>
      </c>
      <c r="AD8">
        <v>34</v>
      </c>
      <c r="AE8">
        <v>11</v>
      </c>
      <c r="AF8">
        <v>35</v>
      </c>
      <c r="AG8">
        <v>35</v>
      </c>
      <c r="AH8">
        <v>34</v>
      </c>
      <c r="AI8">
        <v>33</v>
      </c>
      <c r="AJ8">
        <v>36</v>
      </c>
      <c r="AK8">
        <v>34</v>
      </c>
      <c r="AL8">
        <v>36</v>
      </c>
      <c r="AM8">
        <v>38</v>
      </c>
      <c r="AN8">
        <v>41</v>
      </c>
      <c r="AO8">
        <v>36</v>
      </c>
      <c r="AP8">
        <v>35</v>
      </c>
      <c r="AQ8">
        <v>39</v>
      </c>
      <c r="AR8">
        <v>36</v>
      </c>
      <c r="AS8">
        <v>34</v>
      </c>
      <c r="AT8">
        <v>42</v>
      </c>
      <c r="AU8">
        <v>34</v>
      </c>
      <c r="AV8">
        <v>33</v>
      </c>
      <c r="AW8">
        <v>38</v>
      </c>
      <c r="AX8">
        <v>47</v>
      </c>
      <c r="AY8">
        <v>40</v>
      </c>
      <c r="AZ8">
        <v>41</v>
      </c>
      <c r="BA8">
        <v>48</v>
      </c>
      <c r="BB8">
        <v>51</v>
      </c>
      <c r="BC8">
        <v>34</v>
      </c>
      <c r="BD8">
        <v>26</v>
      </c>
      <c r="BE8">
        <v>26</v>
      </c>
      <c r="BF8">
        <v>33</v>
      </c>
      <c r="BG8"/>
      <c r="BH8">
        <v>46</v>
      </c>
      <c r="BI8">
        <v>40</v>
      </c>
      <c r="BJ8">
        <v>47</v>
      </c>
      <c r="BK8">
        <v>37</v>
      </c>
      <c r="BL8">
        <v>35</v>
      </c>
      <c r="BM8">
        <v>34</v>
      </c>
      <c r="BN8">
        <v>45</v>
      </c>
      <c r="BO8">
        <v>48</v>
      </c>
      <c r="BP8">
        <v>51</v>
      </c>
      <c r="BQ8">
        <v>48</v>
      </c>
      <c r="BR8">
        <v>41</v>
      </c>
      <c r="BS8">
        <v>41</v>
      </c>
      <c r="BT8">
        <v>20</v>
      </c>
      <c r="BU8">
        <v>42</v>
      </c>
      <c r="BV8">
        <v>43</v>
      </c>
      <c r="BW8">
        <v>39</v>
      </c>
      <c r="BX8">
        <v>40</v>
      </c>
      <c r="BY8">
        <v>54</v>
      </c>
      <c r="BZ8">
        <v>54</v>
      </c>
      <c r="CA8">
        <v>40</v>
      </c>
      <c r="CB8">
        <v>28</v>
      </c>
      <c r="CC8">
        <v>19</v>
      </c>
      <c r="CD8">
        <v>16</v>
      </c>
      <c r="CE8">
        <v>34</v>
      </c>
      <c r="CF8">
        <v>43</v>
      </c>
      <c r="CG8">
        <v>50</v>
      </c>
      <c r="CH8">
        <v>44</v>
      </c>
      <c r="CI8">
        <v>39</v>
      </c>
      <c r="CJ8">
        <v>41</v>
      </c>
      <c r="CK8" s="235">
        <v>61</v>
      </c>
      <c r="CL8" s="235">
        <v>47</v>
      </c>
      <c r="CM8">
        <v>44</v>
      </c>
      <c r="CN8">
        <v>30</v>
      </c>
      <c r="CO8">
        <v>35</v>
      </c>
      <c r="CP8">
        <v>32</v>
      </c>
      <c r="CQ8">
        <v>25</v>
      </c>
      <c r="CR8">
        <v>38</v>
      </c>
      <c r="CS8">
        <v>45</v>
      </c>
      <c r="CT8">
        <v>53</v>
      </c>
      <c r="CU8">
        <v>54</v>
      </c>
      <c r="CV8">
        <v>44</v>
      </c>
      <c r="CW8">
        <v>49</v>
      </c>
      <c r="CX8">
        <v>52</v>
      </c>
      <c r="CY8">
        <v>63</v>
      </c>
      <c r="CZ8">
        <v>54</v>
      </c>
      <c r="DA8">
        <v>51</v>
      </c>
      <c r="DB8">
        <v>36</v>
      </c>
      <c r="DC8">
        <v>50</v>
      </c>
      <c r="DD8">
        <v>44</v>
      </c>
      <c r="DE8">
        <v>47</v>
      </c>
      <c r="DF8">
        <v>38</v>
      </c>
      <c r="DG8">
        <v>41</v>
      </c>
      <c r="DH8">
        <v>56</v>
      </c>
      <c r="DI8">
        <v>53</v>
      </c>
      <c r="DJ8">
        <v>52</v>
      </c>
      <c r="DK8">
        <v>34</v>
      </c>
      <c r="DL8">
        <v>54</v>
      </c>
      <c r="DM8">
        <v>35</v>
      </c>
      <c r="DN8">
        <v>38</v>
      </c>
      <c r="DO8">
        <v>52</v>
      </c>
      <c r="DP8">
        <v>54</v>
      </c>
      <c r="DQ8">
        <v>43</v>
      </c>
      <c r="DR8">
        <v>38</v>
      </c>
      <c r="DS8">
        <v>49</v>
      </c>
      <c r="DT8">
        <v>59</v>
      </c>
      <c r="DU8">
        <v>48</v>
      </c>
      <c r="DV8">
        <v>28</v>
      </c>
      <c r="DW8">
        <v>46</v>
      </c>
      <c r="DX8">
        <v>59</v>
      </c>
      <c r="DY8">
        <v>67</v>
      </c>
      <c r="DZ8">
        <v>49</v>
      </c>
      <c r="EA8">
        <v>49</v>
      </c>
      <c r="EB8">
        <v>49</v>
      </c>
      <c r="EC8">
        <v>49</v>
      </c>
      <c r="ED8">
        <v>44</v>
      </c>
      <c r="EE8">
        <v>53</v>
      </c>
      <c r="EF8">
        <v>41</v>
      </c>
      <c r="EG8">
        <v>59</v>
      </c>
      <c r="EH8">
        <v>26</v>
      </c>
      <c r="EI8">
        <v>43</v>
      </c>
      <c r="EJ8">
        <v>51</v>
      </c>
      <c r="EK8">
        <v>42</v>
      </c>
      <c r="EL8">
        <v>57</v>
      </c>
      <c r="EM8">
        <v>55</v>
      </c>
      <c r="EN8">
        <v>49</v>
      </c>
      <c r="EO8">
        <v>57</v>
      </c>
      <c r="EP8">
        <v>50</v>
      </c>
      <c r="EQ8">
        <v>29</v>
      </c>
      <c r="ER8">
        <v>55</v>
      </c>
      <c r="ES8">
        <v>47</v>
      </c>
      <c r="ET8">
        <v>56</v>
      </c>
      <c r="EU8">
        <v>62</v>
      </c>
      <c r="EV8">
        <v>69</v>
      </c>
      <c r="EW8">
        <v>57</v>
      </c>
      <c r="EX8">
        <v>43</v>
      </c>
      <c r="EY8">
        <v>41</v>
      </c>
      <c r="EZ8">
        <v>57</v>
      </c>
      <c r="FA8">
        <v>57</v>
      </c>
      <c r="FB8">
        <v>46</v>
      </c>
      <c r="FC8">
        <v>41</v>
      </c>
      <c r="FD8">
        <v>48</v>
      </c>
      <c r="FE8">
        <v>40</v>
      </c>
      <c r="FF8">
        <v>47</v>
      </c>
      <c r="FG8">
        <v>47</v>
      </c>
      <c r="FH8">
        <v>50</v>
      </c>
      <c r="FI8">
        <v>49</v>
      </c>
      <c r="FJ8">
        <v>38</v>
      </c>
      <c r="FK8">
        <v>28</v>
      </c>
      <c r="FL8">
        <v>40</v>
      </c>
      <c r="FM8">
        <v>45</v>
      </c>
      <c r="FN8">
        <v>47</v>
      </c>
      <c r="FO8">
        <v>55</v>
      </c>
      <c r="FP8">
        <v>41</v>
      </c>
      <c r="FQ8">
        <v>40</v>
      </c>
      <c r="FR8">
        <v>48</v>
      </c>
      <c r="FS8">
        <v>41</v>
      </c>
      <c r="FT8">
        <v>43</v>
      </c>
      <c r="FU8">
        <v>45</v>
      </c>
      <c r="FV8">
        <v>45</v>
      </c>
      <c r="FW8">
        <v>55</v>
      </c>
      <c r="FX8">
        <v>53</v>
      </c>
      <c r="FY8">
        <v>37</v>
      </c>
      <c r="FZ8">
        <v>37</v>
      </c>
      <c r="GA8">
        <v>47</v>
      </c>
      <c r="GB8">
        <v>49</v>
      </c>
      <c r="GC8">
        <v>51</v>
      </c>
      <c r="GD8">
        <v>55</v>
      </c>
      <c r="GE8">
        <v>54</v>
      </c>
      <c r="GF8"/>
      <c r="GG8">
        <v>40</v>
      </c>
      <c r="GH8">
        <v>37</v>
      </c>
      <c r="GI8">
        <v>35</v>
      </c>
      <c r="GJ8">
        <v>45</v>
      </c>
      <c r="GK8">
        <v>50</v>
      </c>
      <c r="GL8">
        <v>48</v>
      </c>
      <c r="GM8">
        <v>50</v>
      </c>
      <c r="GN8">
        <v>42</v>
      </c>
      <c r="GO8">
        <v>26</v>
      </c>
      <c r="GP8">
        <v>21</v>
      </c>
      <c r="GQ8">
        <v>37</v>
      </c>
      <c r="GR8">
        <v>44</v>
      </c>
      <c r="GS8">
        <v>37</v>
      </c>
      <c r="GT8">
        <v>23</v>
      </c>
      <c r="GU8">
        <v>34</v>
      </c>
      <c r="GV8">
        <v>37</v>
      </c>
      <c r="GW8">
        <v>45</v>
      </c>
      <c r="GX8">
        <v>40</v>
      </c>
      <c r="GY8">
        <v>42</v>
      </c>
      <c r="GZ8">
        <v>54</v>
      </c>
      <c r="HA8">
        <v>51</v>
      </c>
      <c r="HB8">
        <v>48</v>
      </c>
      <c r="HC8">
        <v>39</v>
      </c>
      <c r="HD8">
        <v>47</v>
      </c>
      <c r="HE8">
        <v>27</v>
      </c>
      <c r="HF8">
        <v>37</v>
      </c>
      <c r="HG8">
        <v>33</v>
      </c>
      <c r="HH8">
        <v>38</v>
      </c>
      <c r="HI8">
        <v>36</v>
      </c>
      <c r="HJ8">
        <v>30</v>
      </c>
      <c r="HK8">
        <v>27</v>
      </c>
      <c r="HL8">
        <v>29</v>
      </c>
      <c r="HM8">
        <v>22</v>
      </c>
      <c r="HN8">
        <v>20</v>
      </c>
      <c r="HO8">
        <v>25</v>
      </c>
      <c r="HP8">
        <v>24</v>
      </c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</row>
    <row r="9" spans="1:252" ht="12.75" customHeight="1" x14ac:dyDescent="0.2">
      <c r="A9" s="228">
        <v>340273001</v>
      </c>
      <c r="B9" s="229">
        <f>INDEX(Sites!$A:$N,MATCH($A9,Sites!$A:$A,0),2)</f>
        <v>40.787627999999998</v>
      </c>
      <c r="C9" s="228" t="str">
        <f>INDEX(Sites!$A:$N,MATCH($A9,Sites!$A:$A,0),4)</f>
        <v>NJ</v>
      </c>
      <c r="D9" s="228" t="str">
        <f>INDEX(Sites!$A:$N,MATCH($A9,Sites!$A:$A,0),6)</f>
        <v>Chester</v>
      </c>
      <c r="E9" s="228" t="str">
        <f>INDEX(Sites!$A:$N,MATCH($A9,Sites!$A:$A,0),10)</f>
        <v>278.0</v>
      </c>
      <c r="F9" s="228" t="str">
        <f>INDEX(Sites!$A:$Q,MATCH($A9,Sites!$A:$A,0),5) &amp; ", " &amp; C9</f>
        <v>Morris, NJ</v>
      </c>
      <c r="G9" s="228">
        <f t="shared" si="0"/>
        <v>65</v>
      </c>
      <c r="H9">
        <v>42</v>
      </c>
      <c r="I9">
        <v>45</v>
      </c>
      <c r="J9">
        <v>41</v>
      </c>
      <c r="K9"/>
      <c r="L9"/>
      <c r="M9"/>
      <c r="N9"/>
      <c r="O9">
        <v>45</v>
      </c>
      <c r="P9">
        <v>31</v>
      </c>
      <c r="Q9">
        <v>46</v>
      </c>
      <c r="R9">
        <v>41</v>
      </c>
      <c r="S9"/>
      <c r="T9"/>
      <c r="U9"/>
      <c r="V9">
        <v>51</v>
      </c>
      <c r="W9">
        <v>55</v>
      </c>
      <c r="X9">
        <v>37</v>
      </c>
      <c r="Y9">
        <v>56</v>
      </c>
      <c r="Z9">
        <v>48</v>
      </c>
      <c r="AA9">
        <v>37</v>
      </c>
      <c r="AB9">
        <v>48</v>
      </c>
      <c r="AC9">
        <v>48</v>
      </c>
      <c r="AD9">
        <v>33</v>
      </c>
      <c r="AE9">
        <v>30</v>
      </c>
      <c r="AF9">
        <v>36</v>
      </c>
      <c r="AG9">
        <v>38</v>
      </c>
      <c r="AH9">
        <v>37</v>
      </c>
      <c r="AI9">
        <v>37</v>
      </c>
      <c r="AJ9">
        <v>40</v>
      </c>
      <c r="AK9">
        <v>40</v>
      </c>
      <c r="AL9">
        <v>44</v>
      </c>
      <c r="AM9">
        <v>40</v>
      </c>
      <c r="AN9">
        <v>44</v>
      </c>
      <c r="AO9">
        <v>39</v>
      </c>
      <c r="AP9">
        <v>41</v>
      </c>
      <c r="AQ9">
        <v>45</v>
      </c>
      <c r="AR9">
        <v>41</v>
      </c>
      <c r="AS9">
        <v>41</v>
      </c>
      <c r="AT9">
        <v>47</v>
      </c>
      <c r="AU9">
        <v>38</v>
      </c>
      <c r="AV9">
        <v>35</v>
      </c>
      <c r="AW9">
        <v>43</v>
      </c>
      <c r="AX9">
        <v>52</v>
      </c>
      <c r="AY9">
        <v>57</v>
      </c>
      <c r="AZ9">
        <v>50</v>
      </c>
      <c r="BA9">
        <v>54</v>
      </c>
      <c r="BB9">
        <v>52</v>
      </c>
      <c r="BC9">
        <v>34</v>
      </c>
      <c r="BD9">
        <v>32</v>
      </c>
      <c r="BE9">
        <v>36</v>
      </c>
      <c r="BF9">
        <v>42</v>
      </c>
      <c r="BG9">
        <v>49</v>
      </c>
      <c r="BH9">
        <v>48</v>
      </c>
      <c r="BI9">
        <v>44</v>
      </c>
      <c r="BJ9">
        <v>49</v>
      </c>
      <c r="BK9">
        <v>42</v>
      </c>
      <c r="BL9">
        <v>33</v>
      </c>
      <c r="BM9">
        <v>35</v>
      </c>
      <c r="BN9">
        <v>48</v>
      </c>
      <c r="BO9">
        <v>50</v>
      </c>
      <c r="BP9">
        <v>49</v>
      </c>
      <c r="BQ9">
        <v>58</v>
      </c>
      <c r="BR9">
        <v>40</v>
      </c>
      <c r="BS9">
        <v>43</v>
      </c>
      <c r="BT9">
        <v>30</v>
      </c>
      <c r="BU9">
        <v>44</v>
      </c>
      <c r="BV9">
        <v>45</v>
      </c>
      <c r="BW9">
        <v>41</v>
      </c>
      <c r="BX9">
        <v>43</v>
      </c>
      <c r="BY9">
        <v>58</v>
      </c>
      <c r="BZ9">
        <v>53</v>
      </c>
      <c r="CA9">
        <v>48</v>
      </c>
      <c r="CB9">
        <v>38</v>
      </c>
      <c r="CC9">
        <v>21</v>
      </c>
      <c r="CD9">
        <v>24</v>
      </c>
      <c r="CE9">
        <v>33</v>
      </c>
      <c r="CF9">
        <v>39</v>
      </c>
      <c r="CG9">
        <v>47</v>
      </c>
      <c r="CH9">
        <v>48</v>
      </c>
      <c r="CI9">
        <v>38</v>
      </c>
      <c r="CJ9"/>
      <c r="CK9" s="235"/>
      <c r="CL9" s="235"/>
      <c r="CM9">
        <v>38</v>
      </c>
      <c r="CN9">
        <v>32</v>
      </c>
      <c r="CO9">
        <v>40</v>
      </c>
      <c r="CP9">
        <v>35</v>
      </c>
      <c r="CQ9">
        <v>24</v>
      </c>
      <c r="CR9">
        <v>33</v>
      </c>
      <c r="CS9">
        <v>39</v>
      </c>
      <c r="CT9">
        <v>52</v>
      </c>
      <c r="CU9">
        <v>51</v>
      </c>
      <c r="CV9">
        <v>32</v>
      </c>
      <c r="CW9">
        <v>34</v>
      </c>
      <c r="CX9">
        <v>46</v>
      </c>
      <c r="CY9">
        <v>57</v>
      </c>
      <c r="CZ9">
        <v>45</v>
      </c>
      <c r="DA9">
        <v>62</v>
      </c>
      <c r="DB9">
        <v>42</v>
      </c>
      <c r="DC9">
        <v>54</v>
      </c>
      <c r="DD9">
        <v>43</v>
      </c>
      <c r="DE9">
        <v>38</v>
      </c>
      <c r="DF9">
        <v>36</v>
      </c>
      <c r="DG9">
        <v>39</v>
      </c>
      <c r="DH9">
        <v>48</v>
      </c>
      <c r="DI9">
        <v>34</v>
      </c>
      <c r="DJ9"/>
      <c r="DK9">
        <v>39</v>
      </c>
      <c r="DL9">
        <v>48</v>
      </c>
      <c r="DM9">
        <v>32</v>
      </c>
      <c r="DN9">
        <v>32</v>
      </c>
      <c r="DO9">
        <v>44</v>
      </c>
      <c r="DP9">
        <v>52</v>
      </c>
      <c r="DQ9">
        <v>49</v>
      </c>
      <c r="DR9">
        <v>37</v>
      </c>
      <c r="DS9">
        <v>49</v>
      </c>
      <c r="DT9">
        <v>53</v>
      </c>
      <c r="DU9">
        <v>57</v>
      </c>
      <c r="DV9">
        <v>32</v>
      </c>
      <c r="DW9">
        <v>30</v>
      </c>
      <c r="DX9">
        <v>56</v>
      </c>
      <c r="DY9">
        <v>65</v>
      </c>
      <c r="DZ9">
        <v>57</v>
      </c>
      <c r="EA9">
        <v>54</v>
      </c>
      <c r="EB9">
        <v>38</v>
      </c>
      <c r="EC9">
        <v>40</v>
      </c>
      <c r="ED9">
        <v>54</v>
      </c>
      <c r="EE9">
        <v>40</v>
      </c>
      <c r="EF9">
        <v>47</v>
      </c>
      <c r="EG9">
        <v>44</v>
      </c>
      <c r="EH9">
        <v>41</v>
      </c>
      <c r="EI9">
        <v>45</v>
      </c>
      <c r="EJ9">
        <v>58</v>
      </c>
      <c r="EK9">
        <v>55</v>
      </c>
      <c r="EL9">
        <v>59</v>
      </c>
      <c r="EM9">
        <v>48</v>
      </c>
      <c r="EN9">
        <v>61</v>
      </c>
      <c r="EO9">
        <v>61</v>
      </c>
      <c r="EP9">
        <v>52</v>
      </c>
      <c r="EQ9">
        <v>36</v>
      </c>
      <c r="ER9">
        <v>53</v>
      </c>
      <c r="ES9">
        <v>65</v>
      </c>
      <c r="ET9">
        <v>63</v>
      </c>
      <c r="EU9">
        <v>59</v>
      </c>
      <c r="EV9">
        <v>61</v>
      </c>
      <c r="EW9">
        <v>60</v>
      </c>
      <c r="EX9">
        <v>44</v>
      </c>
      <c r="EY9">
        <v>43</v>
      </c>
      <c r="EZ9">
        <v>55</v>
      </c>
      <c r="FA9">
        <v>53</v>
      </c>
      <c r="FB9">
        <v>42</v>
      </c>
      <c r="FC9">
        <v>37</v>
      </c>
      <c r="FD9">
        <v>43</v>
      </c>
      <c r="FE9">
        <v>38</v>
      </c>
      <c r="FF9">
        <v>49</v>
      </c>
      <c r="FG9">
        <v>57</v>
      </c>
      <c r="FH9">
        <v>55</v>
      </c>
      <c r="FI9">
        <v>50</v>
      </c>
      <c r="FJ9">
        <v>47</v>
      </c>
      <c r="FK9">
        <v>39</v>
      </c>
      <c r="FL9">
        <v>45</v>
      </c>
      <c r="FM9">
        <v>49</v>
      </c>
      <c r="FN9">
        <v>46</v>
      </c>
      <c r="FO9">
        <v>48</v>
      </c>
      <c r="FP9">
        <v>36</v>
      </c>
      <c r="FQ9">
        <v>41</v>
      </c>
      <c r="FR9">
        <v>51</v>
      </c>
      <c r="FS9">
        <v>62</v>
      </c>
      <c r="FT9">
        <v>53</v>
      </c>
      <c r="FU9">
        <v>35</v>
      </c>
      <c r="FV9">
        <v>41</v>
      </c>
      <c r="FW9">
        <v>60</v>
      </c>
      <c r="FX9">
        <v>56</v>
      </c>
      <c r="FY9">
        <v>46</v>
      </c>
      <c r="FZ9">
        <v>34</v>
      </c>
      <c r="GA9">
        <v>49</v>
      </c>
      <c r="GB9">
        <v>45</v>
      </c>
      <c r="GC9">
        <v>48</v>
      </c>
      <c r="GD9">
        <v>58</v>
      </c>
      <c r="GE9">
        <v>44</v>
      </c>
      <c r="GF9">
        <v>49</v>
      </c>
      <c r="GG9">
        <v>52</v>
      </c>
      <c r="GH9">
        <v>50</v>
      </c>
      <c r="GI9">
        <v>36</v>
      </c>
      <c r="GJ9">
        <v>44</v>
      </c>
      <c r="GK9">
        <v>54</v>
      </c>
      <c r="GL9">
        <v>50</v>
      </c>
      <c r="GM9">
        <v>47</v>
      </c>
      <c r="GN9">
        <v>42</v>
      </c>
      <c r="GO9">
        <v>31</v>
      </c>
      <c r="GP9">
        <v>24</v>
      </c>
      <c r="GQ9">
        <v>32</v>
      </c>
      <c r="GR9">
        <v>49</v>
      </c>
      <c r="GS9">
        <v>45</v>
      </c>
      <c r="GT9">
        <v>25</v>
      </c>
      <c r="GU9">
        <v>31</v>
      </c>
      <c r="GV9">
        <v>43</v>
      </c>
      <c r="GW9">
        <v>38</v>
      </c>
      <c r="GX9">
        <v>26</v>
      </c>
      <c r="GY9">
        <v>35</v>
      </c>
      <c r="GZ9">
        <v>46</v>
      </c>
      <c r="HA9">
        <v>48</v>
      </c>
      <c r="HB9">
        <v>48</v>
      </c>
      <c r="HC9">
        <v>32</v>
      </c>
      <c r="HD9">
        <v>50</v>
      </c>
      <c r="HE9">
        <v>28</v>
      </c>
      <c r="HF9"/>
      <c r="HG9"/>
      <c r="HH9"/>
      <c r="HI9"/>
      <c r="HJ9">
        <v>24</v>
      </c>
      <c r="HK9">
        <v>22</v>
      </c>
      <c r="HL9">
        <v>22</v>
      </c>
      <c r="HM9">
        <v>24</v>
      </c>
      <c r="HN9">
        <v>28</v>
      </c>
      <c r="HO9">
        <v>27</v>
      </c>
      <c r="HP9">
        <v>24</v>
      </c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</row>
    <row r="10" spans="1:252" ht="12.75" customHeight="1" x14ac:dyDescent="0.2">
      <c r="A10" s="228">
        <v>340150002</v>
      </c>
      <c r="B10" s="229">
        <f>INDEX(Sites!$A:$N,MATCH($A10,Sites!$A:$A,0),2)</f>
        <v>39.800339000000001</v>
      </c>
      <c r="C10" s="228" t="str">
        <f>INDEX(Sites!$A:$N,MATCH($A10,Sites!$A:$A,0),4)</f>
        <v>NJ</v>
      </c>
      <c r="D10" s="228" t="str">
        <f>INDEX(Sites!$A:$N,MATCH($A10,Sites!$A:$A,0),6)</f>
        <v>Clarksboro</v>
      </c>
      <c r="E10" s="228" t="str">
        <f>INDEX(Sites!$A:$N,MATCH($A10,Sites!$A:$A,0),10)</f>
        <v>12.0</v>
      </c>
      <c r="F10" s="228" t="str">
        <f>INDEX(Sites!$A:$Q,MATCH($A10,Sites!$A:$A,0),5) &amp; ", " &amp; C10</f>
        <v>Gloucester, NJ</v>
      </c>
      <c r="G10" s="228">
        <f t="shared" si="0"/>
        <v>78</v>
      </c>
      <c r="H10">
        <v>34</v>
      </c>
      <c r="I10">
        <v>45</v>
      </c>
      <c r="J10">
        <v>43</v>
      </c>
      <c r="K10"/>
      <c r="L10"/>
      <c r="M10"/>
      <c r="N10"/>
      <c r="O10">
        <v>44</v>
      </c>
      <c r="P10">
        <v>37</v>
      </c>
      <c r="Q10">
        <v>36</v>
      </c>
      <c r="R10"/>
      <c r="S10"/>
      <c r="T10"/>
      <c r="U10">
        <v>49</v>
      </c>
      <c r="V10">
        <v>55</v>
      </c>
      <c r="W10">
        <v>57</v>
      </c>
      <c r="X10">
        <v>17</v>
      </c>
      <c r="Y10">
        <v>52</v>
      </c>
      <c r="Z10">
        <v>46</v>
      </c>
      <c r="AA10">
        <v>38</v>
      </c>
      <c r="AB10">
        <v>50</v>
      </c>
      <c r="AC10">
        <v>46</v>
      </c>
      <c r="AD10">
        <v>41</v>
      </c>
      <c r="AE10">
        <v>12</v>
      </c>
      <c r="AF10">
        <v>42</v>
      </c>
      <c r="AG10">
        <v>41</v>
      </c>
      <c r="AH10">
        <v>38</v>
      </c>
      <c r="AI10">
        <v>40</v>
      </c>
      <c r="AJ10">
        <v>40</v>
      </c>
      <c r="AK10">
        <v>45</v>
      </c>
      <c r="AL10">
        <v>45</v>
      </c>
      <c r="AM10">
        <v>41</v>
      </c>
      <c r="AN10">
        <v>46</v>
      </c>
      <c r="AO10">
        <v>40</v>
      </c>
      <c r="AP10">
        <v>43</v>
      </c>
      <c r="AQ10">
        <v>44</v>
      </c>
      <c r="AR10">
        <v>38</v>
      </c>
      <c r="AS10">
        <v>38</v>
      </c>
      <c r="AT10">
        <v>51</v>
      </c>
      <c r="AU10">
        <v>40</v>
      </c>
      <c r="AV10">
        <v>37</v>
      </c>
      <c r="AW10">
        <v>46</v>
      </c>
      <c r="AX10">
        <v>32</v>
      </c>
      <c r="AY10">
        <v>52</v>
      </c>
      <c r="AZ10">
        <v>46</v>
      </c>
      <c r="BA10">
        <v>57</v>
      </c>
      <c r="BB10">
        <v>58</v>
      </c>
      <c r="BC10">
        <v>36</v>
      </c>
      <c r="BD10">
        <v>28</v>
      </c>
      <c r="BE10">
        <v>36</v>
      </c>
      <c r="BF10">
        <v>41</v>
      </c>
      <c r="BG10">
        <v>47</v>
      </c>
      <c r="BH10">
        <v>53</v>
      </c>
      <c r="BI10">
        <v>49</v>
      </c>
      <c r="BJ10">
        <v>56</v>
      </c>
      <c r="BK10">
        <v>45</v>
      </c>
      <c r="BL10">
        <v>41</v>
      </c>
      <c r="BM10">
        <v>42</v>
      </c>
      <c r="BN10">
        <v>48</v>
      </c>
      <c r="BO10">
        <v>53</v>
      </c>
      <c r="BP10">
        <v>58</v>
      </c>
      <c r="BQ10">
        <v>57</v>
      </c>
      <c r="BR10">
        <v>53</v>
      </c>
      <c r="BS10">
        <v>49</v>
      </c>
      <c r="BT10">
        <v>27</v>
      </c>
      <c r="BU10">
        <v>47</v>
      </c>
      <c r="BV10">
        <v>49</v>
      </c>
      <c r="BW10">
        <v>45</v>
      </c>
      <c r="BX10">
        <v>46</v>
      </c>
      <c r="BY10">
        <v>61</v>
      </c>
      <c r="BZ10">
        <v>63</v>
      </c>
      <c r="CA10">
        <v>49</v>
      </c>
      <c r="CB10">
        <v>35</v>
      </c>
      <c r="CC10">
        <v>22</v>
      </c>
      <c r="CD10">
        <v>20</v>
      </c>
      <c r="CE10">
        <v>40</v>
      </c>
      <c r="CF10">
        <v>47</v>
      </c>
      <c r="CG10">
        <v>60</v>
      </c>
      <c r="CH10">
        <v>47</v>
      </c>
      <c r="CI10">
        <v>51</v>
      </c>
      <c r="CJ10">
        <v>55</v>
      </c>
      <c r="CK10">
        <v>61</v>
      </c>
      <c r="CL10">
        <v>47</v>
      </c>
      <c r="CM10">
        <v>48</v>
      </c>
      <c r="CN10"/>
      <c r="CO10">
        <v>38</v>
      </c>
      <c r="CP10">
        <v>33</v>
      </c>
      <c r="CQ10">
        <v>26</v>
      </c>
      <c r="CR10">
        <v>43</v>
      </c>
      <c r="CS10">
        <v>49</v>
      </c>
      <c r="CT10">
        <v>53</v>
      </c>
      <c r="CU10">
        <v>62</v>
      </c>
      <c r="CV10">
        <v>48</v>
      </c>
      <c r="CW10">
        <v>53</v>
      </c>
      <c r="CX10">
        <v>54</v>
      </c>
      <c r="CY10">
        <v>71</v>
      </c>
      <c r="CZ10">
        <v>56</v>
      </c>
      <c r="DA10">
        <v>57</v>
      </c>
      <c r="DB10">
        <v>41</v>
      </c>
      <c r="DC10">
        <v>58</v>
      </c>
      <c r="DD10">
        <v>54</v>
      </c>
      <c r="DE10">
        <v>55</v>
      </c>
      <c r="DF10">
        <v>39</v>
      </c>
      <c r="DG10">
        <v>42</v>
      </c>
      <c r="DH10">
        <v>57</v>
      </c>
      <c r="DI10">
        <v>57</v>
      </c>
      <c r="DJ10">
        <v>59</v>
      </c>
      <c r="DK10">
        <v>36</v>
      </c>
      <c r="DL10">
        <v>63</v>
      </c>
      <c r="DM10">
        <v>35</v>
      </c>
      <c r="DN10">
        <v>41</v>
      </c>
      <c r="DO10">
        <v>55</v>
      </c>
      <c r="DP10">
        <v>54</v>
      </c>
      <c r="DQ10">
        <v>45</v>
      </c>
      <c r="DR10">
        <v>33</v>
      </c>
      <c r="DS10">
        <v>56</v>
      </c>
      <c r="DT10">
        <v>63</v>
      </c>
      <c r="DU10">
        <v>52</v>
      </c>
      <c r="DV10">
        <v>32</v>
      </c>
      <c r="DW10">
        <v>50</v>
      </c>
      <c r="DX10">
        <v>63</v>
      </c>
      <c r="DY10">
        <v>78</v>
      </c>
      <c r="DZ10">
        <v>51</v>
      </c>
      <c r="EA10">
        <v>52</v>
      </c>
      <c r="EB10">
        <v>57</v>
      </c>
      <c r="EC10">
        <v>56</v>
      </c>
      <c r="ED10">
        <v>52</v>
      </c>
      <c r="EE10">
        <v>56</v>
      </c>
      <c r="EF10">
        <v>43</v>
      </c>
      <c r="EG10">
        <v>57</v>
      </c>
      <c r="EH10">
        <v>21</v>
      </c>
      <c r="EI10">
        <v>47</v>
      </c>
      <c r="EJ10">
        <v>51</v>
      </c>
      <c r="EK10">
        <v>44</v>
      </c>
      <c r="EL10">
        <v>68</v>
      </c>
      <c r="EM10">
        <v>63</v>
      </c>
      <c r="EN10">
        <v>54</v>
      </c>
      <c r="EO10">
        <v>55</v>
      </c>
      <c r="EP10">
        <v>47</v>
      </c>
      <c r="EQ10">
        <v>30</v>
      </c>
      <c r="ER10">
        <v>61</v>
      </c>
      <c r="ES10">
        <v>66</v>
      </c>
      <c r="ET10">
        <v>60</v>
      </c>
      <c r="EU10">
        <v>69</v>
      </c>
      <c r="EV10">
        <v>75</v>
      </c>
      <c r="EW10">
        <v>62</v>
      </c>
      <c r="EX10">
        <v>44</v>
      </c>
      <c r="EY10">
        <v>38</v>
      </c>
      <c r="EZ10">
        <v>58</v>
      </c>
      <c r="FA10">
        <v>62</v>
      </c>
      <c r="FB10">
        <v>46</v>
      </c>
      <c r="FC10">
        <v>47</v>
      </c>
      <c r="FD10">
        <v>52</v>
      </c>
      <c r="FE10">
        <v>39</v>
      </c>
      <c r="FF10">
        <v>56</v>
      </c>
      <c r="FG10">
        <v>60</v>
      </c>
      <c r="FH10">
        <v>48</v>
      </c>
      <c r="FI10">
        <v>52</v>
      </c>
      <c r="FJ10">
        <v>38</v>
      </c>
      <c r="FK10">
        <v>29</v>
      </c>
      <c r="FL10">
        <v>39</v>
      </c>
      <c r="FM10">
        <v>59</v>
      </c>
      <c r="FN10">
        <v>55</v>
      </c>
      <c r="FO10">
        <v>62</v>
      </c>
      <c r="FP10">
        <v>46</v>
      </c>
      <c r="FQ10">
        <v>49</v>
      </c>
      <c r="FR10">
        <v>51</v>
      </c>
      <c r="FS10">
        <v>42</v>
      </c>
      <c r="FT10">
        <v>45</v>
      </c>
      <c r="FU10">
        <v>47</v>
      </c>
      <c r="FV10">
        <v>55</v>
      </c>
      <c r="FW10">
        <v>58</v>
      </c>
      <c r="FX10">
        <v>58</v>
      </c>
      <c r="FY10">
        <v>36</v>
      </c>
      <c r="FZ10">
        <v>37</v>
      </c>
      <c r="GA10">
        <v>54</v>
      </c>
      <c r="GB10">
        <v>55</v>
      </c>
      <c r="GC10">
        <v>56</v>
      </c>
      <c r="GD10">
        <v>59</v>
      </c>
      <c r="GE10">
        <v>63</v>
      </c>
      <c r="GF10">
        <v>47</v>
      </c>
      <c r="GG10">
        <v>44</v>
      </c>
      <c r="GH10">
        <v>42</v>
      </c>
      <c r="GI10">
        <v>46</v>
      </c>
      <c r="GJ10">
        <v>55</v>
      </c>
      <c r="GK10">
        <v>55</v>
      </c>
      <c r="GL10">
        <v>49</v>
      </c>
      <c r="GM10">
        <v>51</v>
      </c>
      <c r="GN10">
        <v>45</v>
      </c>
      <c r="GO10">
        <v>25</v>
      </c>
      <c r="GP10">
        <v>21</v>
      </c>
      <c r="GQ10">
        <v>39</v>
      </c>
      <c r="GR10">
        <v>49</v>
      </c>
      <c r="GS10">
        <v>38</v>
      </c>
      <c r="GT10">
        <v>22</v>
      </c>
      <c r="GU10">
        <v>30</v>
      </c>
      <c r="GV10">
        <v>47</v>
      </c>
      <c r="GW10">
        <v>49</v>
      </c>
      <c r="GX10">
        <v>41</v>
      </c>
      <c r="GY10">
        <v>39</v>
      </c>
      <c r="GZ10">
        <v>58</v>
      </c>
      <c r="HA10">
        <v>53</v>
      </c>
      <c r="HB10">
        <v>57</v>
      </c>
      <c r="HC10">
        <v>42</v>
      </c>
      <c r="HD10">
        <v>51</v>
      </c>
      <c r="HE10">
        <v>28</v>
      </c>
      <c r="HF10">
        <v>37</v>
      </c>
      <c r="HG10">
        <v>34</v>
      </c>
      <c r="HH10">
        <v>38</v>
      </c>
      <c r="HI10">
        <v>44</v>
      </c>
      <c r="HJ10">
        <v>37</v>
      </c>
      <c r="HK10">
        <v>30</v>
      </c>
      <c r="HL10">
        <v>30</v>
      </c>
      <c r="HM10">
        <v>22</v>
      </c>
      <c r="HN10">
        <v>18</v>
      </c>
      <c r="HO10">
        <v>22</v>
      </c>
      <c r="HP10">
        <v>20</v>
      </c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</row>
    <row r="11" spans="1:252" ht="12.75" customHeight="1" x14ac:dyDescent="0.2">
      <c r="A11" s="228">
        <v>340290006</v>
      </c>
      <c r="B11" s="229">
        <f>INDEX(Sites!$A:$N,MATCH($A11,Sites!$A:$A,0),2)</f>
        <v>40.064830000000001</v>
      </c>
      <c r="C11" s="228" t="str">
        <f>INDEX(Sites!$A:$N,MATCH($A11,Sites!$A:$A,0),4)</f>
        <v>NJ</v>
      </c>
      <c r="D11" s="228" t="str">
        <f>INDEX(Sites!$A:$N,MATCH($A11,Sites!$A:$A,0),6)</f>
        <v>Colliers Mills</v>
      </c>
      <c r="E11" s="228" t="str">
        <f>INDEX(Sites!$A:$N,MATCH($A11,Sites!$A:$A,0),10)</f>
        <v>41.0</v>
      </c>
      <c r="F11" s="228" t="str">
        <f>INDEX(Sites!$A:$Q,MATCH($A11,Sites!$A:$A,0),5) &amp; ", " &amp; C11</f>
        <v>Ocean, NJ</v>
      </c>
      <c r="G11" s="228">
        <f t="shared" si="0"/>
        <v>72</v>
      </c>
      <c r="H11">
        <v>46</v>
      </c>
      <c r="I11">
        <v>44</v>
      </c>
      <c r="J11">
        <v>43</v>
      </c>
      <c r="K11"/>
      <c r="L11"/>
      <c r="M11"/>
      <c r="N11"/>
      <c r="O11">
        <v>45</v>
      </c>
      <c r="P11">
        <v>43</v>
      </c>
      <c r="Q11">
        <v>38</v>
      </c>
      <c r="R11">
        <v>47</v>
      </c>
      <c r="S11">
        <v>43</v>
      </c>
      <c r="T11">
        <v>41</v>
      </c>
      <c r="U11">
        <v>50</v>
      </c>
      <c r="V11">
        <v>53</v>
      </c>
      <c r="W11">
        <v>55</v>
      </c>
      <c r="X11">
        <v>27</v>
      </c>
      <c r="Y11">
        <v>50</v>
      </c>
      <c r="Z11">
        <v>45</v>
      </c>
      <c r="AA11">
        <v>38</v>
      </c>
      <c r="AB11">
        <v>49</v>
      </c>
      <c r="AC11">
        <v>48</v>
      </c>
      <c r="AD11">
        <v>40</v>
      </c>
      <c r="AE11">
        <v>28</v>
      </c>
      <c r="AF11">
        <v>40</v>
      </c>
      <c r="AG11">
        <v>38</v>
      </c>
      <c r="AH11">
        <v>37</v>
      </c>
      <c r="AI11">
        <v>38</v>
      </c>
      <c r="AJ11">
        <v>41</v>
      </c>
      <c r="AK11">
        <v>42</v>
      </c>
      <c r="AL11">
        <v>45</v>
      </c>
      <c r="AM11">
        <v>41</v>
      </c>
      <c r="AN11">
        <v>45</v>
      </c>
      <c r="AO11">
        <v>39</v>
      </c>
      <c r="AP11">
        <v>43</v>
      </c>
      <c r="AQ11">
        <v>46</v>
      </c>
      <c r="AR11">
        <v>41</v>
      </c>
      <c r="AS11">
        <v>44</v>
      </c>
      <c r="AT11">
        <v>48</v>
      </c>
      <c r="AU11">
        <v>41</v>
      </c>
      <c r="AV11">
        <v>36</v>
      </c>
      <c r="AW11">
        <v>43</v>
      </c>
      <c r="AX11">
        <v>52</v>
      </c>
      <c r="AY11">
        <v>51</v>
      </c>
      <c r="AZ11">
        <v>48</v>
      </c>
      <c r="BA11">
        <v>55</v>
      </c>
      <c r="BB11">
        <v>55</v>
      </c>
      <c r="BC11">
        <v>36</v>
      </c>
      <c r="BD11">
        <v>33</v>
      </c>
      <c r="BE11">
        <v>35</v>
      </c>
      <c r="BF11">
        <v>41</v>
      </c>
      <c r="BG11">
        <v>48</v>
      </c>
      <c r="BH11">
        <v>51</v>
      </c>
      <c r="BI11">
        <v>43</v>
      </c>
      <c r="BJ11">
        <v>48</v>
      </c>
      <c r="BK11">
        <v>42</v>
      </c>
      <c r="BL11">
        <v>42</v>
      </c>
      <c r="BM11">
        <v>38</v>
      </c>
      <c r="BN11">
        <v>49</v>
      </c>
      <c r="BO11">
        <v>52</v>
      </c>
      <c r="BP11">
        <v>53</v>
      </c>
      <c r="BQ11">
        <v>59</v>
      </c>
      <c r="BR11">
        <v>43</v>
      </c>
      <c r="BS11">
        <v>43</v>
      </c>
      <c r="BT11">
        <v>30</v>
      </c>
      <c r="BU11">
        <v>42</v>
      </c>
      <c r="BV11">
        <v>52</v>
      </c>
      <c r="BW11">
        <v>47</v>
      </c>
      <c r="BX11">
        <v>44</v>
      </c>
      <c r="BY11">
        <v>59</v>
      </c>
      <c r="BZ11">
        <v>58</v>
      </c>
      <c r="CA11">
        <v>50</v>
      </c>
      <c r="CB11">
        <v>33</v>
      </c>
      <c r="CC11">
        <v>24</v>
      </c>
      <c r="CD11">
        <v>25</v>
      </c>
      <c r="CE11">
        <v>24</v>
      </c>
      <c r="CF11"/>
      <c r="CG11">
        <v>55</v>
      </c>
      <c r="CH11">
        <v>45</v>
      </c>
      <c r="CI11">
        <v>44</v>
      </c>
      <c r="CJ11">
        <v>48</v>
      </c>
      <c r="CK11">
        <v>58</v>
      </c>
      <c r="CL11">
        <v>49</v>
      </c>
      <c r="CM11">
        <v>53</v>
      </c>
      <c r="CN11">
        <v>32</v>
      </c>
      <c r="CO11">
        <v>33</v>
      </c>
      <c r="CP11">
        <v>35</v>
      </c>
      <c r="CQ11">
        <v>23</v>
      </c>
      <c r="CR11">
        <v>44</v>
      </c>
      <c r="CS11">
        <v>42</v>
      </c>
      <c r="CT11">
        <v>53</v>
      </c>
      <c r="CU11">
        <v>61</v>
      </c>
      <c r="CV11">
        <v>32</v>
      </c>
      <c r="CW11">
        <v>55</v>
      </c>
      <c r="CX11">
        <v>43</v>
      </c>
      <c r="CY11">
        <v>64</v>
      </c>
      <c r="CZ11">
        <v>53</v>
      </c>
      <c r="DA11">
        <v>51</v>
      </c>
      <c r="DB11">
        <v>38</v>
      </c>
      <c r="DC11">
        <v>58</v>
      </c>
      <c r="DD11">
        <v>52</v>
      </c>
      <c r="DE11">
        <v>50</v>
      </c>
      <c r="DF11">
        <v>42</v>
      </c>
      <c r="DG11">
        <v>39</v>
      </c>
      <c r="DH11">
        <v>62</v>
      </c>
      <c r="DI11">
        <v>56</v>
      </c>
      <c r="DJ11">
        <v>45</v>
      </c>
      <c r="DK11">
        <v>30</v>
      </c>
      <c r="DL11">
        <v>59</v>
      </c>
      <c r="DM11">
        <v>32</v>
      </c>
      <c r="DN11">
        <v>35</v>
      </c>
      <c r="DO11">
        <v>49</v>
      </c>
      <c r="DP11">
        <v>56</v>
      </c>
      <c r="DQ11">
        <v>50</v>
      </c>
      <c r="DR11">
        <v>42</v>
      </c>
      <c r="DS11">
        <v>59</v>
      </c>
      <c r="DT11">
        <v>61</v>
      </c>
      <c r="DU11">
        <v>49</v>
      </c>
      <c r="DV11">
        <v>32</v>
      </c>
      <c r="DW11">
        <v>43</v>
      </c>
      <c r="DX11">
        <v>64</v>
      </c>
      <c r="DY11">
        <v>72</v>
      </c>
      <c r="DZ11">
        <v>53</v>
      </c>
      <c r="EA11">
        <v>48</v>
      </c>
      <c r="EB11">
        <v>56</v>
      </c>
      <c r="EC11">
        <v>45</v>
      </c>
      <c r="ED11">
        <v>51</v>
      </c>
      <c r="EE11">
        <v>52</v>
      </c>
      <c r="EF11">
        <v>38</v>
      </c>
      <c r="EG11">
        <v>51</v>
      </c>
      <c r="EH11">
        <v>32</v>
      </c>
      <c r="EI11">
        <v>41</v>
      </c>
      <c r="EJ11">
        <v>41</v>
      </c>
      <c r="EK11">
        <v>49</v>
      </c>
      <c r="EL11">
        <v>63</v>
      </c>
      <c r="EM11">
        <v>67</v>
      </c>
      <c r="EN11">
        <v>47</v>
      </c>
      <c r="EO11">
        <v>53</v>
      </c>
      <c r="EP11">
        <v>53</v>
      </c>
      <c r="EQ11">
        <v>33</v>
      </c>
      <c r="ER11">
        <v>61</v>
      </c>
      <c r="ES11">
        <v>71</v>
      </c>
      <c r="ET11">
        <v>63</v>
      </c>
      <c r="EU11">
        <v>71</v>
      </c>
      <c r="EV11">
        <v>69</v>
      </c>
      <c r="EW11">
        <v>61</v>
      </c>
      <c r="EX11">
        <v>47</v>
      </c>
      <c r="EY11">
        <v>41</v>
      </c>
      <c r="EZ11">
        <v>51</v>
      </c>
      <c r="FA11">
        <v>61</v>
      </c>
      <c r="FB11">
        <v>48</v>
      </c>
      <c r="FC11">
        <v>44</v>
      </c>
      <c r="FD11">
        <v>48</v>
      </c>
      <c r="FE11">
        <v>40</v>
      </c>
      <c r="FF11">
        <v>61</v>
      </c>
      <c r="FG11">
        <v>64</v>
      </c>
      <c r="FH11">
        <v>50</v>
      </c>
      <c r="FI11">
        <v>54</v>
      </c>
      <c r="FJ11">
        <v>43</v>
      </c>
      <c r="FK11">
        <v>28</v>
      </c>
      <c r="FL11">
        <v>37</v>
      </c>
      <c r="FM11">
        <v>65</v>
      </c>
      <c r="FN11">
        <v>55</v>
      </c>
      <c r="FO11">
        <v>52</v>
      </c>
      <c r="FP11">
        <v>47</v>
      </c>
      <c r="FQ11">
        <v>42</v>
      </c>
      <c r="FR11">
        <v>44</v>
      </c>
      <c r="FS11">
        <v>40</v>
      </c>
      <c r="FT11">
        <v>38</v>
      </c>
      <c r="FU11">
        <v>41</v>
      </c>
      <c r="FV11">
        <v>57</v>
      </c>
      <c r="FW11">
        <v>57</v>
      </c>
      <c r="FX11">
        <v>48</v>
      </c>
      <c r="FY11">
        <v>39</v>
      </c>
      <c r="FZ11">
        <v>32</v>
      </c>
      <c r="GA11">
        <v>54</v>
      </c>
      <c r="GB11">
        <v>55</v>
      </c>
      <c r="GC11">
        <v>54</v>
      </c>
      <c r="GD11">
        <v>48</v>
      </c>
      <c r="GE11">
        <v>64</v>
      </c>
      <c r="GF11">
        <v>45</v>
      </c>
      <c r="GG11">
        <v>34</v>
      </c>
      <c r="GH11">
        <v>32</v>
      </c>
      <c r="GI11">
        <v>44</v>
      </c>
      <c r="GJ11">
        <v>51</v>
      </c>
      <c r="GK11">
        <v>39</v>
      </c>
      <c r="GL11">
        <v>42</v>
      </c>
      <c r="GM11">
        <v>50</v>
      </c>
      <c r="GN11">
        <v>41</v>
      </c>
      <c r="GO11">
        <v>30</v>
      </c>
      <c r="GP11">
        <v>24</v>
      </c>
      <c r="GQ11">
        <v>43</v>
      </c>
      <c r="GR11">
        <v>38</v>
      </c>
      <c r="GS11">
        <v>31</v>
      </c>
      <c r="GT11">
        <v>24</v>
      </c>
      <c r="GU11">
        <v>31</v>
      </c>
      <c r="GV11">
        <v>46</v>
      </c>
      <c r="GW11">
        <v>45</v>
      </c>
      <c r="GX11">
        <v>36</v>
      </c>
      <c r="GY11">
        <v>38</v>
      </c>
      <c r="GZ11">
        <v>47</v>
      </c>
      <c r="HA11">
        <v>52</v>
      </c>
      <c r="HB11">
        <v>51</v>
      </c>
      <c r="HC11">
        <v>40</v>
      </c>
      <c r="HD11">
        <v>56</v>
      </c>
      <c r="HE11">
        <v>33</v>
      </c>
      <c r="HF11">
        <v>37</v>
      </c>
      <c r="HG11">
        <v>33</v>
      </c>
      <c r="HH11">
        <v>37</v>
      </c>
      <c r="HI11">
        <v>43</v>
      </c>
      <c r="HJ11">
        <v>35</v>
      </c>
      <c r="HK11">
        <v>27</v>
      </c>
      <c r="HL11">
        <v>26</v>
      </c>
      <c r="HM11">
        <v>25</v>
      </c>
      <c r="HN11">
        <v>24</v>
      </c>
      <c r="HO11">
        <v>25</v>
      </c>
      <c r="HP11">
        <v>22</v>
      </c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</row>
    <row r="12" spans="1:252" ht="12.75" customHeight="1" x14ac:dyDescent="0.2">
      <c r="A12" s="228">
        <v>340410007</v>
      </c>
      <c r="B12" s="229">
        <f>INDEX(Sites!$A:$N,MATCH($A12,Sites!$A:$A,0),2)</f>
        <v>40.924579999999999</v>
      </c>
      <c r="C12" s="228" t="str">
        <f>INDEX(Sites!$A:$N,MATCH($A12,Sites!$A:$A,0),4)</f>
        <v>NJ</v>
      </c>
      <c r="D12" s="228" t="str">
        <f>INDEX(Sites!$A:$N,MATCH($A12,Sites!$A:$A,0),6)</f>
        <v>Columbia</v>
      </c>
      <c r="E12" s="228" t="str">
        <f>INDEX(Sites!$A:$N,MATCH($A12,Sites!$A:$A,0),10)</f>
        <v>146.0</v>
      </c>
      <c r="F12" s="228" t="str">
        <f>INDEX(Sites!$A:$Q,MATCH($A12,Sites!$A:$A,0),5) &amp; ", " &amp; C12</f>
        <v>Warren, NJ</v>
      </c>
      <c r="G12" s="228">
        <f t="shared" si="0"/>
        <v>61</v>
      </c>
      <c r="H12">
        <v>35</v>
      </c>
      <c r="I12">
        <v>43</v>
      </c>
      <c r="J12">
        <v>37</v>
      </c>
      <c r="K12"/>
      <c r="L12"/>
      <c r="M12"/>
      <c r="N12"/>
      <c r="O12">
        <v>41</v>
      </c>
      <c r="P12">
        <v>9</v>
      </c>
      <c r="Q12">
        <v>39</v>
      </c>
      <c r="R12">
        <v>40</v>
      </c>
      <c r="S12">
        <v>41</v>
      </c>
      <c r="T12">
        <v>43</v>
      </c>
      <c r="U12">
        <v>43</v>
      </c>
      <c r="V12">
        <v>47</v>
      </c>
      <c r="W12">
        <v>56</v>
      </c>
      <c r="X12">
        <v>21</v>
      </c>
      <c r="Y12">
        <v>50</v>
      </c>
      <c r="Z12">
        <v>47</v>
      </c>
      <c r="AA12">
        <v>33</v>
      </c>
      <c r="AB12">
        <v>44</v>
      </c>
      <c r="AC12">
        <v>42</v>
      </c>
      <c r="AD12">
        <v>26</v>
      </c>
      <c r="AE12">
        <v>18</v>
      </c>
      <c r="AF12">
        <v>37</v>
      </c>
      <c r="AG12">
        <v>38</v>
      </c>
      <c r="AH12">
        <v>35</v>
      </c>
      <c r="AI12">
        <v>35</v>
      </c>
      <c r="AJ12">
        <v>36</v>
      </c>
      <c r="AK12">
        <v>39</v>
      </c>
      <c r="AL12">
        <v>41</v>
      </c>
      <c r="AM12">
        <v>38</v>
      </c>
      <c r="AN12">
        <v>42</v>
      </c>
      <c r="AO12">
        <v>36</v>
      </c>
      <c r="AP12">
        <v>35</v>
      </c>
      <c r="AQ12">
        <v>44</v>
      </c>
      <c r="AR12">
        <v>28</v>
      </c>
      <c r="AS12">
        <v>27</v>
      </c>
      <c r="AT12">
        <v>47</v>
      </c>
      <c r="AU12">
        <v>36</v>
      </c>
      <c r="AV12">
        <v>33</v>
      </c>
      <c r="AW12">
        <v>44</v>
      </c>
      <c r="AX12">
        <v>46</v>
      </c>
      <c r="AY12">
        <v>53</v>
      </c>
      <c r="AZ12">
        <v>48</v>
      </c>
      <c r="BA12">
        <v>54</v>
      </c>
      <c r="BB12">
        <v>52</v>
      </c>
      <c r="BC12">
        <v>32</v>
      </c>
      <c r="BD12">
        <v>28</v>
      </c>
      <c r="BE12">
        <v>36</v>
      </c>
      <c r="BF12">
        <v>35</v>
      </c>
      <c r="BG12">
        <v>47</v>
      </c>
      <c r="BH12">
        <v>44</v>
      </c>
      <c r="BI12">
        <v>44</v>
      </c>
      <c r="BJ12">
        <v>51</v>
      </c>
      <c r="BK12">
        <v>39</v>
      </c>
      <c r="BL12">
        <v>26</v>
      </c>
      <c r="BM12">
        <v>30</v>
      </c>
      <c r="BN12">
        <v>42</v>
      </c>
      <c r="BO12">
        <v>46</v>
      </c>
      <c r="BP12">
        <v>48</v>
      </c>
      <c r="BQ12">
        <v>56</v>
      </c>
      <c r="BR12">
        <v>23</v>
      </c>
      <c r="BS12">
        <v>42</v>
      </c>
      <c r="BT12">
        <v>25</v>
      </c>
      <c r="BU12">
        <v>40</v>
      </c>
      <c r="BV12">
        <v>34</v>
      </c>
      <c r="BW12">
        <v>26</v>
      </c>
      <c r="BX12">
        <v>39</v>
      </c>
      <c r="BY12">
        <v>47</v>
      </c>
      <c r="BZ12">
        <v>43</v>
      </c>
      <c r="CA12">
        <v>41</v>
      </c>
      <c r="CB12">
        <v>34</v>
      </c>
      <c r="CC12">
        <v>19</v>
      </c>
      <c r="CD12">
        <v>19</v>
      </c>
      <c r="CE12">
        <v>36</v>
      </c>
      <c r="CF12">
        <v>38</v>
      </c>
      <c r="CG12">
        <v>45</v>
      </c>
      <c r="CH12">
        <v>46</v>
      </c>
      <c r="CI12">
        <v>36</v>
      </c>
      <c r="CJ12">
        <v>25</v>
      </c>
      <c r="CK12">
        <v>48</v>
      </c>
      <c r="CL12">
        <v>52</v>
      </c>
      <c r="CM12">
        <v>30</v>
      </c>
      <c r="CN12">
        <v>25</v>
      </c>
      <c r="CO12">
        <v>40</v>
      </c>
      <c r="CP12">
        <v>35</v>
      </c>
      <c r="CQ12">
        <v>20</v>
      </c>
      <c r="CR12">
        <v>20</v>
      </c>
      <c r="CS12">
        <v>37</v>
      </c>
      <c r="CT12">
        <v>53</v>
      </c>
      <c r="CU12">
        <v>48</v>
      </c>
      <c r="CV12">
        <v>36</v>
      </c>
      <c r="CW12">
        <v>26</v>
      </c>
      <c r="CX12">
        <v>44</v>
      </c>
      <c r="CY12">
        <v>53</v>
      </c>
      <c r="CZ12">
        <v>44</v>
      </c>
      <c r="DA12">
        <v>57</v>
      </c>
      <c r="DB12">
        <v>41</v>
      </c>
      <c r="DC12">
        <v>48</v>
      </c>
      <c r="DD12">
        <v>41</v>
      </c>
      <c r="DE12">
        <v>37</v>
      </c>
      <c r="DF12">
        <v>35</v>
      </c>
      <c r="DG12">
        <v>33</v>
      </c>
      <c r="DH12">
        <v>45</v>
      </c>
      <c r="DI12">
        <v>34</v>
      </c>
      <c r="DJ12">
        <v>49</v>
      </c>
      <c r="DK12">
        <v>34</v>
      </c>
      <c r="DL12">
        <v>45</v>
      </c>
      <c r="DM12">
        <v>30</v>
      </c>
      <c r="DN12">
        <v>30</v>
      </c>
      <c r="DO12">
        <v>43</v>
      </c>
      <c r="DP12">
        <v>41</v>
      </c>
      <c r="DQ12">
        <v>34</v>
      </c>
      <c r="DR12">
        <v>25</v>
      </c>
      <c r="DS12">
        <v>40</v>
      </c>
      <c r="DT12">
        <v>50</v>
      </c>
      <c r="DU12">
        <v>50</v>
      </c>
      <c r="DV12">
        <v>26</v>
      </c>
      <c r="DW12">
        <v>28</v>
      </c>
      <c r="DX12">
        <v>58</v>
      </c>
      <c r="DY12">
        <v>60</v>
      </c>
      <c r="DZ12">
        <v>61</v>
      </c>
      <c r="EA12">
        <v>46</v>
      </c>
      <c r="EB12">
        <v>37</v>
      </c>
      <c r="EC12">
        <v>39</v>
      </c>
      <c r="ED12">
        <v>41</v>
      </c>
      <c r="EE12">
        <v>30</v>
      </c>
      <c r="EF12">
        <v>41</v>
      </c>
      <c r="EG12">
        <v>37</v>
      </c>
      <c r="EH12">
        <v>29</v>
      </c>
      <c r="EI12">
        <v>38</v>
      </c>
      <c r="EJ12">
        <v>60</v>
      </c>
      <c r="EK12">
        <v>55</v>
      </c>
      <c r="EL12">
        <v>50</v>
      </c>
      <c r="EM12">
        <v>42</v>
      </c>
      <c r="EN12">
        <v>39</v>
      </c>
      <c r="EO12">
        <v>49</v>
      </c>
      <c r="EP12">
        <v>50</v>
      </c>
      <c r="EQ12">
        <v>34</v>
      </c>
      <c r="ER12">
        <v>44</v>
      </c>
      <c r="ES12">
        <v>59</v>
      </c>
      <c r="ET12">
        <v>52</v>
      </c>
      <c r="EU12">
        <v>49</v>
      </c>
      <c r="EV12">
        <v>51</v>
      </c>
      <c r="EW12">
        <v>58</v>
      </c>
      <c r="EX12">
        <v>36</v>
      </c>
      <c r="EY12">
        <v>39</v>
      </c>
      <c r="EZ12">
        <v>53</v>
      </c>
      <c r="FA12">
        <v>49</v>
      </c>
      <c r="FB12">
        <v>36</v>
      </c>
      <c r="FC12">
        <v>33</v>
      </c>
      <c r="FD12">
        <v>32</v>
      </c>
      <c r="FE12">
        <v>36</v>
      </c>
      <c r="FF12">
        <v>41</v>
      </c>
      <c r="FG12">
        <v>51</v>
      </c>
      <c r="FH12">
        <v>60</v>
      </c>
      <c r="FI12">
        <v>46</v>
      </c>
      <c r="FJ12">
        <v>43</v>
      </c>
      <c r="FK12">
        <v>38</v>
      </c>
      <c r="FL12">
        <v>44</v>
      </c>
      <c r="FM12">
        <v>39</v>
      </c>
      <c r="FN12">
        <v>35</v>
      </c>
      <c r="FO12">
        <v>42</v>
      </c>
      <c r="FP12">
        <v>28</v>
      </c>
      <c r="FQ12">
        <v>26</v>
      </c>
      <c r="FR12">
        <v>50</v>
      </c>
      <c r="FS12">
        <v>56</v>
      </c>
      <c r="FT12">
        <v>38</v>
      </c>
      <c r="FU12">
        <v>27</v>
      </c>
      <c r="FV12">
        <v>37</v>
      </c>
      <c r="FW12">
        <v>56</v>
      </c>
      <c r="FX12">
        <v>55</v>
      </c>
      <c r="FY12">
        <v>43</v>
      </c>
      <c r="FZ12">
        <v>12</v>
      </c>
      <c r="GA12">
        <v>40</v>
      </c>
      <c r="GB12">
        <v>38</v>
      </c>
      <c r="GC12">
        <v>45</v>
      </c>
      <c r="GD12">
        <v>53</v>
      </c>
      <c r="GE12">
        <v>32</v>
      </c>
      <c r="GF12">
        <v>50</v>
      </c>
      <c r="GG12">
        <v>49</v>
      </c>
      <c r="GH12">
        <v>43</v>
      </c>
      <c r="GI12">
        <v>31</v>
      </c>
      <c r="GJ12">
        <v>39</v>
      </c>
      <c r="GK12">
        <v>44</v>
      </c>
      <c r="GL12">
        <v>42</v>
      </c>
      <c r="GM12">
        <v>40</v>
      </c>
      <c r="GN12">
        <v>25</v>
      </c>
      <c r="GO12">
        <v>10</v>
      </c>
      <c r="GP12">
        <v>10</v>
      </c>
      <c r="GQ12"/>
      <c r="GR12">
        <v>33</v>
      </c>
      <c r="GS12">
        <v>39</v>
      </c>
      <c r="GT12">
        <v>15</v>
      </c>
      <c r="GU12">
        <v>20</v>
      </c>
      <c r="GV12">
        <v>36</v>
      </c>
      <c r="GW12">
        <v>34</v>
      </c>
      <c r="GX12">
        <v>22</v>
      </c>
      <c r="GY12">
        <v>31</v>
      </c>
      <c r="GZ12">
        <v>42</v>
      </c>
      <c r="HA12">
        <v>48</v>
      </c>
      <c r="HB12">
        <v>43</v>
      </c>
      <c r="HC12">
        <v>26</v>
      </c>
      <c r="HD12">
        <v>43</v>
      </c>
      <c r="HE12">
        <v>22</v>
      </c>
      <c r="HF12">
        <v>8</v>
      </c>
      <c r="HG12">
        <v>7</v>
      </c>
      <c r="HH12">
        <v>7</v>
      </c>
      <c r="HI12">
        <v>10</v>
      </c>
      <c r="HJ12">
        <v>12</v>
      </c>
      <c r="HK12">
        <v>8</v>
      </c>
      <c r="HL12">
        <v>18</v>
      </c>
      <c r="HM12">
        <v>16</v>
      </c>
      <c r="HN12">
        <v>21</v>
      </c>
      <c r="HO12">
        <v>19</v>
      </c>
      <c r="HP12">
        <v>16</v>
      </c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</row>
    <row r="13" spans="1:252" ht="12.75" customHeight="1" x14ac:dyDescent="0.2">
      <c r="A13" s="228">
        <v>340190001</v>
      </c>
      <c r="B13" s="229">
        <f>INDEX(Sites!$A:$N,MATCH($A13,Sites!$A:$A,0),2)</f>
        <v>40.515262</v>
      </c>
      <c r="C13" s="228" t="str">
        <f>INDEX(Sites!$A:$N,MATCH($A13,Sites!$A:$A,0),4)</f>
        <v>NJ</v>
      </c>
      <c r="D13" s="228" t="str">
        <f>INDEX(Sites!$A:$N,MATCH($A13,Sites!$A:$A,0),6)</f>
        <v>Flemington</v>
      </c>
      <c r="E13" s="228" t="str">
        <f>INDEX(Sites!$A:$N,MATCH($A13,Sites!$A:$A,0),10)</f>
        <v>45.0</v>
      </c>
      <c r="F13" s="228" t="str">
        <f>INDEX(Sites!$A:$Q,MATCH($A13,Sites!$A:$A,0),5) &amp; ", " &amp; C13</f>
        <v>Hunterdon, NJ</v>
      </c>
      <c r="G13" s="228">
        <f t="shared" si="0"/>
        <v>68</v>
      </c>
      <c r="H13">
        <v>42</v>
      </c>
      <c r="I13">
        <v>45</v>
      </c>
      <c r="J13">
        <v>41</v>
      </c>
      <c r="K13"/>
      <c r="L13"/>
      <c r="M13"/>
      <c r="N13"/>
      <c r="O13">
        <v>44</v>
      </c>
      <c r="P13">
        <v>27</v>
      </c>
      <c r="Q13">
        <v>39</v>
      </c>
      <c r="R13">
        <v>43</v>
      </c>
      <c r="S13">
        <v>42</v>
      </c>
      <c r="T13">
        <v>42</v>
      </c>
      <c r="U13">
        <v>46</v>
      </c>
      <c r="V13">
        <v>48</v>
      </c>
      <c r="W13">
        <v>57</v>
      </c>
      <c r="X13">
        <v>25</v>
      </c>
      <c r="Y13">
        <v>54</v>
      </c>
      <c r="Z13">
        <v>46</v>
      </c>
      <c r="AA13">
        <v>36</v>
      </c>
      <c r="AB13">
        <v>43</v>
      </c>
      <c r="AC13">
        <v>41</v>
      </c>
      <c r="AD13">
        <v>31</v>
      </c>
      <c r="AE13">
        <v>18</v>
      </c>
      <c r="AF13">
        <v>33</v>
      </c>
      <c r="AG13">
        <v>38</v>
      </c>
      <c r="AH13">
        <v>36</v>
      </c>
      <c r="AI13">
        <v>37</v>
      </c>
      <c r="AJ13">
        <v>40</v>
      </c>
      <c r="AK13">
        <v>38</v>
      </c>
      <c r="AL13">
        <v>45</v>
      </c>
      <c r="AM13">
        <v>40</v>
      </c>
      <c r="AN13">
        <v>44</v>
      </c>
      <c r="AO13">
        <v>38</v>
      </c>
      <c r="AP13">
        <v>40</v>
      </c>
      <c r="AQ13">
        <v>46</v>
      </c>
      <c r="AR13">
        <v>36</v>
      </c>
      <c r="AS13">
        <v>38</v>
      </c>
      <c r="AT13">
        <v>46</v>
      </c>
      <c r="AU13">
        <v>38</v>
      </c>
      <c r="AV13">
        <v>35</v>
      </c>
      <c r="AW13">
        <v>44</v>
      </c>
      <c r="AX13">
        <v>50</v>
      </c>
      <c r="AY13">
        <v>55</v>
      </c>
      <c r="AZ13">
        <v>50</v>
      </c>
      <c r="BA13">
        <v>53</v>
      </c>
      <c r="BB13">
        <v>54</v>
      </c>
      <c r="BC13">
        <v>34</v>
      </c>
      <c r="BD13">
        <v>31</v>
      </c>
      <c r="BE13">
        <v>35</v>
      </c>
      <c r="BF13">
        <v>32</v>
      </c>
      <c r="BG13">
        <v>48</v>
      </c>
      <c r="BH13">
        <v>48</v>
      </c>
      <c r="BI13">
        <v>43</v>
      </c>
      <c r="BJ13">
        <v>46</v>
      </c>
      <c r="BK13">
        <v>38</v>
      </c>
      <c r="BL13">
        <v>32</v>
      </c>
      <c r="BM13">
        <v>34</v>
      </c>
      <c r="BN13">
        <v>48</v>
      </c>
      <c r="BO13">
        <v>49</v>
      </c>
      <c r="BP13">
        <v>52</v>
      </c>
      <c r="BQ13">
        <v>59</v>
      </c>
      <c r="BR13">
        <v>36</v>
      </c>
      <c r="BS13">
        <v>40</v>
      </c>
      <c r="BT13">
        <v>28</v>
      </c>
      <c r="BU13">
        <v>43</v>
      </c>
      <c r="BV13">
        <v>44</v>
      </c>
      <c r="BW13">
        <v>37</v>
      </c>
      <c r="BX13">
        <v>43</v>
      </c>
      <c r="BY13">
        <v>57</v>
      </c>
      <c r="BZ13">
        <v>53</v>
      </c>
      <c r="CA13">
        <v>46</v>
      </c>
      <c r="CB13">
        <v>38</v>
      </c>
      <c r="CC13">
        <v>15</v>
      </c>
      <c r="CD13">
        <v>17</v>
      </c>
      <c r="CE13">
        <v>34</v>
      </c>
      <c r="CF13">
        <v>41</v>
      </c>
      <c r="CG13">
        <v>50</v>
      </c>
      <c r="CH13">
        <v>45</v>
      </c>
      <c r="CI13">
        <v>38</v>
      </c>
      <c r="CJ13">
        <v>30</v>
      </c>
      <c r="CK13">
        <v>49</v>
      </c>
      <c r="CL13">
        <v>47</v>
      </c>
      <c r="CM13">
        <v>36</v>
      </c>
      <c r="CN13">
        <v>29</v>
      </c>
      <c r="CO13">
        <v>39</v>
      </c>
      <c r="CP13">
        <v>35</v>
      </c>
      <c r="CQ13">
        <v>25</v>
      </c>
      <c r="CR13">
        <v>40</v>
      </c>
      <c r="CS13">
        <v>41</v>
      </c>
      <c r="CT13">
        <v>49</v>
      </c>
      <c r="CU13">
        <v>55</v>
      </c>
      <c r="CV13">
        <v>35</v>
      </c>
      <c r="CW13">
        <v>35</v>
      </c>
      <c r="CX13">
        <v>48</v>
      </c>
      <c r="CY13">
        <v>59</v>
      </c>
      <c r="CZ13">
        <v>47</v>
      </c>
      <c r="DA13">
        <v>65</v>
      </c>
      <c r="DB13">
        <v>41</v>
      </c>
      <c r="DC13">
        <v>56</v>
      </c>
      <c r="DD13">
        <v>45</v>
      </c>
      <c r="DE13">
        <v>44</v>
      </c>
      <c r="DF13">
        <v>36</v>
      </c>
      <c r="DG13">
        <v>39</v>
      </c>
      <c r="DH13">
        <v>56</v>
      </c>
      <c r="DI13">
        <v>44</v>
      </c>
      <c r="DJ13">
        <v>58</v>
      </c>
      <c r="DK13">
        <v>41</v>
      </c>
      <c r="DL13">
        <v>51</v>
      </c>
      <c r="DM13">
        <v>31</v>
      </c>
      <c r="DN13">
        <v>33</v>
      </c>
      <c r="DO13">
        <v>47</v>
      </c>
      <c r="DP13">
        <v>57</v>
      </c>
      <c r="DQ13">
        <v>47</v>
      </c>
      <c r="DR13">
        <v>35</v>
      </c>
      <c r="DS13">
        <v>48</v>
      </c>
      <c r="DT13">
        <v>55</v>
      </c>
      <c r="DU13">
        <v>58</v>
      </c>
      <c r="DV13">
        <v>24</v>
      </c>
      <c r="DW13">
        <v>36</v>
      </c>
      <c r="DX13">
        <v>56</v>
      </c>
      <c r="DY13">
        <v>68</v>
      </c>
      <c r="DZ13">
        <v>59</v>
      </c>
      <c r="EA13">
        <v>53</v>
      </c>
      <c r="EB13">
        <v>42</v>
      </c>
      <c r="EC13">
        <v>45</v>
      </c>
      <c r="ED13">
        <v>56</v>
      </c>
      <c r="EE13">
        <v>45</v>
      </c>
      <c r="EF13">
        <v>42</v>
      </c>
      <c r="EG13">
        <v>51</v>
      </c>
      <c r="EH13">
        <v>46</v>
      </c>
      <c r="EI13">
        <v>51</v>
      </c>
      <c r="EJ13">
        <v>63</v>
      </c>
      <c r="EK13">
        <v>55</v>
      </c>
      <c r="EL13">
        <v>59</v>
      </c>
      <c r="EM13">
        <v>51</v>
      </c>
      <c r="EN13">
        <v>59</v>
      </c>
      <c r="EO13">
        <v>60</v>
      </c>
      <c r="EP13">
        <v>58</v>
      </c>
      <c r="EQ13">
        <v>43</v>
      </c>
      <c r="ER13">
        <v>55</v>
      </c>
      <c r="ES13">
        <v>68</v>
      </c>
      <c r="ET13">
        <v>63</v>
      </c>
      <c r="EU13">
        <v>60</v>
      </c>
      <c r="EV13">
        <v>62</v>
      </c>
      <c r="EW13">
        <v>62</v>
      </c>
      <c r="EX13">
        <v>51</v>
      </c>
      <c r="EY13">
        <v>49</v>
      </c>
      <c r="EZ13">
        <v>63</v>
      </c>
      <c r="FA13">
        <v>52</v>
      </c>
      <c r="FB13">
        <v>45</v>
      </c>
      <c r="FC13">
        <v>39</v>
      </c>
      <c r="FD13">
        <v>46</v>
      </c>
      <c r="FE13">
        <v>42</v>
      </c>
      <c r="FF13">
        <v>52</v>
      </c>
      <c r="FG13">
        <v>53</v>
      </c>
      <c r="FH13">
        <v>60</v>
      </c>
      <c r="FI13">
        <v>57</v>
      </c>
      <c r="FJ13">
        <v>48</v>
      </c>
      <c r="FK13">
        <v>34</v>
      </c>
      <c r="FL13">
        <v>44</v>
      </c>
      <c r="FM13">
        <v>51</v>
      </c>
      <c r="FN13">
        <v>46</v>
      </c>
      <c r="FO13">
        <v>51</v>
      </c>
      <c r="FP13">
        <v>35</v>
      </c>
      <c r="FQ13">
        <v>33</v>
      </c>
      <c r="FR13">
        <v>54</v>
      </c>
      <c r="FS13">
        <v>55</v>
      </c>
      <c r="FT13">
        <v>46</v>
      </c>
      <c r="FU13">
        <v>36</v>
      </c>
      <c r="FV13">
        <v>48</v>
      </c>
      <c r="FW13">
        <v>58</v>
      </c>
      <c r="FX13">
        <v>56</v>
      </c>
      <c r="FY13">
        <v>43</v>
      </c>
      <c r="FZ13">
        <v>40</v>
      </c>
      <c r="GA13">
        <v>51</v>
      </c>
      <c r="GB13">
        <v>50</v>
      </c>
      <c r="GC13">
        <v>46</v>
      </c>
      <c r="GD13">
        <v>55</v>
      </c>
      <c r="GE13">
        <v>42</v>
      </c>
      <c r="GF13">
        <v>48</v>
      </c>
      <c r="GG13">
        <v>56</v>
      </c>
      <c r="GH13">
        <v>51</v>
      </c>
      <c r="GI13">
        <v>38</v>
      </c>
      <c r="GJ13">
        <v>45</v>
      </c>
      <c r="GK13">
        <v>49</v>
      </c>
      <c r="GL13">
        <v>51</v>
      </c>
      <c r="GM13">
        <v>46</v>
      </c>
      <c r="GN13">
        <v>47</v>
      </c>
      <c r="GO13">
        <v>29</v>
      </c>
      <c r="GP13">
        <v>24</v>
      </c>
      <c r="GQ13">
        <v>35</v>
      </c>
      <c r="GR13">
        <v>43</v>
      </c>
      <c r="GS13">
        <v>45</v>
      </c>
      <c r="GT13">
        <v>21</v>
      </c>
      <c r="GU13">
        <v>23</v>
      </c>
      <c r="GV13">
        <v>43</v>
      </c>
      <c r="GW13">
        <v>39</v>
      </c>
      <c r="GX13">
        <v>28</v>
      </c>
      <c r="GY13">
        <v>34</v>
      </c>
      <c r="GZ13">
        <v>43</v>
      </c>
      <c r="HA13">
        <v>48</v>
      </c>
      <c r="HB13">
        <v>48</v>
      </c>
      <c r="HC13">
        <v>33</v>
      </c>
      <c r="HD13">
        <v>48</v>
      </c>
      <c r="HE13">
        <v>27</v>
      </c>
      <c r="HF13">
        <v>34</v>
      </c>
      <c r="HG13">
        <v>30</v>
      </c>
      <c r="HH13">
        <v>31</v>
      </c>
      <c r="HI13">
        <v>39</v>
      </c>
      <c r="HJ13">
        <v>29</v>
      </c>
      <c r="HK13">
        <v>22</v>
      </c>
      <c r="HL13">
        <v>25</v>
      </c>
      <c r="HM13">
        <v>21</v>
      </c>
      <c r="HN13">
        <v>27</v>
      </c>
      <c r="HO13">
        <v>25</v>
      </c>
      <c r="HP13">
        <v>22</v>
      </c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</row>
    <row r="14" spans="1:252" ht="12.75" customHeight="1" x14ac:dyDescent="0.2">
      <c r="A14" s="228">
        <v>340030006</v>
      </c>
      <c r="B14" s="229">
        <f>INDEX(Sites!$A:$N,MATCH($A14,Sites!$A:$A,0),2)</f>
        <v>40.870435999999998</v>
      </c>
      <c r="C14" s="228" t="str">
        <f>INDEX(Sites!$A:$N,MATCH($A14,Sites!$A:$A,0),4)</f>
        <v>NJ</v>
      </c>
      <c r="D14" s="228" t="str">
        <f>INDEX(Sites!$A:$N,MATCH($A14,Sites!$A:$A,0),6)</f>
        <v>Leonia</v>
      </c>
      <c r="E14" s="228" t="str">
        <f>INDEX(Sites!$A:$N,MATCH($A14,Sites!$A:$A,0),10)</f>
        <v>1.0</v>
      </c>
      <c r="F14" s="228" t="str">
        <f>INDEX(Sites!$A:$Q,MATCH($A14,Sites!$A:$A,0),5) &amp; ", " &amp; C14</f>
        <v>Bergen, NJ</v>
      </c>
      <c r="G14" s="228">
        <f t="shared" si="0"/>
        <v>67</v>
      </c>
      <c r="H14">
        <v>33</v>
      </c>
      <c r="I14">
        <v>42</v>
      </c>
      <c r="J14">
        <v>40</v>
      </c>
      <c r="K14"/>
      <c r="L14"/>
      <c r="M14"/>
      <c r="N14"/>
      <c r="O14">
        <v>43</v>
      </c>
      <c r="P14">
        <v>20</v>
      </c>
      <c r="Q14">
        <v>33</v>
      </c>
      <c r="R14">
        <v>39</v>
      </c>
      <c r="S14">
        <v>41</v>
      </c>
      <c r="T14">
        <v>39</v>
      </c>
      <c r="U14">
        <v>40</v>
      </c>
      <c r="V14">
        <v>36</v>
      </c>
      <c r="W14">
        <v>46</v>
      </c>
      <c r="X14">
        <v>23</v>
      </c>
      <c r="Y14">
        <v>40</v>
      </c>
      <c r="Z14">
        <v>36</v>
      </c>
      <c r="AA14">
        <v>34</v>
      </c>
      <c r="AB14">
        <v>45</v>
      </c>
      <c r="AC14">
        <v>45</v>
      </c>
      <c r="AD14">
        <v>33</v>
      </c>
      <c r="AE14">
        <v>21</v>
      </c>
      <c r="AF14">
        <v>35</v>
      </c>
      <c r="AG14">
        <v>35</v>
      </c>
      <c r="AH14">
        <v>32</v>
      </c>
      <c r="AI14">
        <v>36</v>
      </c>
      <c r="AJ14">
        <v>36</v>
      </c>
      <c r="AK14">
        <v>32</v>
      </c>
      <c r="AL14">
        <v>39</v>
      </c>
      <c r="AM14">
        <v>36</v>
      </c>
      <c r="AN14">
        <v>42</v>
      </c>
      <c r="AO14">
        <v>35</v>
      </c>
      <c r="AP14">
        <v>40</v>
      </c>
      <c r="AQ14">
        <v>40</v>
      </c>
      <c r="AR14">
        <v>37</v>
      </c>
      <c r="AS14">
        <v>38</v>
      </c>
      <c r="AT14">
        <v>46</v>
      </c>
      <c r="AU14">
        <v>38</v>
      </c>
      <c r="AV14">
        <v>34</v>
      </c>
      <c r="AW14">
        <v>34</v>
      </c>
      <c r="AX14">
        <v>42</v>
      </c>
      <c r="AY14">
        <v>43</v>
      </c>
      <c r="AZ14">
        <v>40</v>
      </c>
      <c r="BA14">
        <v>50</v>
      </c>
      <c r="BB14">
        <v>48</v>
      </c>
      <c r="BC14">
        <v>33</v>
      </c>
      <c r="BD14">
        <v>31</v>
      </c>
      <c r="BE14">
        <v>34</v>
      </c>
      <c r="BF14">
        <v>37</v>
      </c>
      <c r="BG14">
        <v>40</v>
      </c>
      <c r="BH14">
        <v>45</v>
      </c>
      <c r="BI14">
        <v>39</v>
      </c>
      <c r="BJ14">
        <v>46</v>
      </c>
      <c r="BK14">
        <v>35</v>
      </c>
      <c r="BL14">
        <v>28</v>
      </c>
      <c r="BM14">
        <v>34</v>
      </c>
      <c r="BN14">
        <v>46</v>
      </c>
      <c r="BO14">
        <v>48</v>
      </c>
      <c r="BP14">
        <v>46</v>
      </c>
      <c r="BQ14">
        <v>50</v>
      </c>
      <c r="BR14">
        <v>39</v>
      </c>
      <c r="BS14">
        <v>38</v>
      </c>
      <c r="BT14">
        <v>18</v>
      </c>
      <c r="BU14">
        <v>42</v>
      </c>
      <c r="BV14">
        <v>42</v>
      </c>
      <c r="BW14">
        <v>38</v>
      </c>
      <c r="BX14">
        <v>41</v>
      </c>
      <c r="BY14">
        <v>56</v>
      </c>
      <c r="BZ14">
        <v>52</v>
      </c>
      <c r="CA14">
        <v>50</v>
      </c>
      <c r="CB14">
        <v>38</v>
      </c>
      <c r="CC14">
        <v>23</v>
      </c>
      <c r="CD14">
        <v>21</v>
      </c>
      <c r="CE14">
        <v>33</v>
      </c>
      <c r="CF14">
        <v>39</v>
      </c>
      <c r="CG14">
        <v>45</v>
      </c>
      <c r="CH14">
        <v>45</v>
      </c>
      <c r="CI14">
        <v>30</v>
      </c>
      <c r="CJ14">
        <v>32</v>
      </c>
      <c r="CK14">
        <v>64</v>
      </c>
      <c r="CL14">
        <v>55</v>
      </c>
      <c r="CM14">
        <v>36</v>
      </c>
      <c r="CN14">
        <v>30</v>
      </c>
      <c r="CO14">
        <v>31</v>
      </c>
      <c r="CP14">
        <v>35</v>
      </c>
      <c r="CQ14">
        <v>28</v>
      </c>
      <c r="CR14">
        <v>36</v>
      </c>
      <c r="CS14">
        <v>46</v>
      </c>
      <c r="CT14">
        <v>55</v>
      </c>
      <c r="CU14">
        <v>50</v>
      </c>
      <c r="CV14">
        <v>28</v>
      </c>
      <c r="CW14">
        <v>40</v>
      </c>
      <c r="CX14">
        <v>44</v>
      </c>
      <c r="CY14">
        <v>56</v>
      </c>
      <c r="CZ14">
        <v>52</v>
      </c>
      <c r="DA14">
        <v>63</v>
      </c>
      <c r="DB14">
        <v>39</v>
      </c>
      <c r="DC14">
        <v>56</v>
      </c>
      <c r="DD14">
        <v>46</v>
      </c>
      <c r="DE14">
        <v>40</v>
      </c>
      <c r="DF14">
        <v>42</v>
      </c>
      <c r="DG14">
        <v>47</v>
      </c>
      <c r="DH14">
        <v>54</v>
      </c>
      <c r="DI14">
        <v>41</v>
      </c>
      <c r="DJ14">
        <v>48</v>
      </c>
      <c r="DK14">
        <v>32</v>
      </c>
      <c r="DL14">
        <v>48</v>
      </c>
      <c r="DM14">
        <v>24</v>
      </c>
      <c r="DN14">
        <v>32</v>
      </c>
      <c r="DO14">
        <v>38</v>
      </c>
      <c r="DP14">
        <v>47</v>
      </c>
      <c r="DQ14">
        <v>49</v>
      </c>
      <c r="DR14">
        <v>42</v>
      </c>
      <c r="DS14">
        <v>51</v>
      </c>
      <c r="DT14">
        <v>58</v>
      </c>
      <c r="DU14">
        <v>60</v>
      </c>
      <c r="DV14">
        <v>24</v>
      </c>
      <c r="DW14">
        <v>36</v>
      </c>
      <c r="DX14">
        <v>57</v>
      </c>
      <c r="DY14">
        <v>59</v>
      </c>
      <c r="DZ14">
        <v>62</v>
      </c>
      <c r="EA14">
        <v>56</v>
      </c>
      <c r="EB14">
        <v>40</v>
      </c>
      <c r="EC14">
        <v>42</v>
      </c>
      <c r="ED14">
        <v>51</v>
      </c>
      <c r="EE14">
        <v>41</v>
      </c>
      <c r="EF14">
        <v>40</v>
      </c>
      <c r="EG14">
        <v>47</v>
      </c>
      <c r="EH14">
        <v>39</v>
      </c>
      <c r="EI14">
        <v>46</v>
      </c>
      <c r="EJ14">
        <v>59</v>
      </c>
      <c r="EK14">
        <v>67</v>
      </c>
      <c r="EL14">
        <v>62</v>
      </c>
      <c r="EM14">
        <v>50</v>
      </c>
      <c r="EN14">
        <v>56</v>
      </c>
      <c r="EO14">
        <v>56</v>
      </c>
      <c r="EP14">
        <v>59</v>
      </c>
      <c r="EQ14">
        <v>25</v>
      </c>
      <c r="ER14">
        <v>47</v>
      </c>
      <c r="ES14">
        <v>66</v>
      </c>
      <c r="ET14">
        <v>54</v>
      </c>
      <c r="EU14">
        <v>59</v>
      </c>
      <c r="EV14">
        <v>63</v>
      </c>
      <c r="EW14">
        <v>61</v>
      </c>
      <c r="EX14">
        <v>41</v>
      </c>
      <c r="EY14">
        <v>42</v>
      </c>
      <c r="EZ14">
        <v>62</v>
      </c>
      <c r="FA14">
        <v>61</v>
      </c>
      <c r="FB14">
        <v>46</v>
      </c>
      <c r="FC14">
        <v>33</v>
      </c>
      <c r="FD14">
        <v>48</v>
      </c>
      <c r="FE14">
        <v>41</v>
      </c>
      <c r="FF14">
        <v>51</v>
      </c>
      <c r="FG14">
        <v>53</v>
      </c>
      <c r="FH14">
        <v>62</v>
      </c>
      <c r="FI14">
        <v>59</v>
      </c>
      <c r="FJ14">
        <v>59</v>
      </c>
      <c r="FK14">
        <v>34</v>
      </c>
      <c r="FL14">
        <v>44</v>
      </c>
      <c r="FM14">
        <v>48</v>
      </c>
      <c r="FN14">
        <v>47</v>
      </c>
      <c r="FO14">
        <v>50</v>
      </c>
      <c r="FP14">
        <v>38</v>
      </c>
      <c r="FQ14">
        <v>32</v>
      </c>
      <c r="FR14">
        <v>47</v>
      </c>
      <c r="FS14">
        <v>49</v>
      </c>
      <c r="FT14">
        <v>45</v>
      </c>
      <c r="FU14">
        <v>34</v>
      </c>
      <c r="FV14">
        <v>37</v>
      </c>
      <c r="FW14">
        <v>59</v>
      </c>
      <c r="FX14">
        <v>58</v>
      </c>
      <c r="FY14">
        <v>43</v>
      </c>
      <c r="FZ14">
        <v>28</v>
      </c>
      <c r="GA14">
        <v>51</v>
      </c>
      <c r="GB14">
        <v>40</v>
      </c>
      <c r="GC14">
        <v>54</v>
      </c>
      <c r="GD14">
        <v>55</v>
      </c>
      <c r="GE14">
        <v>51</v>
      </c>
      <c r="GF14">
        <v>48</v>
      </c>
      <c r="GG14">
        <v>46</v>
      </c>
      <c r="GH14">
        <v>36</v>
      </c>
      <c r="GI14">
        <v>35</v>
      </c>
      <c r="GJ14">
        <v>43</v>
      </c>
      <c r="GK14">
        <v>42</v>
      </c>
      <c r="GL14">
        <v>45</v>
      </c>
      <c r="GM14">
        <v>47</v>
      </c>
      <c r="GN14">
        <v>50</v>
      </c>
      <c r="GO14">
        <v>25</v>
      </c>
      <c r="GP14">
        <v>23</v>
      </c>
      <c r="GQ14">
        <v>36</v>
      </c>
      <c r="GR14">
        <v>37</v>
      </c>
      <c r="GS14">
        <v>48</v>
      </c>
      <c r="GT14">
        <v>23</v>
      </c>
      <c r="GU14">
        <v>36</v>
      </c>
      <c r="GV14">
        <v>40</v>
      </c>
      <c r="GW14">
        <v>36</v>
      </c>
      <c r="GX14">
        <v>30</v>
      </c>
      <c r="GY14">
        <v>34</v>
      </c>
      <c r="GZ14">
        <v>41</v>
      </c>
      <c r="HA14">
        <v>49</v>
      </c>
      <c r="HB14">
        <v>48</v>
      </c>
      <c r="HC14">
        <v>28</v>
      </c>
      <c r="HD14">
        <v>42</v>
      </c>
      <c r="HE14">
        <v>24</v>
      </c>
      <c r="HF14">
        <v>32</v>
      </c>
      <c r="HG14">
        <v>27</v>
      </c>
      <c r="HH14">
        <v>37</v>
      </c>
      <c r="HI14">
        <v>34</v>
      </c>
      <c r="HJ14">
        <v>27</v>
      </c>
      <c r="HK14">
        <v>23</v>
      </c>
      <c r="HL14">
        <v>25</v>
      </c>
      <c r="HM14">
        <v>22</v>
      </c>
      <c r="HN14">
        <v>23</v>
      </c>
      <c r="HO14">
        <v>27</v>
      </c>
      <c r="HP14">
        <v>22</v>
      </c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</row>
    <row r="15" spans="1:252" ht="12.75" customHeight="1" x14ac:dyDescent="0.2">
      <c r="A15" s="228">
        <v>340110007</v>
      </c>
      <c r="B15" s="229">
        <f>INDEX(Sites!$A:$N,MATCH($A15,Sites!$A:$A,0),2)</f>
        <v>39.422272999999997</v>
      </c>
      <c r="C15" s="228" t="str">
        <f>INDEX(Sites!$A:$N,MATCH($A15,Sites!$A:$A,0),4)</f>
        <v>NJ</v>
      </c>
      <c r="D15" s="228" t="str">
        <f>INDEX(Sites!$A:$N,MATCH($A15,Sites!$A:$A,0),6)</f>
        <v>Millville</v>
      </c>
      <c r="E15" s="228" t="str">
        <f>INDEX(Sites!$A:$N,MATCH($A15,Sites!$A:$A,0),10)</f>
        <v>22.0</v>
      </c>
      <c r="F15" s="228" t="str">
        <f>INDEX(Sites!$A:$Q,MATCH($A15,Sites!$A:$A,0),5) &amp; ", " &amp; C15</f>
        <v>Cumberland, NJ</v>
      </c>
      <c r="G15" s="228">
        <f t="shared" si="0"/>
        <v>65</v>
      </c>
      <c r="H15">
        <v>46</v>
      </c>
      <c r="I15">
        <v>42</v>
      </c>
      <c r="J15">
        <v>40</v>
      </c>
      <c r="K15"/>
      <c r="L15"/>
      <c r="M15"/>
      <c r="N15"/>
      <c r="O15">
        <v>42</v>
      </c>
      <c r="P15">
        <v>38</v>
      </c>
      <c r="Q15">
        <v>32</v>
      </c>
      <c r="R15">
        <v>45</v>
      </c>
      <c r="S15">
        <v>41</v>
      </c>
      <c r="T15">
        <v>40</v>
      </c>
      <c r="U15">
        <v>46</v>
      </c>
      <c r="V15">
        <v>53</v>
      </c>
      <c r="W15">
        <v>53</v>
      </c>
      <c r="X15">
        <v>30</v>
      </c>
      <c r="Y15">
        <v>45</v>
      </c>
      <c r="Z15">
        <v>41</v>
      </c>
      <c r="AA15">
        <v>37</v>
      </c>
      <c r="AB15">
        <v>46</v>
      </c>
      <c r="AC15">
        <v>41</v>
      </c>
      <c r="AD15">
        <v>38</v>
      </c>
      <c r="AE15">
        <v>21</v>
      </c>
      <c r="AF15">
        <v>42</v>
      </c>
      <c r="AG15">
        <v>38</v>
      </c>
      <c r="AH15">
        <v>36</v>
      </c>
      <c r="AI15">
        <v>38</v>
      </c>
      <c r="AJ15">
        <v>39</v>
      </c>
      <c r="AK15">
        <v>45</v>
      </c>
      <c r="AL15">
        <v>43</v>
      </c>
      <c r="AM15">
        <v>38</v>
      </c>
      <c r="AN15">
        <v>44</v>
      </c>
      <c r="AO15">
        <v>40</v>
      </c>
      <c r="AP15">
        <v>43</v>
      </c>
      <c r="AQ15">
        <v>42</v>
      </c>
      <c r="AR15">
        <v>40</v>
      </c>
      <c r="AS15">
        <v>41</v>
      </c>
      <c r="AT15">
        <v>46</v>
      </c>
      <c r="AU15">
        <v>37</v>
      </c>
      <c r="AV15">
        <v>35</v>
      </c>
      <c r="AW15">
        <v>43</v>
      </c>
      <c r="AX15">
        <v>49</v>
      </c>
      <c r="AY15">
        <v>52</v>
      </c>
      <c r="AZ15">
        <v>39</v>
      </c>
      <c r="BA15">
        <v>53</v>
      </c>
      <c r="BB15">
        <v>52</v>
      </c>
      <c r="BC15">
        <v>35</v>
      </c>
      <c r="BD15">
        <v>32</v>
      </c>
      <c r="BE15">
        <v>36</v>
      </c>
      <c r="BF15">
        <v>37</v>
      </c>
      <c r="BG15">
        <v>45</v>
      </c>
      <c r="BH15">
        <v>50</v>
      </c>
      <c r="BI15">
        <v>49</v>
      </c>
      <c r="BJ15">
        <v>53</v>
      </c>
      <c r="BK15">
        <v>42</v>
      </c>
      <c r="BL15">
        <v>40</v>
      </c>
      <c r="BM15">
        <v>39</v>
      </c>
      <c r="BN15">
        <v>44</v>
      </c>
      <c r="BO15">
        <v>47</v>
      </c>
      <c r="BP15">
        <v>52</v>
      </c>
      <c r="BQ15">
        <v>55</v>
      </c>
      <c r="BR15">
        <v>50</v>
      </c>
      <c r="BS15">
        <v>42</v>
      </c>
      <c r="BT15">
        <v>31</v>
      </c>
      <c r="BU15">
        <v>40</v>
      </c>
      <c r="BV15">
        <v>47</v>
      </c>
      <c r="BW15">
        <v>49</v>
      </c>
      <c r="BX15">
        <v>43</v>
      </c>
      <c r="BY15">
        <v>58</v>
      </c>
      <c r="BZ15">
        <v>57</v>
      </c>
      <c r="CA15">
        <v>42</v>
      </c>
      <c r="CB15">
        <v>27</v>
      </c>
      <c r="CC15">
        <v>21</v>
      </c>
      <c r="CD15">
        <v>25</v>
      </c>
      <c r="CE15">
        <v>34</v>
      </c>
      <c r="CF15">
        <v>43</v>
      </c>
      <c r="CG15">
        <v>56</v>
      </c>
      <c r="CH15">
        <v>38</v>
      </c>
      <c r="CI15">
        <v>48</v>
      </c>
      <c r="CJ15">
        <v>51</v>
      </c>
      <c r="CK15">
        <v>57</v>
      </c>
      <c r="CL15">
        <v>45</v>
      </c>
      <c r="CM15">
        <v>50</v>
      </c>
      <c r="CN15">
        <v>28</v>
      </c>
      <c r="CO15">
        <v>33</v>
      </c>
      <c r="CP15">
        <v>33</v>
      </c>
      <c r="CQ15">
        <v>24</v>
      </c>
      <c r="CR15">
        <v>38</v>
      </c>
      <c r="CS15">
        <v>46</v>
      </c>
      <c r="CT15">
        <v>47</v>
      </c>
      <c r="CU15"/>
      <c r="CV15"/>
      <c r="CW15">
        <v>49</v>
      </c>
      <c r="CX15">
        <v>50</v>
      </c>
      <c r="CY15">
        <v>60</v>
      </c>
      <c r="CZ15">
        <v>45</v>
      </c>
      <c r="DA15">
        <v>47</v>
      </c>
      <c r="DB15">
        <v>38</v>
      </c>
      <c r="DC15">
        <v>56</v>
      </c>
      <c r="DD15">
        <v>53</v>
      </c>
      <c r="DE15">
        <v>51</v>
      </c>
      <c r="DF15">
        <v>34</v>
      </c>
      <c r="DG15">
        <v>44</v>
      </c>
      <c r="DH15">
        <v>48</v>
      </c>
      <c r="DI15">
        <v>45</v>
      </c>
      <c r="DJ15">
        <v>44</v>
      </c>
      <c r="DK15">
        <v>34</v>
      </c>
      <c r="DL15">
        <v>61</v>
      </c>
      <c r="DM15">
        <v>31</v>
      </c>
      <c r="DN15">
        <v>37</v>
      </c>
      <c r="DO15">
        <v>53</v>
      </c>
      <c r="DP15">
        <v>59</v>
      </c>
      <c r="DQ15">
        <v>45</v>
      </c>
      <c r="DR15">
        <v>32</v>
      </c>
      <c r="DS15">
        <v>48</v>
      </c>
      <c r="DT15">
        <v>57</v>
      </c>
      <c r="DU15">
        <v>47</v>
      </c>
      <c r="DV15">
        <v>36</v>
      </c>
      <c r="DW15">
        <v>52</v>
      </c>
      <c r="DX15">
        <v>56</v>
      </c>
      <c r="DY15">
        <v>65</v>
      </c>
      <c r="DZ15">
        <v>48</v>
      </c>
      <c r="EA15">
        <v>41</v>
      </c>
      <c r="EB15">
        <v>51</v>
      </c>
      <c r="EC15">
        <v>50</v>
      </c>
      <c r="ED15">
        <v>48</v>
      </c>
      <c r="EE15">
        <v>48</v>
      </c>
      <c r="EF15">
        <v>41</v>
      </c>
      <c r="EG15">
        <v>39</v>
      </c>
      <c r="EH15">
        <v>25</v>
      </c>
      <c r="EI15">
        <v>37</v>
      </c>
      <c r="EJ15">
        <v>39</v>
      </c>
      <c r="EK15">
        <v>44</v>
      </c>
      <c r="EL15">
        <v>58</v>
      </c>
      <c r="EM15">
        <v>61</v>
      </c>
      <c r="EN15">
        <v>48</v>
      </c>
      <c r="EO15">
        <v>49</v>
      </c>
      <c r="EP15">
        <v>45</v>
      </c>
      <c r="EQ15">
        <v>32</v>
      </c>
      <c r="ER15">
        <v>55</v>
      </c>
      <c r="ES15">
        <v>58</v>
      </c>
      <c r="ET15">
        <v>57</v>
      </c>
      <c r="EU15">
        <v>59</v>
      </c>
      <c r="EV15">
        <v>62</v>
      </c>
      <c r="EW15">
        <v>54</v>
      </c>
      <c r="EX15">
        <v>43</v>
      </c>
      <c r="EY15">
        <v>39</v>
      </c>
      <c r="EZ15">
        <v>50</v>
      </c>
      <c r="FA15">
        <v>52</v>
      </c>
      <c r="FB15">
        <v>48</v>
      </c>
      <c r="FC15">
        <v>48</v>
      </c>
      <c r="FD15">
        <v>51</v>
      </c>
      <c r="FE15">
        <v>41</v>
      </c>
      <c r="FF15">
        <v>49</v>
      </c>
      <c r="FG15">
        <v>51</v>
      </c>
      <c r="FH15">
        <v>51</v>
      </c>
      <c r="FI15">
        <v>47</v>
      </c>
      <c r="FJ15">
        <v>36</v>
      </c>
      <c r="FK15">
        <v>27</v>
      </c>
      <c r="FL15">
        <v>33</v>
      </c>
      <c r="FM15">
        <v>46</v>
      </c>
      <c r="FN15">
        <v>52</v>
      </c>
      <c r="FO15">
        <v>56</v>
      </c>
      <c r="FP15">
        <v>41</v>
      </c>
      <c r="FQ15">
        <v>48</v>
      </c>
      <c r="FR15">
        <v>47</v>
      </c>
      <c r="FS15">
        <v>39</v>
      </c>
      <c r="FT15">
        <v>37</v>
      </c>
      <c r="FU15">
        <v>34</v>
      </c>
      <c r="FV15">
        <v>51</v>
      </c>
      <c r="FW15">
        <v>48</v>
      </c>
      <c r="FX15">
        <v>50</v>
      </c>
      <c r="FY15">
        <v>38</v>
      </c>
      <c r="FZ15">
        <v>35</v>
      </c>
      <c r="GA15">
        <v>49</v>
      </c>
      <c r="GB15">
        <v>50</v>
      </c>
      <c r="GC15">
        <v>48</v>
      </c>
      <c r="GD15">
        <v>43</v>
      </c>
      <c r="GE15">
        <v>56</v>
      </c>
      <c r="GF15">
        <v>41</v>
      </c>
      <c r="GG15">
        <v>36</v>
      </c>
      <c r="GH15">
        <v>34</v>
      </c>
      <c r="GI15">
        <v>43</v>
      </c>
      <c r="GJ15">
        <v>44</v>
      </c>
      <c r="GK15">
        <v>40</v>
      </c>
      <c r="GL15">
        <v>41</v>
      </c>
      <c r="GM15">
        <v>47</v>
      </c>
      <c r="GN15">
        <v>42</v>
      </c>
      <c r="GO15">
        <v>31</v>
      </c>
      <c r="GP15">
        <v>23</v>
      </c>
      <c r="GQ15">
        <v>41</v>
      </c>
      <c r="GR15">
        <v>32</v>
      </c>
      <c r="GS15">
        <v>30</v>
      </c>
      <c r="GT15">
        <v>27</v>
      </c>
      <c r="GU15">
        <v>27</v>
      </c>
      <c r="GV15">
        <v>43</v>
      </c>
      <c r="GW15">
        <v>45</v>
      </c>
      <c r="GX15">
        <v>39</v>
      </c>
      <c r="GY15">
        <v>36</v>
      </c>
      <c r="GZ15">
        <v>57</v>
      </c>
      <c r="HA15">
        <v>47</v>
      </c>
      <c r="HB15">
        <v>47</v>
      </c>
      <c r="HC15">
        <v>41</v>
      </c>
      <c r="HD15">
        <v>43</v>
      </c>
      <c r="HE15">
        <v>33</v>
      </c>
      <c r="HF15">
        <v>34</v>
      </c>
      <c r="HG15">
        <v>31</v>
      </c>
      <c r="HH15">
        <v>38</v>
      </c>
      <c r="HI15">
        <v>41</v>
      </c>
      <c r="HJ15">
        <v>30</v>
      </c>
      <c r="HK15">
        <v>26</v>
      </c>
      <c r="HL15">
        <v>25</v>
      </c>
      <c r="HM15">
        <v>24</v>
      </c>
      <c r="HN15">
        <v>21</v>
      </c>
      <c r="HO15">
        <v>23</v>
      </c>
      <c r="HP15">
        <v>20</v>
      </c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</row>
    <row r="16" spans="1:252" ht="12.75" customHeight="1" x14ac:dyDescent="0.2">
      <c r="A16" s="228">
        <v>340250005</v>
      </c>
      <c r="B16" s="229">
        <f>INDEX(Sites!$A:$N,MATCH($A16,Sites!$A:$A,0),2)</f>
        <v>40.277647000000002</v>
      </c>
      <c r="C16" s="228" t="str">
        <f>INDEX(Sites!$A:$N,MATCH($A16,Sites!$A:$A,0),4)</f>
        <v>NJ</v>
      </c>
      <c r="D16" s="228" t="str">
        <f>INDEX(Sites!$A:$N,MATCH($A16,Sites!$A:$A,0),6)</f>
        <v>Monmouth University</v>
      </c>
      <c r="E16" s="228" t="str">
        <f>INDEX(Sites!$A:$N,MATCH($A16,Sites!$A:$A,0),10)</f>
        <v>8.0</v>
      </c>
      <c r="F16" s="228" t="str">
        <f>INDEX(Sites!$A:$Q,MATCH($A16,Sites!$A:$A,0),5) &amp; ", " &amp; C16</f>
        <v>Monmouth, NJ</v>
      </c>
      <c r="G16" s="228">
        <f t="shared" si="0"/>
        <v>90</v>
      </c>
      <c r="H16">
        <v>44</v>
      </c>
      <c r="I16">
        <v>39</v>
      </c>
      <c r="J16">
        <v>41</v>
      </c>
      <c r="K16"/>
      <c r="L16"/>
      <c r="M16"/>
      <c r="N16"/>
      <c r="O16">
        <v>43</v>
      </c>
      <c r="P16">
        <v>42</v>
      </c>
      <c r="Q16">
        <v>31</v>
      </c>
      <c r="R16">
        <v>44</v>
      </c>
      <c r="S16">
        <v>39</v>
      </c>
      <c r="T16">
        <v>38</v>
      </c>
      <c r="U16">
        <v>44</v>
      </c>
      <c r="V16">
        <v>48</v>
      </c>
      <c r="W16">
        <v>49</v>
      </c>
      <c r="X16">
        <v>23</v>
      </c>
      <c r="Y16">
        <v>32</v>
      </c>
      <c r="Z16">
        <v>40</v>
      </c>
      <c r="AA16">
        <v>35</v>
      </c>
      <c r="AB16">
        <v>46</v>
      </c>
      <c r="AC16">
        <v>45</v>
      </c>
      <c r="AD16">
        <v>38</v>
      </c>
      <c r="AE16">
        <v>26</v>
      </c>
      <c r="AF16">
        <v>37</v>
      </c>
      <c r="AG16">
        <v>35</v>
      </c>
      <c r="AH16">
        <v>34</v>
      </c>
      <c r="AI16">
        <v>35</v>
      </c>
      <c r="AJ16">
        <v>37</v>
      </c>
      <c r="AK16">
        <v>41</v>
      </c>
      <c r="AL16">
        <v>42</v>
      </c>
      <c r="AM16">
        <v>39</v>
      </c>
      <c r="AN16">
        <v>43</v>
      </c>
      <c r="AO16">
        <v>41</v>
      </c>
      <c r="AP16">
        <v>39</v>
      </c>
      <c r="AQ16">
        <v>43</v>
      </c>
      <c r="AR16">
        <v>37</v>
      </c>
      <c r="AS16">
        <v>41</v>
      </c>
      <c r="AT16">
        <v>47</v>
      </c>
      <c r="AU16">
        <v>39</v>
      </c>
      <c r="AV16">
        <v>34</v>
      </c>
      <c r="AW16">
        <v>39</v>
      </c>
      <c r="AX16">
        <v>46</v>
      </c>
      <c r="AY16">
        <v>46</v>
      </c>
      <c r="AZ16">
        <v>40</v>
      </c>
      <c r="BA16">
        <v>53</v>
      </c>
      <c r="BB16">
        <v>49</v>
      </c>
      <c r="BC16">
        <v>35</v>
      </c>
      <c r="BD16">
        <v>32</v>
      </c>
      <c r="BE16">
        <v>35</v>
      </c>
      <c r="BF16">
        <v>38</v>
      </c>
      <c r="BG16">
        <v>43</v>
      </c>
      <c r="BH16">
        <v>48</v>
      </c>
      <c r="BI16">
        <v>42</v>
      </c>
      <c r="BJ16">
        <v>44</v>
      </c>
      <c r="BK16">
        <v>41</v>
      </c>
      <c r="BL16">
        <v>39</v>
      </c>
      <c r="BM16">
        <v>35</v>
      </c>
      <c r="BN16">
        <v>47</v>
      </c>
      <c r="BO16">
        <v>50</v>
      </c>
      <c r="BP16">
        <v>50</v>
      </c>
      <c r="BQ16">
        <v>50</v>
      </c>
      <c r="BR16">
        <v>46</v>
      </c>
      <c r="BS16">
        <v>39</v>
      </c>
      <c r="BT16">
        <v>30</v>
      </c>
      <c r="BU16">
        <v>41</v>
      </c>
      <c r="BV16">
        <v>50</v>
      </c>
      <c r="BW16">
        <v>42</v>
      </c>
      <c r="BX16">
        <v>42</v>
      </c>
      <c r="BY16">
        <v>54</v>
      </c>
      <c r="BZ16">
        <v>54</v>
      </c>
      <c r="CA16">
        <v>45</v>
      </c>
      <c r="CB16">
        <v>31</v>
      </c>
      <c r="CC16">
        <v>24</v>
      </c>
      <c r="CD16">
        <v>24</v>
      </c>
      <c r="CE16">
        <v>30</v>
      </c>
      <c r="CF16">
        <v>38</v>
      </c>
      <c r="CG16">
        <v>52</v>
      </c>
      <c r="CH16">
        <v>38</v>
      </c>
      <c r="CI16">
        <v>38</v>
      </c>
      <c r="CJ16">
        <v>44</v>
      </c>
      <c r="CK16">
        <v>50</v>
      </c>
      <c r="CL16">
        <v>43</v>
      </c>
      <c r="CM16">
        <v>49</v>
      </c>
      <c r="CN16">
        <v>29</v>
      </c>
      <c r="CO16">
        <v>32</v>
      </c>
      <c r="CP16">
        <v>33</v>
      </c>
      <c r="CQ16">
        <v>27</v>
      </c>
      <c r="CR16">
        <v>41</v>
      </c>
      <c r="CS16">
        <v>38</v>
      </c>
      <c r="CT16">
        <v>49</v>
      </c>
      <c r="CU16">
        <v>66</v>
      </c>
      <c r="CV16">
        <v>27</v>
      </c>
      <c r="CW16">
        <v>38</v>
      </c>
      <c r="CX16">
        <v>36</v>
      </c>
      <c r="CY16">
        <v>52</v>
      </c>
      <c r="CZ16">
        <v>51</v>
      </c>
      <c r="DA16">
        <v>51</v>
      </c>
      <c r="DB16">
        <v>37</v>
      </c>
      <c r="DC16">
        <v>43</v>
      </c>
      <c r="DD16">
        <v>49</v>
      </c>
      <c r="DE16">
        <v>49</v>
      </c>
      <c r="DF16">
        <v>41</v>
      </c>
      <c r="DG16">
        <v>44</v>
      </c>
      <c r="DH16">
        <v>46</v>
      </c>
      <c r="DI16">
        <v>46</v>
      </c>
      <c r="DJ16">
        <v>36</v>
      </c>
      <c r="DK16">
        <v>32</v>
      </c>
      <c r="DL16">
        <v>56</v>
      </c>
      <c r="DM16">
        <v>26</v>
      </c>
      <c r="DN16">
        <v>32</v>
      </c>
      <c r="DO16">
        <v>50</v>
      </c>
      <c r="DP16">
        <v>61</v>
      </c>
      <c r="DQ16">
        <v>55</v>
      </c>
      <c r="DR16">
        <v>42</v>
      </c>
      <c r="DS16">
        <v>33</v>
      </c>
      <c r="DT16">
        <v>63</v>
      </c>
      <c r="DU16">
        <v>43</v>
      </c>
      <c r="DV16">
        <v>29</v>
      </c>
      <c r="DW16">
        <v>57</v>
      </c>
      <c r="DX16">
        <v>58</v>
      </c>
      <c r="DY16">
        <v>69</v>
      </c>
      <c r="DZ16">
        <v>46</v>
      </c>
      <c r="EA16">
        <v>42</v>
      </c>
      <c r="EB16">
        <v>48</v>
      </c>
      <c r="EC16">
        <v>37</v>
      </c>
      <c r="ED16">
        <v>45</v>
      </c>
      <c r="EE16">
        <v>50</v>
      </c>
      <c r="EF16">
        <v>29</v>
      </c>
      <c r="EG16">
        <v>36</v>
      </c>
      <c r="EH16">
        <v>40</v>
      </c>
      <c r="EI16">
        <v>36</v>
      </c>
      <c r="EJ16">
        <v>33</v>
      </c>
      <c r="EK16">
        <v>40</v>
      </c>
      <c r="EL16">
        <v>62</v>
      </c>
      <c r="EM16">
        <v>90</v>
      </c>
      <c r="EN16">
        <v>42</v>
      </c>
      <c r="EO16">
        <v>49</v>
      </c>
      <c r="EP16">
        <v>47</v>
      </c>
      <c r="EQ16">
        <v>29</v>
      </c>
      <c r="ER16">
        <v>56</v>
      </c>
      <c r="ES16">
        <v>60</v>
      </c>
      <c r="ET16">
        <v>60</v>
      </c>
      <c r="EU16">
        <v>70</v>
      </c>
      <c r="EV16">
        <v>73</v>
      </c>
      <c r="EW16">
        <v>56</v>
      </c>
      <c r="EX16">
        <v>47</v>
      </c>
      <c r="EY16">
        <v>45</v>
      </c>
      <c r="EZ16">
        <v>61</v>
      </c>
      <c r="FA16">
        <v>44</v>
      </c>
      <c r="FB16">
        <v>45</v>
      </c>
      <c r="FC16">
        <v>47</v>
      </c>
      <c r="FD16">
        <v>44</v>
      </c>
      <c r="FE16">
        <v>42</v>
      </c>
      <c r="FF16">
        <v>57</v>
      </c>
      <c r="FG16">
        <v>44</v>
      </c>
      <c r="FH16">
        <v>46</v>
      </c>
      <c r="FI16">
        <v>46</v>
      </c>
      <c r="FJ16">
        <v>41</v>
      </c>
      <c r="FK16">
        <v>26</v>
      </c>
      <c r="FL16">
        <v>30</v>
      </c>
      <c r="FM16">
        <v>57</v>
      </c>
      <c r="FN16">
        <v>43</v>
      </c>
      <c r="FO16">
        <v>64</v>
      </c>
      <c r="FP16">
        <v>50</v>
      </c>
      <c r="FQ16">
        <v>46</v>
      </c>
      <c r="FR16">
        <v>46</v>
      </c>
      <c r="FS16">
        <v>39</v>
      </c>
      <c r="FT16">
        <v>33</v>
      </c>
      <c r="FU16">
        <v>36</v>
      </c>
      <c r="FV16">
        <v>52</v>
      </c>
      <c r="FW16">
        <v>52</v>
      </c>
      <c r="FX16">
        <v>49</v>
      </c>
      <c r="FY16">
        <v>36</v>
      </c>
      <c r="FZ16">
        <v>37</v>
      </c>
      <c r="GA16">
        <v>48</v>
      </c>
      <c r="GB16">
        <v>48</v>
      </c>
      <c r="GC16">
        <v>47</v>
      </c>
      <c r="GD16">
        <v>44</v>
      </c>
      <c r="GE16">
        <v>59</v>
      </c>
      <c r="GF16">
        <v>42</v>
      </c>
      <c r="GG16">
        <v>30</v>
      </c>
      <c r="GH16">
        <v>29</v>
      </c>
      <c r="GI16">
        <v>41</v>
      </c>
      <c r="GJ16">
        <v>46</v>
      </c>
      <c r="GK16">
        <v>30</v>
      </c>
      <c r="GL16">
        <v>32</v>
      </c>
      <c r="GM16">
        <v>40</v>
      </c>
      <c r="GN16">
        <v>42</v>
      </c>
      <c r="GO16">
        <v>33</v>
      </c>
      <c r="GP16">
        <v>28</v>
      </c>
      <c r="GQ16">
        <v>41</v>
      </c>
      <c r="GR16">
        <v>37</v>
      </c>
      <c r="GS16">
        <v>35</v>
      </c>
      <c r="GT16">
        <v>27</v>
      </c>
      <c r="GU16">
        <v>37</v>
      </c>
      <c r="GV16">
        <v>42</v>
      </c>
      <c r="GW16">
        <v>43</v>
      </c>
      <c r="GX16">
        <v>35</v>
      </c>
      <c r="GY16">
        <v>30</v>
      </c>
      <c r="GZ16">
        <v>51</v>
      </c>
      <c r="HA16">
        <v>50</v>
      </c>
      <c r="HB16">
        <v>49</v>
      </c>
      <c r="HC16">
        <v>36</v>
      </c>
      <c r="HD16">
        <v>41</v>
      </c>
      <c r="HE16">
        <v>32</v>
      </c>
      <c r="HF16">
        <v>34</v>
      </c>
      <c r="HG16">
        <v>31</v>
      </c>
      <c r="HH16">
        <v>39</v>
      </c>
      <c r="HI16">
        <v>37</v>
      </c>
      <c r="HJ16">
        <v>33</v>
      </c>
      <c r="HK16">
        <v>25</v>
      </c>
      <c r="HL16">
        <v>25</v>
      </c>
      <c r="HM16">
        <v>28</v>
      </c>
      <c r="HN16">
        <v>26</v>
      </c>
      <c r="HO16">
        <v>24</v>
      </c>
      <c r="HP16">
        <v>22</v>
      </c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</row>
    <row r="17" spans="1:252" ht="12.75" customHeight="1" x14ac:dyDescent="0.2">
      <c r="A17" s="228">
        <v>340130003</v>
      </c>
      <c r="B17" s="229">
        <f>INDEX(Sites!$A:$N,MATCH($A17,Sites!$A:$A,0),2)</f>
        <v>40.720989000000003</v>
      </c>
      <c r="C17" s="228" t="str">
        <f>INDEX(Sites!$A:$N,MATCH($A17,Sites!$A:$A,0),4)</f>
        <v>NJ</v>
      </c>
      <c r="D17" s="228" t="str">
        <f>INDEX(Sites!$A:$N,MATCH($A17,Sites!$A:$A,0),6)</f>
        <v>Newark Firehouse</v>
      </c>
      <c r="E17" s="228" t="str">
        <f>INDEX(Sites!$A:$N,MATCH($A17,Sites!$A:$A,0),10)</f>
        <v>27.0</v>
      </c>
      <c r="F17" s="228" t="str">
        <f>INDEX(Sites!$A:$Q,MATCH($A17,Sites!$A:$A,0),5) &amp; ", " &amp; C17</f>
        <v>Essex, NJ</v>
      </c>
      <c r="G17" s="228">
        <f t="shared" si="0"/>
        <v>69</v>
      </c>
      <c r="H17">
        <v>27</v>
      </c>
      <c r="I17">
        <v>42</v>
      </c>
      <c r="J17">
        <v>40</v>
      </c>
      <c r="K17"/>
      <c r="L17"/>
      <c r="M17"/>
      <c r="N17"/>
      <c r="O17">
        <v>43</v>
      </c>
      <c r="P17">
        <v>16</v>
      </c>
      <c r="Q17">
        <v>36</v>
      </c>
      <c r="R17">
        <v>33</v>
      </c>
      <c r="S17">
        <v>40</v>
      </c>
      <c r="T17">
        <v>39</v>
      </c>
      <c r="U17">
        <v>41</v>
      </c>
      <c r="V17">
        <v>38</v>
      </c>
      <c r="W17">
        <v>38</v>
      </c>
      <c r="X17">
        <v>23</v>
      </c>
      <c r="Y17">
        <v>39</v>
      </c>
      <c r="Z17">
        <v>37</v>
      </c>
      <c r="AA17">
        <v>34</v>
      </c>
      <c r="AB17">
        <v>46</v>
      </c>
      <c r="AC17">
        <v>45</v>
      </c>
      <c r="AD17">
        <v>27</v>
      </c>
      <c r="AE17">
        <v>26</v>
      </c>
      <c r="AF17">
        <v>36</v>
      </c>
      <c r="AG17">
        <v>36</v>
      </c>
      <c r="AH17">
        <v>28</v>
      </c>
      <c r="AI17">
        <v>36</v>
      </c>
      <c r="AJ17">
        <v>37</v>
      </c>
      <c r="AK17">
        <v>33</v>
      </c>
      <c r="AL17">
        <v>39</v>
      </c>
      <c r="AM17">
        <v>36</v>
      </c>
      <c r="AN17">
        <v>42</v>
      </c>
      <c r="AO17">
        <v>36</v>
      </c>
      <c r="AP17">
        <v>40</v>
      </c>
      <c r="AQ17">
        <v>34</v>
      </c>
      <c r="AR17">
        <v>34</v>
      </c>
      <c r="AS17">
        <v>39</v>
      </c>
      <c r="AT17">
        <v>45</v>
      </c>
      <c r="AU17">
        <v>37</v>
      </c>
      <c r="AV17">
        <v>34</v>
      </c>
      <c r="AW17">
        <v>35</v>
      </c>
      <c r="AX17">
        <v>47</v>
      </c>
      <c r="AY17">
        <v>36</v>
      </c>
      <c r="AZ17">
        <v>50</v>
      </c>
      <c r="BA17">
        <v>52</v>
      </c>
      <c r="BB17">
        <v>48</v>
      </c>
      <c r="BC17">
        <v>34</v>
      </c>
      <c r="BD17">
        <v>27</v>
      </c>
      <c r="BE17">
        <v>34</v>
      </c>
      <c r="BF17">
        <v>38</v>
      </c>
      <c r="BG17">
        <v>34</v>
      </c>
      <c r="BH17">
        <v>46</v>
      </c>
      <c r="BI17">
        <v>34</v>
      </c>
      <c r="BJ17">
        <v>43</v>
      </c>
      <c r="BK17">
        <v>32</v>
      </c>
      <c r="BL17">
        <v>20</v>
      </c>
      <c r="BM17">
        <v>35</v>
      </c>
      <c r="BN17">
        <v>47</v>
      </c>
      <c r="BO17">
        <v>48</v>
      </c>
      <c r="BP17">
        <v>47</v>
      </c>
      <c r="BQ17">
        <v>43</v>
      </c>
      <c r="BR17">
        <v>34</v>
      </c>
      <c r="BS17">
        <v>34</v>
      </c>
      <c r="BT17">
        <v>25</v>
      </c>
      <c r="BU17">
        <v>40</v>
      </c>
      <c r="BV17">
        <v>38</v>
      </c>
      <c r="BW17">
        <v>38</v>
      </c>
      <c r="BX17">
        <v>40</v>
      </c>
      <c r="BY17">
        <v>56</v>
      </c>
      <c r="BZ17">
        <v>50</v>
      </c>
      <c r="CA17">
        <v>43</v>
      </c>
      <c r="CB17">
        <v>26</v>
      </c>
      <c r="CC17">
        <v>16</v>
      </c>
      <c r="CD17">
        <v>11</v>
      </c>
      <c r="CE17">
        <v>29</v>
      </c>
      <c r="CF17">
        <v>38</v>
      </c>
      <c r="CG17">
        <v>47</v>
      </c>
      <c r="CH17">
        <v>45</v>
      </c>
      <c r="CI17">
        <v>29</v>
      </c>
      <c r="CJ17">
        <v>30</v>
      </c>
      <c r="CK17">
        <v>52</v>
      </c>
      <c r="CL17">
        <v>52</v>
      </c>
      <c r="CM17">
        <v>41</v>
      </c>
      <c r="CN17">
        <v>23</v>
      </c>
      <c r="CO17">
        <v>25</v>
      </c>
      <c r="CP17">
        <v>24</v>
      </c>
      <c r="CQ17">
        <v>21</v>
      </c>
      <c r="CR17">
        <v>36</v>
      </c>
      <c r="CS17">
        <v>42</v>
      </c>
      <c r="CT17">
        <v>49</v>
      </c>
      <c r="CU17">
        <v>53</v>
      </c>
      <c r="CV17">
        <v>21</v>
      </c>
      <c r="CW17">
        <v>43</v>
      </c>
      <c r="CX17">
        <v>35</v>
      </c>
      <c r="CY17">
        <v>55</v>
      </c>
      <c r="CZ17">
        <v>54</v>
      </c>
      <c r="DA17">
        <v>57</v>
      </c>
      <c r="DB17">
        <v>36</v>
      </c>
      <c r="DC17">
        <v>56</v>
      </c>
      <c r="DD17">
        <v>47</v>
      </c>
      <c r="DE17">
        <v>43</v>
      </c>
      <c r="DF17">
        <v>40</v>
      </c>
      <c r="DG17">
        <v>41</v>
      </c>
      <c r="DH17">
        <v>53</v>
      </c>
      <c r="DI17">
        <v>46</v>
      </c>
      <c r="DJ17">
        <v>34</v>
      </c>
      <c r="DK17">
        <v>28</v>
      </c>
      <c r="DL17">
        <v>50</v>
      </c>
      <c r="DM17">
        <v>26</v>
      </c>
      <c r="DN17">
        <v>32</v>
      </c>
      <c r="DO17">
        <v>42</v>
      </c>
      <c r="DP17">
        <v>43</v>
      </c>
      <c r="DQ17">
        <v>43</v>
      </c>
      <c r="DR17">
        <v>36</v>
      </c>
      <c r="DS17">
        <v>43</v>
      </c>
      <c r="DT17">
        <v>59</v>
      </c>
      <c r="DU17">
        <v>54</v>
      </c>
      <c r="DV17">
        <v>25</v>
      </c>
      <c r="DW17">
        <v>35</v>
      </c>
      <c r="DX17">
        <v>54</v>
      </c>
      <c r="DY17">
        <v>63</v>
      </c>
      <c r="DZ17">
        <v>61</v>
      </c>
      <c r="EA17">
        <v>57</v>
      </c>
      <c r="EB17">
        <v>42</v>
      </c>
      <c r="EC17">
        <v>43</v>
      </c>
      <c r="ED17">
        <v>53</v>
      </c>
      <c r="EE17">
        <v>44</v>
      </c>
      <c r="EF17">
        <v>32</v>
      </c>
      <c r="EG17">
        <v>47</v>
      </c>
      <c r="EH17">
        <v>44</v>
      </c>
      <c r="EI17">
        <v>49</v>
      </c>
      <c r="EJ17">
        <v>54</v>
      </c>
      <c r="EK17">
        <v>63</v>
      </c>
      <c r="EL17">
        <v>57</v>
      </c>
      <c r="EM17">
        <v>52</v>
      </c>
      <c r="EN17">
        <v>42</v>
      </c>
      <c r="EO17">
        <v>54</v>
      </c>
      <c r="EP17">
        <v>52</v>
      </c>
      <c r="EQ17">
        <v>26</v>
      </c>
      <c r="ER17">
        <v>52</v>
      </c>
      <c r="ES17">
        <v>69</v>
      </c>
      <c r="ET17">
        <v>66</v>
      </c>
      <c r="EU17">
        <v>58</v>
      </c>
      <c r="EV17">
        <v>62</v>
      </c>
      <c r="EW17">
        <v>62</v>
      </c>
      <c r="EX17">
        <v>43</v>
      </c>
      <c r="EY17">
        <v>46</v>
      </c>
      <c r="EZ17">
        <v>53</v>
      </c>
      <c r="FA17">
        <v>51</v>
      </c>
      <c r="FB17">
        <v>46</v>
      </c>
      <c r="FC17">
        <v>38</v>
      </c>
      <c r="FD17">
        <v>38</v>
      </c>
      <c r="FE17">
        <v>36</v>
      </c>
      <c r="FF17">
        <v>55</v>
      </c>
      <c r="FG17">
        <v>50</v>
      </c>
      <c r="FH17">
        <v>54</v>
      </c>
      <c r="FI17">
        <v>65</v>
      </c>
      <c r="FJ17">
        <v>57</v>
      </c>
      <c r="FK17">
        <v>37</v>
      </c>
      <c r="FL17">
        <v>47</v>
      </c>
      <c r="FM17">
        <v>53</v>
      </c>
      <c r="FN17">
        <v>48</v>
      </c>
      <c r="FO17">
        <v>50</v>
      </c>
      <c r="FP17">
        <v>40</v>
      </c>
      <c r="FQ17">
        <v>38</v>
      </c>
      <c r="FR17">
        <v>49</v>
      </c>
      <c r="FS17">
        <v>41</v>
      </c>
      <c r="FT17">
        <v>37</v>
      </c>
      <c r="FU17">
        <v>37</v>
      </c>
      <c r="FV17">
        <v>43</v>
      </c>
      <c r="FW17">
        <v>54</v>
      </c>
      <c r="FX17">
        <v>57</v>
      </c>
      <c r="FY17">
        <v>41</v>
      </c>
      <c r="FZ17">
        <v>31</v>
      </c>
      <c r="GA17">
        <v>56</v>
      </c>
      <c r="GB17">
        <v>47</v>
      </c>
      <c r="GC17">
        <v>52</v>
      </c>
      <c r="GD17">
        <v>55</v>
      </c>
      <c r="GE17">
        <v>51</v>
      </c>
      <c r="GF17">
        <v>46</v>
      </c>
      <c r="GG17">
        <v>42</v>
      </c>
      <c r="GH17">
        <v>37</v>
      </c>
      <c r="GI17">
        <v>40</v>
      </c>
      <c r="GJ17">
        <v>46</v>
      </c>
      <c r="GK17">
        <v>34</v>
      </c>
      <c r="GL17">
        <v>42</v>
      </c>
      <c r="GM17">
        <v>48</v>
      </c>
      <c r="GN17">
        <v>46</v>
      </c>
      <c r="GO17">
        <v>25</v>
      </c>
      <c r="GP17">
        <v>27</v>
      </c>
      <c r="GQ17">
        <v>37</v>
      </c>
      <c r="GR17">
        <v>33</v>
      </c>
      <c r="GS17">
        <v>49</v>
      </c>
      <c r="GT17">
        <v>26</v>
      </c>
      <c r="GU17">
        <v>34</v>
      </c>
      <c r="GV17">
        <v>43</v>
      </c>
      <c r="GW17">
        <v>40</v>
      </c>
      <c r="GX17"/>
      <c r="GY17">
        <v>38</v>
      </c>
      <c r="GZ17">
        <v>41</v>
      </c>
      <c r="HA17">
        <v>49</v>
      </c>
      <c r="HB17">
        <v>51</v>
      </c>
      <c r="HC17">
        <v>33</v>
      </c>
      <c r="HD17">
        <v>43</v>
      </c>
      <c r="HE17">
        <v>28</v>
      </c>
      <c r="HF17">
        <v>34</v>
      </c>
      <c r="HG17">
        <v>30</v>
      </c>
      <c r="HH17">
        <v>38</v>
      </c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</row>
    <row r="18" spans="1:252" ht="12.75" customHeight="1" x14ac:dyDescent="0.2">
      <c r="A18" s="228">
        <v>340315001</v>
      </c>
      <c r="B18" s="229">
        <f>INDEX(Sites!$A:$N,MATCH($A18,Sites!$A:$A,0),2)</f>
        <v>41.058616999999998</v>
      </c>
      <c r="C18" s="228" t="str">
        <f>INDEX(Sites!$A:$N,MATCH($A18,Sites!$A:$A,0),4)</f>
        <v>NJ</v>
      </c>
      <c r="D18" s="228" t="str">
        <f>INDEX(Sites!$A:$N,MATCH($A18,Sites!$A:$A,0),6)</f>
        <v>Ramapo</v>
      </c>
      <c r="E18" s="228" t="str">
        <f>INDEX(Sites!$A:$N,MATCH($A18,Sites!$A:$A,0),10)</f>
        <v>307.0</v>
      </c>
      <c r="F18" s="228" t="str">
        <f>INDEX(Sites!$A:$Q,MATCH($A18,Sites!$A:$A,0),5) &amp; ", " &amp; C18</f>
        <v>Passaic, NJ</v>
      </c>
      <c r="G18" s="228">
        <f t="shared" si="0"/>
        <v>62</v>
      </c>
      <c r="H18">
        <v>34</v>
      </c>
      <c r="I18">
        <v>44</v>
      </c>
      <c r="J18">
        <v>40</v>
      </c>
      <c r="K18"/>
      <c r="L18"/>
      <c r="M18"/>
      <c r="N18"/>
      <c r="O18">
        <v>43</v>
      </c>
      <c r="P18">
        <v>33</v>
      </c>
      <c r="Q18">
        <v>45</v>
      </c>
      <c r="R18">
        <v>38</v>
      </c>
      <c r="S18">
        <v>41</v>
      </c>
      <c r="T18">
        <v>40</v>
      </c>
      <c r="U18">
        <v>45</v>
      </c>
      <c r="V18">
        <v>48</v>
      </c>
      <c r="W18">
        <v>52</v>
      </c>
      <c r="X18">
        <v>39</v>
      </c>
      <c r="Y18"/>
      <c r="Z18"/>
      <c r="AA18"/>
      <c r="AB18">
        <v>46</v>
      </c>
      <c r="AC18">
        <v>46</v>
      </c>
      <c r="AD18">
        <v>34</v>
      </c>
      <c r="AE18">
        <v>30</v>
      </c>
      <c r="AF18">
        <v>38</v>
      </c>
      <c r="AG18">
        <v>36</v>
      </c>
      <c r="AH18">
        <v>35</v>
      </c>
      <c r="AI18">
        <v>37</v>
      </c>
      <c r="AJ18">
        <v>39</v>
      </c>
      <c r="AK18">
        <v>39</v>
      </c>
      <c r="AL18">
        <v>43</v>
      </c>
      <c r="AM18">
        <v>36</v>
      </c>
      <c r="AN18">
        <v>42</v>
      </c>
      <c r="AO18">
        <v>36</v>
      </c>
      <c r="AP18">
        <v>40</v>
      </c>
      <c r="AQ18">
        <v>42</v>
      </c>
      <c r="AR18">
        <v>39</v>
      </c>
      <c r="AS18"/>
      <c r="AT18">
        <v>46</v>
      </c>
      <c r="AU18">
        <v>38</v>
      </c>
      <c r="AV18">
        <v>34</v>
      </c>
      <c r="AW18">
        <v>41</v>
      </c>
      <c r="AX18">
        <v>49</v>
      </c>
      <c r="AY18">
        <v>55</v>
      </c>
      <c r="AZ18"/>
      <c r="BA18"/>
      <c r="BB18"/>
      <c r="BC18"/>
      <c r="BD18"/>
      <c r="BE18">
        <v>35</v>
      </c>
      <c r="BF18">
        <v>40</v>
      </c>
      <c r="BG18">
        <v>41</v>
      </c>
      <c r="BH18">
        <v>45</v>
      </c>
      <c r="BI18">
        <v>42</v>
      </c>
      <c r="BJ18">
        <v>48</v>
      </c>
      <c r="BK18">
        <v>39</v>
      </c>
      <c r="BL18">
        <v>30</v>
      </c>
      <c r="BM18">
        <v>33</v>
      </c>
      <c r="BN18">
        <v>47</v>
      </c>
      <c r="BO18">
        <v>49</v>
      </c>
      <c r="BP18">
        <v>47</v>
      </c>
      <c r="BQ18">
        <v>53</v>
      </c>
      <c r="BR18">
        <v>42</v>
      </c>
      <c r="BS18">
        <v>40</v>
      </c>
      <c r="BT18">
        <v>25</v>
      </c>
      <c r="BU18">
        <v>42</v>
      </c>
      <c r="BV18">
        <v>38</v>
      </c>
      <c r="BW18">
        <v>42</v>
      </c>
      <c r="BX18">
        <v>43</v>
      </c>
      <c r="BY18">
        <v>58</v>
      </c>
      <c r="BZ18">
        <v>52</v>
      </c>
      <c r="CA18">
        <v>46</v>
      </c>
      <c r="CB18">
        <v>38</v>
      </c>
      <c r="CC18">
        <v>26</v>
      </c>
      <c r="CD18">
        <v>22</v>
      </c>
      <c r="CE18">
        <v>33</v>
      </c>
      <c r="CF18">
        <v>38</v>
      </c>
      <c r="CG18">
        <v>41</v>
      </c>
      <c r="CH18">
        <v>44</v>
      </c>
      <c r="CI18">
        <v>30</v>
      </c>
      <c r="CJ18">
        <v>34</v>
      </c>
      <c r="CK18">
        <v>50</v>
      </c>
      <c r="CL18">
        <v>47</v>
      </c>
      <c r="CM18">
        <v>33</v>
      </c>
      <c r="CN18">
        <v>33</v>
      </c>
      <c r="CO18">
        <v>34</v>
      </c>
      <c r="CP18">
        <v>32</v>
      </c>
      <c r="CQ18">
        <v>23</v>
      </c>
      <c r="CR18">
        <v>26</v>
      </c>
      <c r="CS18">
        <v>35</v>
      </c>
      <c r="CT18">
        <v>49</v>
      </c>
      <c r="CU18">
        <v>45</v>
      </c>
      <c r="CV18">
        <v>28</v>
      </c>
      <c r="CW18">
        <v>33</v>
      </c>
      <c r="CX18">
        <v>39</v>
      </c>
      <c r="CY18">
        <v>50</v>
      </c>
      <c r="CZ18">
        <v>43</v>
      </c>
      <c r="DA18">
        <v>55</v>
      </c>
      <c r="DB18">
        <v>39</v>
      </c>
      <c r="DC18">
        <v>38</v>
      </c>
      <c r="DD18">
        <v>40</v>
      </c>
      <c r="DE18">
        <v>35</v>
      </c>
      <c r="DF18">
        <v>38</v>
      </c>
      <c r="DG18">
        <v>36</v>
      </c>
      <c r="DH18">
        <v>40</v>
      </c>
      <c r="DI18">
        <v>33</v>
      </c>
      <c r="DJ18">
        <v>48</v>
      </c>
      <c r="DK18">
        <v>30</v>
      </c>
      <c r="DL18">
        <v>40</v>
      </c>
      <c r="DM18">
        <v>26</v>
      </c>
      <c r="DN18">
        <v>29</v>
      </c>
      <c r="DO18">
        <v>40</v>
      </c>
      <c r="DP18">
        <v>48</v>
      </c>
      <c r="DQ18">
        <v>45</v>
      </c>
      <c r="DR18">
        <v>33</v>
      </c>
      <c r="DS18">
        <v>38</v>
      </c>
      <c r="DT18">
        <v>48</v>
      </c>
      <c r="DU18">
        <v>49</v>
      </c>
      <c r="DV18">
        <v>27</v>
      </c>
      <c r="DW18">
        <v>30</v>
      </c>
      <c r="DX18">
        <v>53</v>
      </c>
      <c r="DY18">
        <v>59</v>
      </c>
      <c r="DZ18">
        <v>54</v>
      </c>
      <c r="EA18">
        <v>43</v>
      </c>
      <c r="EB18">
        <v>33</v>
      </c>
      <c r="EC18">
        <v>38</v>
      </c>
      <c r="ED18">
        <v>51</v>
      </c>
      <c r="EE18">
        <v>36</v>
      </c>
      <c r="EF18">
        <v>44</v>
      </c>
      <c r="EG18">
        <v>42</v>
      </c>
      <c r="EH18">
        <v>36</v>
      </c>
      <c r="EI18">
        <v>44</v>
      </c>
      <c r="EJ18">
        <v>53</v>
      </c>
      <c r="EK18">
        <v>52</v>
      </c>
      <c r="EL18">
        <v>52</v>
      </c>
      <c r="EM18">
        <v>42</v>
      </c>
      <c r="EN18">
        <v>49</v>
      </c>
      <c r="EO18">
        <v>62</v>
      </c>
      <c r="EP18">
        <v>50</v>
      </c>
      <c r="EQ18">
        <v>33</v>
      </c>
      <c r="ER18">
        <v>43</v>
      </c>
      <c r="ES18">
        <v>55</v>
      </c>
      <c r="ET18">
        <v>56</v>
      </c>
      <c r="EU18">
        <v>51</v>
      </c>
      <c r="EV18">
        <v>54</v>
      </c>
      <c r="EW18">
        <v>52</v>
      </c>
      <c r="EX18">
        <v>43</v>
      </c>
      <c r="EY18">
        <v>37</v>
      </c>
      <c r="EZ18">
        <v>52</v>
      </c>
      <c r="FA18">
        <v>50</v>
      </c>
      <c r="FB18">
        <v>39</v>
      </c>
      <c r="FC18">
        <v>31</v>
      </c>
      <c r="FD18">
        <v>36</v>
      </c>
      <c r="FE18">
        <v>36</v>
      </c>
      <c r="FF18">
        <v>39</v>
      </c>
      <c r="FG18">
        <v>54</v>
      </c>
      <c r="FH18">
        <v>54</v>
      </c>
      <c r="FI18">
        <v>58</v>
      </c>
      <c r="FJ18">
        <v>50</v>
      </c>
      <c r="FK18">
        <v>38</v>
      </c>
      <c r="FL18">
        <v>45</v>
      </c>
      <c r="FM18">
        <v>44</v>
      </c>
      <c r="FN18">
        <v>39</v>
      </c>
      <c r="FO18">
        <v>45</v>
      </c>
      <c r="FP18">
        <v>36</v>
      </c>
      <c r="FQ18">
        <v>38</v>
      </c>
      <c r="FR18">
        <v>52</v>
      </c>
      <c r="FS18">
        <v>57</v>
      </c>
      <c r="FT18">
        <v>46</v>
      </c>
      <c r="FU18">
        <v>33</v>
      </c>
      <c r="FV18">
        <v>35</v>
      </c>
      <c r="FW18">
        <v>55</v>
      </c>
      <c r="FX18">
        <v>57</v>
      </c>
      <c r="FY18">
        <v>46</v>
      </c>
      <c r="FZ18">
        <v>32</v>
      </c>
      <c r="GA18">
        <v>42</v>
      </c>
      <c r="GB18">
        <v>37</v>
      </c>
      <c r="GC18">
        <v>46</v>
      </c>
      <c r="GD18">
        <v>55</v>
      </c>
      <c r="GE18">
        <v>43</v>
      </c>
      <c r="GF18">
        <v>54</v>
      </c>
      <c r="GG18">
        <v>47</v>
      </c>
      <c r="GH18">
        <v>46</v>
      </c>
      <c r="GI18">
        <v>33</v>
      </c>
      <c r="GJ18">
        <v>40</v>
      </c>
      <c r="GK18">
        <v>50</v>
      </c>
      <c r="GL18">
        <v>54</v>
      </c>
      <c r="GM18">
        <v>42</v>
      </c>
      <c r="GN18">
        <v>48</v>
      </c>
      <c r="GO18">
        <v>26</v>
      </c>
      <c r="GP18">
        <v>21</v>
      </c>
      <c r="GQ18">
        <v>39</v>
      </c>
      <c r="GR18">
        <v>44</v>
      </c>
      <c r="GS18">
        <v>52</v>
      </c>
      <c r="GT18">
        <v>29</v>
      </c>
      <c r="GU18">
        <v>35</v>
      </c>
      <c r="GV18">
        <v>39</v>
      </c>
      <c r="GW18">
        <v>33</v>
      </c>
      <c r="GX18">
        <v>27</v>
      </c>
      <c r="GY18">
        <v>33</v>
      </c>
      <c r="GZ18">
        <v>41</v>
      </c>
      <c r="HA18">
        <v>47</v>
      </c>
      <c r="HB18">
        <v>47</v>
      </c>
      <c r="HC18">
        <v>28</v>
      </c>
      <c r="HD18">
        <v>45</v>
      </c>
      <c r="HE18">
        <v>24</v>
      </c>
      <c r="HF18">
        <v>31</v>
      </c>
      <c r="HG18">
        <v>26</v>
      </c>
      <c r="HH18">
        <v>35</v>
      </c>
      <c r="HI18">
        <v>36</v>
      </c>
      <c r="HJ18">
        <v>25</v>
      </c>
      <c r="HK18">
        <v>22</v>
      </c>
      <c r="HL18">
        <v>27</v>
      </c>
      <c r="HM18">
        <v>24</v>
      </c>
      <c r="HN18">
        <v>28</v>
      </c>
      <c r="HO18">
        <v>27</v>
      </c>
      <c r="HP18">
        <v>21</v>
      </c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</row>
    <row r="19" spans="1:252" ht="12.75" customHeight="1" x14ac:dyDescent="0.2">
      <c r="A19" s="228">
        <v>340210005</v>
      </c>
      <c r="B19" s="229">
        <f>INDEX(Sites!$A:$N,MATCH($A19,Sites!$A:$A,0),2)</f>
        <v>40.283092000000003</v>
      </c>
      <c r="C19" s="228" t="str">
        <f>INDEX(Sites!$A:$N,MATCH($A19,Sites!$A:$A,0),4)</f>
        <v>NJ</v>
      </c>
      <c r="D19" s="228" t="str">
        <f>INDEX(Sites!$A:$N,MATCH($A19,Sites!$A:$A,0),6)</f>
        <v>Rider University</v>
      </c>
      <c r="E19" s="228" t="str">
        <f>INDEX(Sites!$A:$N,MATCH($A19,Sites!$A:$A,0),10)</f>
        <v>30.0</v>
      </c>
      <c r="F19" s="228" t="str">
        <f>INDEX(Sites!$A:$Q,MATCH($A19,Sites!$A:$A,0),5) &amp; ", " &amp; C19</f>
        <v>Mercer, NJ</v>
      </c>
      <c r="G19" s="228">
        <f t="shared" si="0"/>
        <v>77</v>
      </c>
      <c r="H19">
        <v>43</v>
      </c>
      <c r="I19">
        <v>45</v>
      </c>
      <c r="J19">
        <v>43</v>
      </c>
      <c r="K19"/>
      <c r="L19"/>
      <c r="M19"/>
      <c r="N19"/>
      <c r="O19">
        <v>44</v>
      </c>
      <c r="P19">
        <v>33</v>
      </c>
      <c r="Q19">
        <v>36</v>
      </c>
      <c r="R19">
        <v>43</v>
      </c>
      <c r="S19">
        <v>42</v>
      </c>
      <c r="T19">
        <v>40</v>
      </c>
      <c r="U19">
        <v>46</v>
      </c>
      <c r="V19">
        <v>48</v>
      </c>
      <c r="W19">
        <v>56</v>
      </c>
      <c r="X19">
        <v>22</v>
      </c>
      <c r="Y19">
        <v>52</v>
      </c>
      <c r="Z19">
        <v>47</v>
      </c>
      <c r="AA19">
        <v>38</v>
      </c>
      <c r="AB19">
        <v>47</v>
      </c>
      <c r="AC19">
        <v>47</v>
      </c>
      <c r="AD19">
        <v>38</v>
      </c>
      <c r="AE19">
        <v>20</v>
      </c>
      <c r="AF19">
        <v>39</v>
      </c>
      <c r="AG19">
        <v>37</v>
      </c>
      <c r="AH19">
        <v>37</v>
      </c>
      <c r="AI19">
        <v>37</v>
      </c>
      <c r="AJ19">
        <v>40</v>
      </c>
      <c r="AK19">
        <v>36</v>
      </c>
      <c r="AL19">
        <v>45</v>
      </c>
      <c r="AM19">
        <v>40</v>
      </c>
      <c r="AN19">
        <v>44</v>
      </c>
      <c r="AO19">
        <v>37</v>
      </c>
      <c r="AP19">
        <v>41</v>
      </c>
      <c r="AQ19">
        <v>44</v>
      </c>
      <c r="AR19">
        <v>37</v>
      </c>
      <c r="AS19">
        <v>4</v>
      </c>
      <c r="AT19">
        <v>47</v>
      </c>
      <c r="AU19">
        <v>39</v>
      </c>
      <c r="AV19">
        <v>35</v>
      </c>
      <c r="AW19">
        <v>43</v>
      </c>
      <c r="AX19">
        <v>50</v>
      </c>
      <c r="AY19">
        <v>54</v>
      </c>
      <c r="AZ19">
        <v>55</v>
      </c>
      <c r="BA19">
        <v>54</v>
      </c>
      <c r="BB19">
        <v>56</v>
      </c>
      <c r="BC19">
        <v>35</v>
      </c>
      <c r="BD19">
        <v>31</v>
      </c>
      <c r="BE19">
        <v>35</v>
      </c>
      <c r="BF19">
        <v>40</v>
      </c>
      <c r="BG19">
        <v>49</v>
      </c>
      <c r="BH19">
        <v>49</v>
      </c>
      <c r="BI19">
        <v>42</v>
      </c>
      <c r="BJ19">
        <v>49</v>
      </c>
      <c r="BK19">
        <v>37</v>
      </c>
      <c r="BL19">
        <v>36</v>
      </c>
      <c r="BM19">
        <v>36</v>
      </c>
      <c r="BN19">
        <v>47</v>
      </c>
      <c r="BO19">
        <v>50</v>
      </c>
      <c r="BP19">
        <v>52</v>
      </c>
      <c r="BQ19">
        <v>59</v>
      </c>
      <c r="BR19">
        <v>42</v>
      </c>
      <c r="BS19">
        <v>41</v>
      </c>
      <c r="BT19">
        <v>31</v>
      </c>
      <c r="BU19">
        <v>46</v>
      </c>
      <c r="BV19">
        <v>48</v>
      </c>
      <c r="BW19">
        <v>39</v>
      </c>
      <c r="BX19">
        <v>40</v>
      </c>
      <c r="BY19">
        <v>57</v>
      </c>
      <c r="BZ19">
        <v>54</v>
      </c>
      <c r="CA19">
        <v>45</v>
      </c>
      <c r="CB19">
        <v>36</v>
      </c>
      <c r="CC19">
        <v>20</v>
      </c>
      <c r="CD19">
        <v>19</v>
      </c>
      <c r="CE19">
        <v>40</v>
      </c>
      <c r="CF19">
        <v>45</v>
      </c>
      <c r="CG19">
        <v>52</v>
      </c>
      <c r="CH19">
        <v>43</v>
      </c>
      <c r="CI19">
        <v>41</v>
      </c>
      <c r="CJ19">
        <v>39</v>
      </c>
      <c r="CK19">
        <v>62</v>
      </c>
      <c r="CL19">
        <v>54</v>
      </c>
      <c r="CM19">
        <v>38</v>
      </c>
      <c r="CN19">
        <v>32</v>
      </c>
      <c r="CO19">
        <v>37</v>
      </c>
      <c r="CP19">
        <v>33</v>
      </c>
      <c r="CQ19">
        <v>22</v>
      </c>
      <c r="CR19">
        <v>42</v>
      </c>
      <c r="CS19">
        <v>40</v>
      </c>
      <c r="CT19">
        <v>53</v>
      </c>
      <c r="CU19">
        <v>58</v>
      </c>
      <c r="CV19">
        <v>36</v>
      </c>
      <c r="CW19">
        <v>42</v>
      </c>
      <c r="CX19">
        <v>46</v>
      </c>
      <c r="CY19">
        <v>60</v>
      </c>
      <c r="CZ19">
        <v>54</v>
      </c>
      <c r="DA19">
        <v>65</v>
      </c>
      <c r="DB19">
        <v>39</v>
      </c>
      <c r="DC19">
        <v>55</v>
      </c>
      <c r="DD19">
        <v>48</v>
      </c>
      <c r="DE19">
        <v>47</v>
      </c>
      <c r="DF19">
        <v>35</v>
      </c>
      <c r="DG19">
        <v>37</v>
      </c>
      <c r="DH19">
        <v>54</v>
      </c>
      <c r="DI19">
        <v>51</v>
      </c>
      <c r="DJ19">
        <v>53</v>
      </c>
      <c r="DK19">
        <v>37</v>
      </c>
      <c r="DL19">
        <v>56</v>
      </c>
      <c r="DM19">
        <v>32</v>
      </c>
      <c r="DN19">
        <v>34</v>
      </c>
      <c r="DO19">
        <v>47</v>
      </c>
      <c r="DP19">
        <v>61</v>
      </c>
      <c r="DQ19">
        <v>49</v>
      </c>
      <c r="DR19">
        <v>35</v>
      </c>
      <c r="DS19">
        <v>51</v>
      </c>
      <c r="DT19">
        <v>56</v>
      </c>
      <c r="DU19">
        <v>55</v>
      </c>
      <c r="DV19">
        <v>31</v>
      </c>
      <c r="DW19">
        <v>39</v>
      </c>
      <c r="DX19">
        <v>60</v>
      </c>
      <c r="DY19">
        <v>68</v>
      </c>
      <c r="DZ19">
        <v>66</v>
      </c>
      <c r="EA19">
        <v>56</v>
      </c>
      <c r="EB19">
        <v>46</v>
      </c>
      <c r="EC19">
        <v>46</v>
      </c>
      <c r="ED19">
        <v>54</v>
      </c>
      <c r="EE19">
        <v>49</v>
      </c>
      <c r="EF19">
        <v>41</v>
      </c>
      <c r="EG19">
        <v>62</v>
      </c>
      <c r="EH19">
        <v>40</v>
      </c>
      <c r="EI19">
        <v>50</v>
      </c>
      <c r="EJ19">
        <v>71</v>
      </c>
      <c r="EK19">
        <v>62</v>
      </c>
      <c r="EL19">
        <v>59</v>
      </c>
      <c r="EM19">
        <v>54</v>
      </c>
      <c r="EN19">
        <v>54</v>
      </c>
      <c r="EO19">
        <v>65</v>
      </c>
      <c r="EP19">
        <v>58</v>
      </c>
      <c r="EQ19">
        <v>38</v>
      </c>
      <c r="ER19">
        <v>54</v>
      </c>
      <c r="ES19">
        <v>71</v>
      </c>
      <c r="ET19">
        <v>67</v>
      </c>
      <c r="EU19">
        <v>62</v>
      </c>
      <c r="EV19">
        <v>63</v>
      </c>
      <c r="EW19">
        <v>66</v>
      </c>
      <c r="EX19">
        <v>49</v>
      </c>
      <c r="EY19">
        <v>45</v>
      </c>
      <c r="EZ19">
        <v>77</v>
      </c>
      <c r="FA19">
        <v>58</v>
      </c>
      <c r="FB19">
        <v>49</v>
      </c>
      <c r="FC19">
        <v>41</v>
      </c>
      <c r="FD19">
        <v>46</v>
      </c>
      <c r="FE19">
        <v>40</v>
      </c>
      <c r="FF19">
        <v>52</v>
      </c>
      <c r="FG19">
        <v>51</v>
      </c>
      <c r="FH19">
        <v>68</v>
      </c>
      <c r="FI19">
        <v>67</v>
      </c>
      <c r="FJ19">
        <v>51</v>
      </c>
      <c r="FK19">
        <v>36</v>
      </c>
      <c r="FL19">
        <v>44</v>
      </c>
      <c r="FM19">
        <v>55</v>
      </c>
      <c r="FN19">
        <v>46</v>
      </c>
      <c r="FO19">
        <v>52</v>
      </c>
      <c r="FP19">
        <v>36</v>
      </c>
      <c r="FQ19">
        <v>37</v>
      </c>
      <c r="FR19">
        <v>53</v>
      </c>
      <c r="FS19">
        <v>48</v>
      </c>
      <c r="FT19">
        <v>50</v>
      </c>
      <c r="FU19">
        <v>40</v>
      </c>
      <c r="FV19">
        <v>50</v>
      </c>
      <c r="FW19">
        <v>67</v>
      </c>
      <c r="FX19">
        <v>55</v>
      </c>
      <c r="FY19">
        <v>41</v>
      </c>
      <c r="FZ19">
        <v>42</v>
      </c>
      <c r="GA19">
        <v>52</v>
      </c>
      <c r="GB19">
        <v>51</v>
      </c>
      <c r="GC19">
        <v>46</v>
      </c>
      <c r="GD19">
        <v>57</v>
      </c>
      <c r="GE19">
        <v>51</v>
      </c>
      <c r="GF19">
        <v>48</v>
      </c>
      <c r="GG19">
        <v>51</v>
      </c>
      <c r="GH19">
        <v>48</v>
      </c>
      <c r="GI19">
        <v>41</v>
      </c>
      <c r="GJ19">
        <v>47</v>
      </c>
      <c r="GK19">
        <v>48</v>
      </c>
      <c r="GL19">
        <v>51</v>
      </c>
      <c r="GM19">
        <v>54</v>
      </c>
      <c r="GN19">
        <v>47</v>
      </c>
      <c r="GO19">
        <v>28</v>
      </c>
      <c r="GP19">
        <v>21</v>
      </c>
      <c r="GQ19">
        <v>39</v>
      </c>
      <c r="GR19">
        <v>43</v>
      </c>
      <c r="GS19">
        <v>39</v>
      </c>
      <c r="GT19">
        <v>22</v>
      </c>
      <c r="GU19">
        <v>35</v>
      </c>
      <c r="GV19">
        <v>45</v>
      </c>
      <c r="GW19">
        <v>42</v>
      </c>
      <c r="GX19">
        <v>30</v>
      </c>
      <c r="GY19">
        <v>35</v>
      </c>
      <c r="GZ19">
        <v>43</v>
      </c>
      <c r="HA19">
        <v>52</v>
      </c>
      <c r="HB19">
        <v>52</v>
      </c>
      <c r="HC19">
        <v>36</v>
      </c>
      <c r="HD19">
        <v>52</v>
      </c>
      <c r="HE19">
        <v>29</v>
      </c>
      <c r="HF19">
        <v>36</v>
      </c>
      <c r="HG19">
        <v>32</v>
      </c>
      <c r="HH19">
        <v>36</v>
      </c>
      <c r="HI19">
        <v>40</v>
      </c>
      <c r="HJ19">
        <v>33</v>
      </c>
      <c r="HK19">
        <v>24</v>
      </c>
      <c r="HL19">
        <v>28</v>
      </c>
      <c r="HM19">
        <v>20</v>
      </c>
      <c r="HN19">
        <v>23</v>
      </c>
      <c r="HO19">
        <v>23</v>
      </c>
      <c r="HP19">
        <v>23</v>
      </c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</row>
    <row r="20" spans="1:252" ht="12.75" customHeight="1" x14ac:dyDescent="0.2">
      <c r="A20" s="228">
        <v>340230011</v>
      </c>
      <c r="B20" s="229">
        <f>INDEX(Sites!$A:$N,MATCH($A20,Sites!$A:$A,0),2)</f>
        <v>40.462181999999999</v>
      </c>
      <c r="C20" s="228" t="str">
        <f>INDEX(Sites!$A:$N,MATCH($A20,Sites!$A:$A,0),4)</f>
        <v>NJ</v>
      </c>
      <c r="D20" s="228" t="str">
        <f>INDEX(Sites!$A:$N,MATCH($A20,Sites!$A:$A,0),6)</f>
        <v>Rutgers University</v>
      </c>
      <c r="E20" s="228" t="str">
        <f>INDEX(Sites!$A:$N,MATCH($A20,Sites!$A:$A,0),10)</f>
        <v>19.0</v>
      </c>
      <c r="F20" s="228" t="str">
        <f>INDEX(Sites!$A:$Q,MATCH($A20,Sites!$A:$A,0),5) &amp; ", " &amp; C20</f>
        <v>Middlesex, NJ</v>
      </c>
      <c r="G20" s="228">
        <f t="shared" si="0"/>
        <v>71</v>
      </c>
      <c r="H20">
        <v>43</v>
      </c>
      <c r="I20">
        <v>45</v>
      </c>
      <c r="J20">
        <v>41</v>
      </c>
      <c r="K20"/>
      <c r="L20"/>
      <c r="M20"/>
      <c r="N20"/>
      <c r="O20">
        <v>44</v>
      </c>
      <c r="P20">
        <v>30</v>
      </c>
      <c r="Q20">
        <v>31</v>
      </c>
      <c r="R20">
        <v>43</v>
      </c>
      <c r="S20">
        <v>40</v>
      </c>
      <c r="T20">
        <v>41</v>
      </c>
      <c r="U20">
        <v>45</v>
      </c>
      <c r="V20">
        <v>49</v>
      </c>
      <c r="W20">
        <v>54</v>
      </c>
      <c r="X20">
        <v>21</v>
      </c>
      <c r="Y20">
        <v>45</v>
      </c>
      <c r="Z20">
        <v>46</v>
      </c>
      <c r="AA20">
        <v>35</v>
      </c>
      <c r="AB20">
        <v>46</v>
      </c>
      <c r="AC20">
        <v>45</v>
      </c>
      <c r="AD20">
        <v>38</v>
      </c>
      <c r="AE20">
        <v>15</v>
      </c>
      <c r="AF20">
        <v>38</v>
      </c>
      <c r="AG20">
        <v>38</v>
      </c>
      <c r="AH20">
        <v>35</v>
      </c>
      <c r="AI20">
        <v>36</v>
      </c>
      <c r="AJ20">
        <v>38</v>
      </c>
      <c r="AK20">
        <v>37</v>
      </c>
      <c r="AL20">
        <v>45</v>
      </c>
      <c r="AM20">
        <v>39</v>
      </c>
      <c r="AN20">
        <v>44</v>
      </c>
      <c r="AO20">
        <v>38</v>
      </c>
      <c r="AP20">
        <v>40</v>
      </c>
      <c r="AQ20">
        <v>44</v>
      </c>
      <c r="AR20">
        <v>35</v>
      </c>
      <c r="AS20">
        <v>40</v>
      </c>
      <c r="AT20">
        <v>46</v>
      </c>
      <c r="AU20">
        <v>39</v>
      </c>
      <c r="AV20">
        <v>34</v>
      </c>
      <c r="AW20">
        <v>42</v>
      </c>
      <c r="AX20">
        <v>50</v>
      </c>
      <c r="AY20">
        <v>44</v>
      </c>
      <c r="AZ20">
        <v>54</v>
      </c>
      <c r="BA20">
        <v>53</v>
      </c>
      <c r="BB20">
        <v>55</v>
      </c>
      <c r="BC20">
        <v>33</v>
      </c>
      <c r="BD20">
        <v>30</v>
      </c>
      <c r="BE20">
        <v>34</v>
      </c>
      <c r="BF20">
        <v>40</v>
      </c>
      <c r="BG20">
        <v>45</v>
      </c>
      <c r="BH20">
        <v>47</v>
      </c>
      <c r="BI20">
        <v>41</v>
      </c>
      <c r="BJ20">
        <v>44</v>
      </c>
      <c r="BK20">
        <v>37</v>
      </c>
      <c r="BL20">
        <v>32</v>
      </c>
      <c r="BM20">
        <v>29</v>
      </c>
      <c r="BN20">
        <v>46</v>
      </c>
      <c r="BO20">
        <v>49</v>
      </c>
      <c r="BP20">
        <v>50</v>
      </c>
      <c r="BQ20">
        <v>54</v>
      </c>
      <c r="BR20">
        <v>45</v>
      </c>
      <c r="BS20">
        <v>39</v>
      </c>
      <c r="BT20">
        <v>29</v>
      </c>
      <c r="BU20">
        <v>47</v>
      </c>
      <c r="BV20">
        <v>48</v>
      </c>
      <c r="BW20">
        <v>38</v>
      </c>
      <c r="BX20">
        <v>41</v>
      </c>
      <c r="BY20">
        <v>53</v>
      </c>
      <c r="BZ20">
        <v>52</v>
      </c>
      <c r="CA20">
        <v>42</v>
      </c>
      <c r="CB20">
        <v>35</v>
      </c>
      <c r="CC20">
        <v>18</v>
      </c>
      <c r="CD20">
        <v>22</v>
      </c>
      <c r="CE20">
        <v>41</v>
      </c>
      <c r="CF20">
        <v>44</v>
      </c>
      <c r="CG20">
        <v>49</v>
      </c>
      <c r="CH20">
        <v>43</v>
      </c>
      <c r="CI20">
        <v>39</v>
      </c>
      <c r="CJ20">
        <v>36</v>
      </c>
      <c r="CK20">
        <v>60</v>
      </c>
      <c r="CL20">
        <v>54</v>
      </c>
      <c r="CM20">
        <v>44</v>
      </c>
      <c r="CN20">
        <v>29</v>
      </c>
      <c r="CO20">
        <v>32</v>
      </c>
      <c r="CP20">
        <v>34</v>
      </c>
      <c r="CQ20">
        <v>23</v>
      </c>
      <c r="CR20">
        <v>41</v>
      </c>
      <c r="CS20">
        <v>41</v>
      </c>
      <c r="CT20">
        <v>52</v>
      </c>
      <c r="CU20">
        <v>55</v>
      </c>
      <c r="CV20">
        <v>28</v>
      </c>
      <c r="CW20">
        <v>37</v>
      </c>
      <c r="CX20">
        <v>46</v>
      </c>
      <c r="CY20">
        <v>58</v>
      </c>
      <c r="CZ20">
        <v>56</v>
      </c>
      <c r="DA20">
        <v>66</v>
      </c>
      <c r="DB20">
        <v>39</v>
      </c>
      <c r="DC20">
        <v>53</v>
      </c>
      <c r="DD20">
        <v>46</v>
      </c>
      <c r="DE20">
        <v>45</v>
      </c>
      <c r="DF20">
        <v>36</v>
      </c>
      <c r="DG20">
        <v>41</v>
      </c>
      <c r="DH20">
        <v>53</v>
      </c>
      <c r="DI20">
        <v>47</v>
      </c>
      <c r="DJ20">
        <v>47</v>
      </c>
      <c r="DK20">
        <v>34</v>
      </c>
      <c r="DL20">
        <v>52</v>
      </c>
      <c r="DM20">
        <v>26</v>
      </c>
      <c r="DN20">
        <v>32</v>
      </c>
      <c r="DO20">
        <v>46</v>
      </c>
      <c r="DP20">
        <v>56</v>
      </c>
      <c r="DQ20">
        <v>50</v>
      </c>
      <c r="DR20">
        <v>41</v>
      </c>
      <c r="DS20">
        <v>45</v>
      </c>
      <c r="DT20">
        <v>56</v>
      </c>
      <c r="DU20">
        <v>55</v>
      </c>
      <c r="DV20">
        <v>29</v>
      </c>
      <c r="DW20">
        <v>36</v>
      </c>
      <c r="DX20">
        <v>57</v>
      </c>
      <c r="DY20">
        <v>66</v>
      </c>
      <c r="DZ20">
        <v>67</v>
      </c>
      <c r="EA20">
        <v>54</v>
      </c>
      <c r="EB20">
        <v>44</v>
      </c>
      <c r="EC20">
        <v>44</v>
      </c>
      <c r="ED20">
        <v>53</v>
      </c>
      <c r="EE20">
        <v>45</v>
      </c>
      <c r="EF20">
        <v>35</v>
      </c>
      <c r="EG20">
        <v>57</v>
      </c>
      <c r="EH20">
        <v>51</v>
      </c>
      <c r="EI20">
        <v>51</v>
      </c>
      <c r="EJ20">
        <v>66</v>
      </c>
      <c r="EK20">
        <v>64</v>
      </c>
      <c r="EL20" s="481"/>
      <c r="EM20">
        <v>56</v>
      </c>
      <c r="EN20">
        <v>50</v>
      </c>
      <c r="EO20">
        <v>61</v>
      </c>
      <c r="EP20">
        <v>57</v>
      </c>
      <c r="EQ20">
        <v>37</v>
      </c>
      <c r="ER20">
        <v>54</v>
      </c>
      <c r="ES20">
        <v>70</v>
      </c>
      <c r="ET20">
        <v>68</v>
      </c>
      <c r="EU20">
        <v>59</v>
      </c>
      <c r="EV20">
        <v>61</v>
      </c>
      <c r="EW20">
        <v>65</v>
      </c>
      <c r="EX20">
        <v>51</v>
      </c>
      <c r="EY20">
        <v>45</v>
      </c>
      <c r="EZ20">
        <v>71</v>
      </c>
      <c r="FA20">
        <v>59</v>
      </c>
      <c r="FB20">
        <v>47</v>
      </c>
      <c r="FC20">
        <v>40</v>
      </c>
      <c r="FD20">
        <v>44</v>
      </c>
      <c r="FE20"/>
      <c r="FF20">
        <v>52</v>
      </c>
      <c r="FG20">
        <v>48</v>
      </c>
      <c r="FH20">
        <v>69</v>
      </c>
      <c r="FI20">
        <v>66</v>
      </c>
      <c r="FJ20">
        <v>53</v>
      </c>
      <c r="FK20">
        <v>35</v>
      </c>
      <c r="FL20">
        <v>50</v>
      </c>
      <c r="FM20">
        <v>50</v>
      </c>
      <c r="FN20">
        <v>50</v>
      </c>
      <c r="FO20">
        <v>53</v>
      </c>
      <c r="FP20">
        <v>39</v>
      </c>
      <c r="FQ20">
        <v>40</v>
      </c>
      <c r="FR20">
        <v>48</v>
      </c>
      <c r="FS20">
        <v>47</v>
      </c>
      <c r="FT20">
        <v>48</v>
      </c>
      <c r="FU20">
        <v>37</v>
      </c>
      <c r="FV20">
        <v>47</v>
      </c>
      <c r="FW20">
        <v>59</v>
      </c>
      <c r="FX20">
        <v>54</v>
      </c>
      <c r="FY20">
        <v>41</v>
      </c>
      <c r="FZ20">
        <v>40</v>
      </c>
      <c r="GA20">
        <v>51</v>
      </c>
      <c r="GB20">
        <v>50</v>
      </c>
      <c r="GC20">
        <v>52</v>
      </c>
      <c r="GD20">
        <v>59</v>
      </c>
      <c r="GE20">
        <v>55</v>
      </c>
      <c r="GF20">
        <v>46</v>
      </c>
      <c r="GG20">
        <v>47</v>
      </c>
      <c r="GH20">
        <v>40</v>
      </c>
      <c r="GI20">
        <v>39</v>
      </c>
      <c r="GJ20">
        <v>46</v>
      </c>
      <c r="GK20">
        <v>45</v>
      </c>
      <c r="GL20">
        <v>45</v>
      </c>
      <c r="GM20">
        <v>49</v>
      </c>
      <c r="GN20">
        <v>44</v>
      </c>
      <c r="GO20">
        <v>28</v>
      </c>
      <c r="GP20">
        <v>20</v>
      </c>
      <c r="GQ20">
        <v>41</v>
      </c>
      <c r="GR20">
        <v>42</v>
      </c>
      <c r="GS20">
        <v>42</v>
      </c>
      <c r="GT20">
        <v>24</v>
      </c>
      <c r="GU20">
        <v>33</v>
      </c>
      <c r="GV20">
        <v>44</v>
      </c>
      <c r="GW20">
        <v>40</v>
      </c>
      <c r="GX20">
        <v>32</v>
      </c>
      <c r="GY20">
        <v>36</v>
      </c>
      <c r="GZ20">
        <v>42</v>
      </c>
      <c r="HA20">
        <v>52</v>
      </c>
      <c r="HB20">
        <v>54</v>
      </c>
      <c r="HC20">
        <v>33</v>
      </c>
      <c r="HD20">
        <v>52</v>
      </c>
      <c r="HE20">
        <v>28</v>
      </c>
      <c r="HF20">
        <v>33</v>
      </c>
      <c r="HG20">
        <v>31</v>
      </c>
      <c r="HH20">
        <v>37</v>
      </c>
      <c r="HI20">
        <v>40</v>
      </c>
      <c r="HJ20">
        <v>32</v>
      </c>
      <c r="HK20">
        <v>24</v>
      </c>
      <c r="HL20">
        <v>29</v>
      </c>
      <c r="HM20">
        <v>21</v>
      </c>
      <c r="HN20">
        <v>22</v>
      </c>
      <c r="HO20">
        <v>23</v>
      </c>
      <c r="HP20">
        <v>22</v>
      </c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</row>
    <row r="21" spans="1:252" ht="12.75" customHeight="1" x14ac:dyDescent="0.2">
      <c r="A21" s="230">
        <v>340219991</v>
      </c>
      <c r="B21" s="231">
        <f>INDEX(Sites!$A:$N,MATCH($A21,Sites!$A:$A,0),2)</f>
        <v>40.3125</v>
      </c>
      <c r="C21" s="230" t="str">
        <f>INDEX(Sites!$A:$N,MATCH($A21,Sites!$A:$A,0),4)</f>
        <v>NJ</v>
      </c>
      <c r="D21" s="230" t="str">
        <f>INDEX(Sites!$A:$N,MATCH($A21,Sites!$A:$A,0),6)</f>
        <v>Washington Crossing</v>
      </c>
      <c r="E21" s="230" t="str">
        <f>INDEX(Sites!$A:$N,MATCH($A21,Sites!$A:$A,0),10)</f>
        <v>61.0</v>
      </c>
      <c r="F21" s="230" t="str">
        <f>INDEX(Sites!$A:$Q,MATCH($A21,Sites!$A:$A,0),5) &amp; ", " &amp; C21</f>
        <v>Mercer, NJ</v>
      </c>
      <c r="G21" s="230">
        <f t="shared" si="0"/>
        <v>66</v>
      </c>
      <c r="H21">
        <v>43</v>
      </c>
      <c r="I21">
        <v>46</v>
      </c>
      <c r="J21">
        <v>43</v>
      </c>
      <c r="K21">
        <v>39</v>
      </c>
      <c r="L21">
        <v>43</v>
      </c>
      <c r="M21">
        <v>32</v>
      </c>
      <c r="N21">
        <v>37</v>
      </c>
      <c r="O21">
        <v>44</v>
      </c>
      <c r="P21">
        <v>34</v>
      </c>
      <c r="Q21">
        <v>37</v>
      </c>
      <c r="R21">
        <v>43</v>
      </c>
      <c r="S21">
        <v>42</v>
      </c>
      <c r="T21" s="236">
        <v>41</v>
      </c>
      <c r="U21" s="236">
        <v>46</v>
      </c>
      <c r="V21">
        <v>48</v>
      </c>
      <c r="W21">
        <v>54</v>
      </c>
      <c r="X21">
        <v>22</v>
      </c>
      <c r="Y21">
        <v>51</v>
      </c>
      <c r="Z21">
        <v>43</v>
      </c>
      <c r="AA21">
        <v>38</v>
      </c>
      <c r="AB21">
        <v>47</v>
      </c>
      <c r="AC21">
        <v>48</v>
      </c>
      <c r="AD21">
        <v>38</v>
      </c>
      <c r="AE21">
        <v>23</v>
      </c>
      <c r="AF21">
        <v>38</v>
      </c>
      <c r="AG21">
        <v>37</v>
      </c>
      <c r="AH21">
        <v>37</v>
      </c>
      <c r="AI21">
        <v>38</v>
      </c>
      <c r="AJ21">
        <v>41</v>
      </c>
      <c r="AK21">
        <v>38</v>
      </c>
      <c r="AL21">
        <v>40</v>
      </c>
      <c r="AM21">
        <v>41</v>
      </c>
      <c r="AN21">
        <v>45</v>
      </c>
      <c r="AO21">
        <v>37</v>
      </c>
      <c r="AP21">
        <v>41</v>
      </c>
      <c r="AQ21">
        <v>43</v>
      </c>
      <c r="AR21">
        <v>34</v>
      </c>
      <c r="AS21">
        <v>37</v>
      </c>
      <c r="AT21"/>
      <c r="AU21"/>
      <c r="AV21"/>
      <c r="AW21"/>
      <c r="AX21">
        <v>49</v>
      </c>
      <c r="AY21">
        <v>50</v>
      </c>
      <c r="AZ21" s="236">
        <v>47</v>
      </c>
      <c r="BA21" s="236">
        <v>54</v>
      </c>
      <c r="BB21" s="236">
        <v>54</v>
      </c>
      <c r="BC21" s="236">
        <v>34</v>
      </c>
      <c r="BD21" s="236">
        <v>31</v>
      </c>
      <c r="BE21">
        <v>34</v>
      </c>
      <c r="BF21">
        <v>40</v>
      </c>
      <c r="BG21" s="483">
        <v>46</v>
      </c>
      <c r="BH21">
        <v>49</v>
      </c>
      <c r="BI21">
        <v>43</v>
      </c>
      <c r="BJ21">
        <v>48</v>
      </c>
      <c r="BK21">
        <v>40</v>
      </c>
      <c r="BL21">
        <v>33</v>
      </c>
      <c r="BM21">
        <v>36</v>
      </c>
      <c r="BN21">
        <v>48</v>
      </c>
      <c r="BO21">
        <v>50</v>
      </c>
      <c r="BP21">
        <v>53</v>
      </c>
      <c r="BQ21">
        <v>57</v>
      </c>
      <c r="BR21">
        <v>34</v>
      </c>
      <c r="BS21">
        <v>39</v>
      </c>
      <c r="BT21">
        <v>29</v>
      </c>
      <c r="BU21"/>
      <c r="BV21">
        <v>44</v>
      </c>
      <c r="BW21">
        <v>38</v>
      </c>
      <c r="BX21">
        <v>43</v>
      </c>
      <c r="BY21">
        <v>57</v>
      </c>
      <c r="BZ21">
        <v>53</v>
      </c>
      <c r="CA21">
        <v>42</v>
      </c>
      <c r="CB21"/>
      <c r="CC21"/>
      <c r="CD21"/>
      <c r="CE21"/>
      <c r="CF21"/>
      <c r="CG21"/>
      <c r="CH21"/>
      <c r="CI21"/>
      <c r="CJ21"/>
      <c r="CK21" s="236"/>
      <c r="CL21" s="236"/>
      <c r="CM21" s="236"/>
      <c r="CN21"/>
      <c r="CO21">
        <v>38</v>
      </c>
      <c r="CP21">
        <v>33</v>
      </c>
      <c r="CQ21">
        <v>23</v>
      </c>
      <c r="CR21">
        <v>39</v>
      </c>
      <c r="CS21">
        <v>40</v>
      </c>
      <c r="CT21">
        <v>49</v>
      </c>
      <c r="CU21">
        <v>54</v>
      </c>
      <c r="CV21">
        <v>38</v>
      </c>
      <c r="CW21">
        <v>38</v>
      </c>
      <c r="CX21">
        <v>47</v>
      </c>
      <c r="CY21">
        <v>60</v>
      </c>
      <c r="CZ21">
        <v>49</v>
      </c>
      <c r="DA21">
        <v>63</v>
      </c>
      <c r="DB21">
        <v>40</v>
      </c>
      <c r="DC21">
        <v>54</v>
      </c>
      <c r="DD21">
        <v>45</v>
      </c>
      <c r="DE21">
        <v>45</v>
      </c>
      <c r="DF21">
        <v>32</v>
      </c>
      <c r="DG21">
        <v>35</v>
      </c>
      <c r="DH21">
        <v>49</v>
      </c>
      <c r="DI21">
        <v>46</v>
      </c>
      <c r="DJ21">
        <v>55</v>
      </c>
      <c r="DK21">
        <v>37</v>
      </c>
      <c r="DL21">
        <v>52</v>
      </c>
      <c r="DM21">
        <v>34</v>
      </c>
      <c r="DN21">
        <v>35</v>
      </c>
      <c r="DO21">
        <v>47</v>
      </c>
      <c r="DP21">
        <v>58</v>
      </c>
      <c r="DQ21">
        <v>46</v>
      </c>
      <c r="DR21">
        <v>34</v>
      </c>
      <c r="DS21">
        <v>46</v>
      </c>
      <c r="DT21">
        <v>52</v>
      </c>
      <c r="DU21">
        <v>54</v>
      </c>
      <c r="DV21">
        <v>27</v>
      </c>
      <c r="DW21">
        <v>40</v>
      </c>
      <c r="DX21">
        <v>56</v>
      </c>
      <c r="DY21">
        <v>65</v>
      </c>
      <c r="DZ21">
        <v>57</v>
      </c>
      <c r="EA21">
        <v>51</v>
      </c>
      <c r="EB21">
        <v>44</v>
      </c>
      <c r="EC21">
        <v>45</v>
      </c>
      <c r="ED21">
        <v>52</v>
      </c>
      <c r="EE21">
        <v>44</v>
      </c>
      <c r="EF21">
        <v>38</v>
      </c>
      <c r="EG21">
        <v>51</v>
      </c>
      <c r="EH21">
        <v>42</v>
      </c>
      <c r="EI21">
        <v>50</v>
      </c>
      <c r="EJ21">
        <v>65</v>
      </c>
      <c r="EK21">
        <v>53</v>
      </c>
      <c r="EL21" s="481">
        <v>55</v>
      </c>
      <c r="EM21">
        <v>50</v>
      </c>
      <c r="EN21">
        <v>42</v>
      </c>
      <c r="EO21">
        <v>57</v>
      </c>
      <c r="EP21">
        <v>55</v>
      </c>
      <c r="EQ21">
        <v>38</v>
      </c>
      <c r="ER21">
        <v>51</v>
      </c>
      <c r="ES21">
        <v>66</v>
      </c>
      <c r="ET21">
        <v>61</v>
      </c>
      <c r="EU21">
        <v>59</v>
      </c>
      <c r="EV21">
        <v>59</v>
      </c>
      <c r="EW21">
        <v>60</v>
      </c>
      <c r="EX21">
        <v>45</v>
      </c>
      <c r="EY21">
        <v>43</v>
      </c>
      <c r="EZ21">
        <v>66</v>
      </c>
      <c r="FA21">
        <v>50</v>
      </c>
      <c r="FB21">
        <v>42</v>
      </c>
      <c r="FC21">
        <v>39</v>
      </c>
      <c r="FD21">
        <v>44</v>
      </c>
      <c r="FE21" s="236">
        <v>37</v>
      </c>
      <c r="FF21">
        <v>46</v>
      </c>
      <c r="FG21">
        <v>50</v>
      </c>
      <c r="FH21">
        <v>59</v>
      </c>
      <c r="FI21">
        <v>57</v>
      </c>
      <c r="FJ21">
        <v>45</v>
      </c>
      <c r="FK21">
        <v>31</v>
      </c>
      <c r="FL21">
        <v>39</v>
      </c>
      <c r="FM21">
        <v>49</v>
      </c>
      <c r="FN21">
        <v>42</v>
      </c>
      <c r="FO21">
        <v>48</v>
      </c>
      <c r="FP21">
        <v>35</v>
      </c>
      <c r="FQ21">
        <v>42</v>
      </c>
      <c r="FR21">
        <v>54</v>
      </c>
      <c r="FS21">
        <v>49</v>
      </c>
      <c r="FT21">
        <v>50</v>
      </c>
      <c r="FU21">
        <v>37</v>
      </c>
      <c r="FV21">
        <v>47</v>
      </c>
      <c r="FW21">
        <v>59</v>
      </c>
      <c r="FX21">
        <v>53</v>
      </c>
      <c r="FY21">
        <v>39</v>
      </c>
      <c r="FZ21">
        <v>41</v>
      </c>
      <c r="GA21">
        <v>48</v>
      </c>
      <c r="GB21">
        <v>49</v>
      </c>
      <c r="GC21">
        <v>44</v>
      </c>
      <c r="GD21">
        <v>51</v>
      </c>
      <c r="GE21">
        <v>45</v>
      </c>
      <c r="GF21">
        <v>44</v>
      </c>
      <c r="GG21">
        <v>52</v>
      </c>
      <c r="GH21">
        <v>46</v>
      </c>
      <c r="GI21">
        <v>39</v>
      </c>
      <c r="GJ21">
        <v>46</v>
      </c>
      <c r="GK21">
        <v>48</v>
      </c>
      <c r="GL21">
        <v>50</v>
      </c>
      <c r="GM21">
        <v>48</v>
      </c>
      <c r="GN21">
        <v>45</v>
      </c>
      <c r="GO21">
        <v>27</v>
      </c>
      <c r="GP21">
        <v>22</v>
      </c>
      <c r="GQ21">
        <v>36</v>
      </c>
      <c r="GR21">
        <v>44</v>
      </c>
      <c r="GS21">
        <v>41</v>
      </c>
      <c r="GT21">
        <v>21</v>
      </c>
      <c r="GU21">
        <v>29</v>
      </c>
      <c r="GV21">
        <v>42</v>
      </c>
      <c r="GW21">
        <v>41</v>
      </c>
      <c r="GX21">
        <v>30</v>
      </c>
      <c r="GY21">
        <v>36</v>
      </c>
      <c r="GZ21">
        <v>45</v>
      </c>
      <c r="HA21">
        <v>48</v>
      </c>
      <c r="HB21">
        <v>46</v>
      </c>
      <c r="HC21">
        <v>34</v>
      </c>
      <c r="HD21">
        <v>48</v>
      </c>
      <c r="HE21">
        <v>27</v>
      </c>
      <c r="HF21">
        <v>36</v>
      </c>
      <c r="HG21">
        <v>32</v>
      </c>
      <c r="HH21">
        <v>33</v>
      </c>
      <c r="HI21">
        <v>39</v>
      </c>
      <c r="HJ21">
        <v>32</v>
      </c>
      <c r="HK21">
        <v>23</v>
      </c>
      <c r="HL21">
        <v>27</v>
      </c>
      <c r="HM21">
        <v>20</v>
      </c>
      <c r="HN21">
        <v>25</v>
      </c>
      <c r="HO21">
        <v>23</v>
      </c>
      <c r="HP21">
        <v>20</v>
      </c>
      <c r="HQ21"/>
      <c r="HR21"/>
      <c r="HS21" s="482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</row>
    <row r="22" spans="1:252" ht="12.75" customHeight="1" x14ac:dyDescent="0.2">
      <c r="C22" s="197" t="s">
        <v>44</v>
      </c>
      <c r="E22" s="197" t="s">
        <v>44</v>
      </c>
      <c r="F22" s="331" t="s">
        <v>45</v>
      </c>
      <c r="G22" s="237">
        <f t="shared" si="0"/>
        <v>90</v>
      </c>
      <c r="H22" s="238">
        <f>IF(MAX(H5:H21)&gt;0,MAX(H5:H21),"")</f>
        <v>46</v>
      </c>
      <c r="I22" s="239">
        <f t="shared" ref="I22:BT22" si="1">IF(MAX(I5:I21)&gt;0,MAX(I5:I21),"")</f>
        <v>46</v>
      </c>
      <c r="J22" s="239">
        <f t="shared" si="1"/>
        <v>43</v>
      </c>
      <c r="K22" s="239">
        <f t="shared" si="1"/>
        <v>39</v>
      </c>
      <c r="L22" s="239">
        <f t="shared" si="1"/>
        <v>43</v>
      </c>
      <c r="M22" s="239">
        <f t="shared" si="1"/>
        <v>32</v>
      </c>
      <c r="N22" s="239">
        <f t="shared" si="1"/>
        <v>37</v>
      </c>
      <c r="O22" s="239">
        <f t="shared" si="1"/>
        <v>45</v>
      </c>
      <c r="P22" s="239">
        <f t="shared" si="1"/>
        <v>43</v>
      </c>
      <c r="Q22" s="239">
        <f t="shared" si="1"/>
        <v>46</v>
      </c>
      <c r="R22" s="239">
        <f t="shared" si="1"/>
        <v>47</v>
      </c>
      <c r="S22" s="239">
        <f t="shared" si="1"/>
        <v>43</v>
      </c>
      <c r="T22" s="239">
        <f t="shared" si="1"/>
        <v>43</v>
      </c>
      <c r="U22" s="239">
        <f t="shared" si="1"/>
        <v>50</v>
      </c>
      <c r="V22" s="239">
        <f t="shared" si="1"/>
        <v>55</v>
      </c>
      <c r="W22" s="239">
        <f t="shared" si="1"/>
        <v>58</v>
      </c>
      <c r="X22" s="239">
        <f t="shared" si="1"/>
        <v>39</v>
      </c>
      <c r="Y22" s="239">
        <f t="shared" si="1"/>
        <v>56</v>
      </c>
      <c r="Z22" s="239">
        <f t="shared" si="1"/>
        <v>48</v>
      </c>
      <c r="AA22" s="239">
        <f t="shared" si="1"/>
        <v>38</v>
      </c>
      <c r="AB22" s="239">
        <f>IF(MAX(AB5:AB21)&gt;0,MAX(AB5:AB21),"")</f>
        <v>50</v>
      </c>
      <c r="AC22" s="239">
        <f t="shared" si="1"/>
        <v>48</v>
      </c>
      <c r="AD22" s="239">
        <f t="shared" si="1"/>
        <v>43</v>
      </c>
      <c r="AE22" s="239">
        <f t="shared" si="1"/>
        <v>30</v>
      </c>
      <c r="AF22" s="239">
        <f t="shared" si="1"/>
        <v>42</v>
      </c>
      <c r="AG22" s="239">
        <f t="shared" si="1"/>
        <v>41</v>
      </c>
      <c r="AH22" s="239">
        <f t="shared" si="1"/>
        <v>38</v>
      </c>
      <c r="AI22" s="239">
        <f t="shared" si="1"/>
        <v>40</v>
      </c>
      <c r="AJ22" s="239">
        <f t="shared" si="1"/>
        <v>41</v>
      </c>
      <c r="AK22" s="239">
        <f t="shared" si="1"/>
        <v>48</v>
      </c>
      <c r="AL22" s="239">
        <f t="shared" si="1"/>
        <v>45</v>
      </c>
      <c r="AM22" s="239">
        <f t="shared" si="1"/>
        <v>41</v>
      </c>
      <c r="AN22" s="239">
        <f t="shared" si="1"/>
        <v>46</v>
      </c>
      <c r="AO22" s="239">
        <f t="shared" si="1"/>
        <v>41</v>
      </c>
      <c r="AP22" s="239">
        <f t="shared" si="1"/>
        <v>43</v>
      </c>
      <c r="AQ22" s="239">
        <f t="shared" si="1"/>
        <v>46</v>
      </c>
      <c r="AR22" s="239">
        <f t="shared" si="1"/>
        <v>41</v>
      </c>
      <c r="AS22" s="239">
        <f t="shared" si="1"/>
        <v>44</v>
      </c>
      <c r="AT22" s="239">
        <f t="shared" si="1"/>
        <v>51</v>
      </c>
      <c r="AU22" s="239">
        <f t="shared" si="1"/>
        <v>41</v>
      </c>
      <c r="AV22" s="239">
        <f t="shared" si="1"/>
        <v>37</v>
      </c>
      <c r="AW22" s="239">
        <f t="shared" si="1"/>
        <v>46</v>
      </c>
      <c r="AX22" s="239">
        <f t="shared" si="1"/>
        <v>53</v>
      </c>
      <c r="AY22" s="239">
        <f t="shared" si="1"/>
        <v>57</v>
      </c>
      <c r="AZ22" s="239">
        <f t="shared" si="1"/>
        <v>55</v>
      </c>
      <c r="BA22" s="239">
        <f t="shared" si="1"/>
        <v>57</v>
      </c>
      <c r="BB22" s="239">
        <f t="shared" si="1"/>
        <v>58</v>
      </c>
      <c r="BC22" s="239">
        <f t="shared" si="1"/>
        <v>36</v>
      </c>
      <c r="BD22" s="239">
        <f t="shared" si="1"/>
        <v>34</v>
      </c>
      <c r="BE22" s="239">
        <f t="shared" si="1"/>
        <v>37</v>
      </c>
      <c r="BF22" s="239">
        <f t="shared" si="1"/>
        <v>42</v>
      </c>
      <c r="BG22" s="239">
        <f t="shared" si="1"/>
        <v>49</v>
      </c>
      <c r="BH22" s="239">
        <f t="shared" si="1"/>
        <v>53</v>
      </c>
      <c r="BI22" s="239">
        <f t="shared" si="1"/>
        <v>50</v>
      </c>
      <c r="BJ22" s="239">
        <f t="shared" si="1"/>
        <v>56</v>
      </c>
      <c r="BK22" s="239">
        <f t="shared" si="1"/>
        <v>45</v>
      </c>
      <c r="BL22" s="239">
        <f t="shared" si="1"/>
        <v>43</v>
      </c>
      <c r="BM22" s="239">
        <f t="shared" si="1"/>
        <v>42</v>
      </c>
      <c r="BN22" s="239">
        <f t="shared" si="1"/>
        <v>49</v>
      </c>
      <c r="BO22" s="239">
        <f t="shared" si="1"/>
        <v>53</v>
      </c>
      <c r="BP22" s="239">
        <f t="shared" si="1"/>
        <v>58</v>
      </c>
      <c r="BQ22" s="239">
        <f t="shared" si="1"/>
        <v>59</v>
      </c>
      <c r="BR22" s="239">
        <f t="shared" si="1"/>
        <v>53</v>
      </c>
      <c r="BS22" s="239">
        <f t="shared" si="1"/>
        <v>49</v>
      </c>
      <c r="BT22" s="239">
        <f t="shared" si="1"/>
        <v>32</v>
      </c>
      <c r="BU22" s="239">
        <f t="shared" ref="BU22:EF22" si="2">IF(MAX(BU5:BU21)&gt;0,MAX(BU5:BU21),"")</f>
        <v>47</v>
      </c>
      <c r="BV22" s="239">
        <f t="shared" si="2"/>
        <v>52</v>
      </c>
      <c r="BW22" s="239">
        <f t="shared" si="2"/>
        <v>49</v>
      </c>
      <c r="BX22" s="239">
        <f t="shared" si="2"/>
        <v>46</v>
      </c>
      <c r="BY22" s="239">
        <f t="shared" si="2"/>
        <v>61</v>
      </c>
      <c r="BZ22" s="239">
        <f t="shared" si="2"/>
        <v>63</v>
      </c>
      <c r="CA22" s="239">
        <f t="shared" si="2"/>
        <v>50</v>
      </c>
      <c r="CB22" s="239">
        <f t="shared" si="2"/>
        <v>38</v>
      </c>
      <c r="CC22" s="239">
        <f t="shared" si="2"/>
        <v>26</v>
      </c>
      <c r="CD22" s="239">
        <f t="shared" si="2"/>
        <v>27</v>
      </c>
      <c r="CE22" s="239">
        <f>IF(MAX(CE6:CE21)&gt;0,MAX(CE6:CE21),"")</f>
        <v>41</v>
      </c>
      <c r="CF22" s="239">
        <f t="shared" si="2"/>
        <v>47</v>
      </c>
      <c r="CG22" s="239">
        <f t="shared" si="2"/>
        <v>60</v>
      </c>
      <c r="CH22" s="239">
        <f t="shared" si="2"/>
        <v>48</v>
      </c>
      <c r="CI22" s="239">
        <f t="shared" si="2"/>
        <v>51</v>
      </c>
      <c r="CJ22" s="239">
        <f t="shared" si="2"/>
        <v>55</v>
      </c>
      <c r="CK22" s="239">
        <f t="shared" si="2"/>
        <v>64</v>
      </c>
      <c r="CL22" s="239">
        <f t="shared" si="2"/>
        <v>55</v>
      </c>
      <c r="CM22" s="239">
        <f t="shared" si="2"/>
        <v>53</v>
      </c>
      <c r="CN22" s="239">
        <f t="shared" si="2"/>
        <v>33</v>
      </c>
      <c r="CO22" s="239">
        <f t="shared" si="2"/>
        <v>40</v>
      </c>
      <c r="CP22" s="239">
        <f t="shared" si="2"/>
        <v>35</v>
      </c>
      <c r="CQ22" s="239">
        <f t="shared" si="2"/>
        <v>28</v>
      </c>
      <c r="CR22" s="239">
        <f t="shared" si="2"/>
        <v>44</v>
      </c>
      <c r="CS22" s="239">
        <f t="shared" si="2"/>
        <v>49</v>
      </c>
      <c r="CT22" s="239">
        <f t="shared" si="2"/>
        <v>55</v>
      </c>
      <c r="CU22" s="239">
        <f t="shared" si="2"/>
        <v>66</v>
      </c>
      <c r="CV22" s="239">
        <f t="shared" si="2"/>
        <v>48</v>
      </c>
      <c r="CW22" s="239">
        <f t="shared" si="2"/>
        <v>55</v>
      </c>
      <c r="CX22" s="239">
        <f t="shared" si="2"/>
        <v>54</v>
      </c>
      <c r="CY22" s="239">
        <f t="shared" si="2"/>
        <v>71</v>
      </c>
      <c r="CZ22" s="239">
        <f t="shared" si="2"/>
        <v>58</v>
      </c>
      <c r="DA22" s="239">
        <f t="shared" si="2"/>
        <v>66</v>
      </c>
      <c r="DB22" s="239">
        <f t="shared" si="2"/>
        <v>42</v>
      </c>
      <c r="DC22" s="239">
        <f t="shared" si="2"/>
        <v>58</v>
      </c>
      <c r="DD22" s="239">
        <f t="shared" si="2"/>
        <v>54</v>
      </c>
      <c r="DE22" s="239">
        <f t="shared" si="2"/>
        <v>55</v>
      </c>
      <c r="DF22" s="239">
        <f t="shared" si="2"/>
        <v>42</v>
      </c>
      <c r="DG22" s="239">
        <f t="shared" si="2"/>
        <v>47</v>
      </c>
      <c r="DH22" s="239">
        <f t="shared" si="2"/>
        <v>62</v>
      </c>
      <c r="DI22" s="239">
        <f>IF(MAX(DI5:DI21)&gt;0,MAX(DI5:DI21),"")</f>
        <v>57</v>
      </c>
      <c r="DJ22" s="239">
        <f>IF(MAX(DJ6:DJ21)&gt;0,MAX(DJ6:DJ21),"")</f>
        <v>59</v>
      </c>
      <c r="DK22" s="239">
        <f t="shared" si="2"/>
        <v>41</v>
      </c>
      <c r="DL22" s="239">
        <f t="shared" si="2"/>
        <v>63</v>
      </c>
      <c r="DM22" s="239">
        <f t="shared" si="2"/>
        <v>35</v>
      </c>
      <c r="DN22" s="239">
        <f>IF(MAX(DN5:DN21)&gt;0,MAX(DN5:DN21),"")</f>
        <v>41</v>
      </c>
      <c r="DO22" s="239">
        <f>IF(MAX(DO5:DO21)&gt;0,MAX(DO5:DO21),"")</f>
        <v>55</v>
      </c>
      <c r="DP22" s="239">
        <f t="shared" si="2"/>
        <v>61</v>
      </c>
      <c r="DQ22" s="239">
        <f t="shared" si="2"/>
        <v>55</v>
      </c>
      <c r="DR22" s="239">
        <f>IF(MAX(DR5:DR21)&gt;0,MAX(DR5:DR21),"")</f>
        <v>43</v>
      </c>
      <c r="DS22" s="239">
        <f t="shared" si="2"/>
        <v>59</v>
      </c>
      <c r="DT22" s="239">
        <f t="shared" si="2"/>
        <v>68</v>
      </c>
      <c r="DU22" s="239">
        <f t="shared" si="2"/>
        <v>60</v>
      </c>
      <c r="DV22" s="239">
        <f t="shared" si="2"/>
        <v>36</v>
      </c>
      <c r="DW22" s="239">
        <f t="shared" si="2"/>
        <v>57</v>
      </c>
      <c r="DX22" s="239">
        <f t="shared" si="2"/>
        <v>64</v>
      </c>
      <c r="DY22" s="239">
        <f t="shared" si="2"/>
        <v>78</v>
      </c>
      <c r="DZ22" s="239">
        <f t="shared" si="2"/>
        <v>67</v>
      </c>
      <c r="EA22" s="239">
        <f t="shared" si="2"/>
        <v>57</v>
      </c>
      <c r="EB22" s="239">
        <f t="shared" si="2"/>
        <v>57</v>
      </c>
      <c r="EC22" s="239">
        <f t="shared" si="2"/>
        <v>56</v>
      </c>
      <c r="ED22" s="239">
        <f t="shared" si="2"/>
        <v>56</v>
      </c>
      <c r="EE22" s="239">
        <f t="shared" si="2"/>
        <v>60</v>
      </c>
      <c r="EF22" s="239">
        <f t="shared" si="2"/>
        <v>48</v>
      </c>
      <c r="EG22" s="239">
        <f t="shared" ref="EG22:GR22" si="3">IF(MAX(EG5:EG21)&gt;0,MAX(EG5:EG21),"")</f>
        <v>62</v>
      </c>
      <c r="EH22" s="239">
        <f t="shared" si="3"/>
        <v>51</v>
      </c>
      <c r="EI22" s="239">
        <f t="shared" si="3"/>
        <v>51</v>
      </c>
      <c r="EJ22" s="239">
        <f t="shared" si="3"/>
        <v>71</v>
      </c>
      <c r="EK22" s="239">
        <f t="shared" si="3"/>
        <v>67</v>
      </c>
      <c r="EL22" s="239">
        <f t="shared" si="3"/>
        <v>68</v>
      </c>
      <c r="EM22" s="239">
        <f t="shared" si="3"/>
        <v>90</v>
      </c>
      <c r="EN22" s="239">
        <f t="shared" si="3"/>
        <v>61</v>
      </c>
      <c r="EO22" s="239">
        <f t="shared" si="3"/>
        <v>65</v>
      </c>
      <c r="EP22" s="239">
        <f t="shared" si="3"/>
        <v>59</v>
      </c>
      <c r="EQ22" s="239">
        <f t="shared" si="3"/>
        <v>43</v>
      </c>
      <c r="ER22" s="239">
        <f t="shared" si="3"/>
        <v>61</v>
      </c>
      <c r="ES22" s="239">
        <f t="shared" si="3"/>
        <v>75</v>
      </c>
      <c r="ET22" s="239">
        <f t="shared" si="3"/>
        <v>68</v>
      </c>
      <c r="EU22" s="239">
        <f>IF(MAX(EU5:EU21)&gt;0,MAX(EU5:EU21),"")</f>
        <v>71</v>
      </c>
      <c r="EV22" s="239">
        <f>IF(MAX(EV5:EV21)&gt;0,MAX(EV5:EV21),"")</f>
        <v>75</v>
      </c>
      <c r="EW22" s="239">
        <f t="shared" si="3"/>
        <v>66</v>
      </c>
      <c r="EX22" s="239">
        <f t="shared" si="3"/>
        <v>51</v>
      </c>
      <c r="EY22" s="239">
        <f t="shared" si="3"/>
        <v>49</v>
      </c>
      <c r="EZ22" s="239">
        <f t="shared" si="3"/>
        <v>77</v>
      </c>
      <c r="FA22" s="239">
        <f t="shared" si="3"/>
        <v>62</v>
      </c>
      <c r="FB22" s="239">
        <f t="shared" si="3"/>
        <v>49</v>
      </c>
      <c r="FC22" s="239">
        <f t="shared" si="3"/>
        <v>48</v>
      </c>
      <c r="FD22" s="239">
        <f t="shared" si="3"/>
        <v>52</v>
      </c>
      <c r="FE22" s="239">
        <f t="shared" si="3"/>
        <v>42</v>
      </c>
      <c r="FF22" s="239">
        <f t="shared" si="3"/>
        <v>61</v>
      </c>
      <c r="FG22" s="239">
        <f>IF(MAX(FG5:FG21)&gt;0,MAX(FG5:FG21),"")</f>
        <v>64</v>
      </c>
      <c r="FH22" s="239">
        <f t="shared" si="3"/>
        <v>69</v>
      </c>
      <c r="FI22" s="239">
        <f t="shared" si="3"/>
        <v>67</v>
      </c>
      <c r="FJ22" s="239">
        <f t="shared" si="3"/>
        <v>59</v>
      </c>
      <c r="FK22" s="239">
        <f>IF(MAX(FK5:FK21)&gt;0,MAX(FK5:FK21),"")</f>
        <v>39</v>
      </c>
      <c r="FL22" s="239">
        <f t="shared" si="3"/>
        <v>50</v>
      </c>
      <c r="FM22" s="239">
        <f t="shared" si="3"/>
        <v>65</v>
      </c>
      <c r="FN22" s="239">
        <f t="shared" si="3"/>
        <v>55</v>
      </c>
      <c r="FO22" s="239">
        <f t="shared" si="3"/>
        <v>64</v>
      </c>
      <c r="FP22" s="239">
        <f t="shared" si="3"/>
        <v>50</v>
      </c>
      <c r="FQ22" s="239">
        <f t="shared" si="3"/>
        <v>49</v>
      </c>
      <c r="FR22" s="239">
        <f t="shared" si="3"/>
        <v>54</v>
      </c>
      <c r="FS22" s="239">
        <f t="shared" si="3"/>
        <v>62</v>
      </c>
      <c r="FT22" s="239">
        <f t="shared" si="3"/>
        <v>53</v>
      </c>
      <c r="FU22" s="239">
        <f t="shared" si="3"/>
        <v>47</v>
      </c>
      <c r="FV22" s="239">
        <f t="shared" si="3"/>
        <v>57</v>
      </c>
      <c r="FW22" s="239">
        <f t="shared" si="3"/>
        <v>67</v>
      </c>
      <c r="FX22" s="239">
        <f t="shared" si="3"/>
        <v>58</v>
      </c>
      <c r="FY22" s="239">
        <f t="shared" si="3"/>
        <v>46</v>
      </c>
      <c r="FZ22" s="239">
        <f t="shared" si="3"/>
        <v>42</v>
      </c>
      <c r="GA22" s="239">
        <f t="shared" si="3"/>
        <v>56</v>
      </c>
      <c r="GB22" s="239">
        <f t="shared" si="3"/>
        <v>55</v>
      </c>
      <c r="GC22" s="239">
        <f t="shared" si="3"/>
        <v>60</v>
      </c>
      <c r="GD22" s="239">
        <f t="shared" si="3"/>
        <v>59</v>
      </c>
      <c r="GE22" s="239">
        <f t="shared" si="3"/>
        <v>64</v>
      </c>
      <c r="GF22" s="239">
        <f t="shared" si="3"/>
        <v>54</v>
      </c>
      <c r="GG22" s="239">
        <f t="shared" si="3"/>
        <v>56</v>
      </c>
      <c r="GH22" s="239">
        <f t="shared" si="3"/>
        <v>51</v>
      </c>
      <c r="GI22" s="239">
        <f t="shared" si="3"/>
        <v>46</v>
      </c>
      <c r="GJ22" s="239">
        <f t="shared" si="3"/>
        <v>55</v>
      </c>
      <c r="GK22" s="239">
        <f t="shared" si="3"/>
        <v>55</v>
      </c>
      <c r="GL22" s="239">
        <f t="shared" si="3"/>
        <v>54</v>
      </c>
      <c r="GM22" s="239">
        <f t="shared" si="3"/>
        <v>54</v>
      </c>
      <c r="GN22" s="239">
        <f t="shared" si="3"/>
        <v>50</v>
      </c>
      <c r="GO22" s="239">
        <f t="shared" si="3"/>
        <v>33</v>
      </c>
      <c r="GP22" s="239">
        <f t="shared" si="3"/>
        <v>28</v>
      </c>
      <c r="GQ22" s="239">
        <f t="shared" si="3"/>
        <v>43</v>
      </c>
      <c r="GR22" s="239">
        <f t="shared" si="3"/>
        <v>49</v>
      </c>
      <c r="GS22" s="239">
        <f t="shared" ref="GS22:IR22" si="4">IF(MAX(GS5:GS21)&gt;0,MAX(GS5:GS21),"")</f>
        <v>52</v>
      </c>
      <c r="GT22" s="239">
        <f t="shared" si="4"/>
        <v>29</v>
      </c>
      <c r="GU22" s="239">
        <f t="shared" si="4"/>
        <v>37</v>
      </c>
      <c r="GV22" s="239">
        <f t="shared" si="4"/>
        <v>47</v>
      </c>
      <c r="GW22" s="239">
        <f t="shared" si="4"/>
        <v>49</v>
      </c>
      <c r="GX22" s="239">
        <f t="shared" si="4"/>
        <v>41</v>
      </c>
      <c r="GY22" s="239">
        <f t="shared" si="4"/>
        <v>42</v>
      </c>
      <c r="GZ22" s="239">
        <f t="shared" si="4"/>
        <v>58</v>
      </c>
      <c r="HA22" s="239">
        <f t="shared" si="4"/>
        <v>53</v>
      </c>
      <c r="HB22" s="239">
        <f t="shared" si="4"/>
        <v>57</v>
      </c>
      <c r="HC22" s="239">
        <f t="shared" si="4"/>
        <v>42</v>
      </c>
      <c r="HD22" s="239">
        <f t="shared" si="4"/>
        <v>56</v>
      </c>
      <c r="HE22" s="239">
        <f t="shared" si="4"/>
        <v>33</v>
      </c>
      <c r="HF22" s="239">
        <f>IF(MAX(HF5:HF21)&gt;0,MAX(HF5:HF21),"")</f>
        <v>37</v>
      </c>
      <c r="HG22" s="239">
        <f t="shared" si="4"/>
        <v>34</v>
      </c>
      <c r="HH22" s="239">
        <f t="shared" si="4"/>
        <v>39</v>
      </c>
      <c r="HI22" s="239">
        <f t="shared" si="4"/>
        <v>44</v>
      </c>
      <c r="HJ22" s="239">
        <f t="shared" si="4"/>
        <v>37</v>
      </c>
      <c r="HK22" s="239">
        <f t="shared" si="4"/>
        <v>30</v>
      </c>
      <c r="HL22" s="239">
        <f t="shared" si="4"/>
        <v>30</v>
      </c>
      <c r="HM22" s="239">
        <f t="shared" si="4"/>
        <v>28</v>
      </c>
      <c r="HN22" s="239">
        <f t="shared" si="4"/>
        <v>28</v>
      </c>
      <c r="HO22" s="239">
        <f t="shared" si="4"/>
        <v>27</v>
      </c>
      <c r="HP22" s="239">
        <f t="shared" si="4"/>
        <v>24</v>
      </c>
      <c r="HQ22" s="239" t="str">
        <f t="shared" si="4"/>
        <v/>
      </c>
      <c r="HR22" s="239" t="str">
        <f t="shared" si="4"/>
        <v/>
      </c>
      <c r="HS22" s="239" t="str">
        <f t="shared" si="4"/>
        <v/>
      </c>
      <c r="HT22" s="239" t="str">
        <f t="shared" si="4"/>
        <v/>
      </c>
      <c r="HU22" s="239" t="str">
        <f t="shared" si="4"/>
        <v/>
      </c>
      <c r="HV22" s="239" t="str">
        <f t="shared" si="4"/>
        <v/>
      </c>
      <c r="HW22" s="239" t="str">
        <f t="shared" si="4"/>
        <v/>
      </c>
      <c r="HX22" s="239" t="str">
        <f t="shared" si="4"/>
        <v/>
      </c>
      <c r="HY22" s="239" t="str">
        <f t="shared" si="4"/>
        <v/>
      </c>
      <c r="HZ22" s="239" t="str">
        <f t="shared" si="4"/>
        <v/>
      </c>
      <c r="IA22" s="239" t="str">
        <f t="shared" si="4"/>
        <v/>
      </c>
      <c r="IB22" s="239" t="str">
        <f t="shared" si="4"/>
        <v/>
      </c>
      <c r="IC22" s="239" t="str">
        <f t="shared" si="4"/>
        <v/>
      </c>
      <c r="ID22" s="239" t="str">
        <f t="shared" si="4"/>
        <v/>
      </c>
      <c r="IE22" s="239" t="str">
        <f t="shared" si="4"/>
        <v/>
      </c>
      <c r="IF22" s="239" t="str">
        <f t="shared" si="4"/>
        <v/>
      </c>
      <c r="IG22" s="239" t="str">
        <f t="shared" si="4"/>
        <v/>
      </c>
      <c r="IH22" s="239" t="str">
        <f t="shared" si="4"/>
        <v/>
      </c>
      <c r="II22" s="239" t="str">
        <f t="shared" si="4"/>
        <v/>
      </c>
      <c r="IJ22" s="239" t="str">
        <f t="shared" si="4"/>
        <v/>
      </c>
      <c r="IK22" s="239" t="str">
        <f t="shared" si="4"/>
        <v/>
      </c>
      <c r="IL22" s="239" t="str">
        <f t="shared" si="4"/>
        <v/>
      </c>
      <c r="IM22" s="239" t="str">
        <f t="shared" si="4"/>
        <v/>
      </c>
      <c r="IN22" s="239" t="str">
        <f t="shared" si="4"/>
        <v/>
      </c>
      <c r="IO22" s="239" t="str">
        <f t="shared" si="4"/>
        <v/>
      </c>
      <c r="IP22" s="239" t="str">
        <f t="shared" si="4"/>
        <v/>
      </c>
      <c r="IQ22" s="239" t="str">
        <f t="shared" si="4"/>
        <v/>
      </c>
      <c r="IR22" s="240" t="str">
        <f t="shared" si="4"/>
        <v/>
      </c>
    </row>
    <row r="23" spans="1:252" ht="12.75" customHeight="1" x14ac:dyDescent="0.2">
      <c r="A23" s="232"/>
    </row>
    <row r="24" spans="1:252" ht="12.75" customHeight="1" x14ac:dyDescent="0.2">
      <c r="A24" s="232"/>
      <c r="B24" s="442" t="s">
        <v>46</v>
      </c>
      <c r="F24" s="443" t="s">
        <v>13</v>
      </c>
      <c r="H24" s="444" t="str">
        <f>SUBSTITUTE(ADDRESS(1,COLUMN(),4),"1","")</f>
        <v>H</v>
      </c>
      <c r="I24" s="445" t="str">
        <f t="shared" ref="I24:BT24" si="5">SUBSTITUTE(ADDRESS(1,COLUMN(),4),"1","")</f>
        <v>I</v>
      </c>
      <c r="J24" s="445" t="str">
        <f t="shared" si="5"/>
        <v>J</v>
      </c>
      <c r="K24" s="445" t="str">
        <f t="shared" si="5"/>
        <v>K</v>
      </c>
      <c r="L24" s="445" t="str">
        <f t="shared" si="5"/>
        <v>L</v>
      </c>
      <c r="M24" s="445" t="str">
        <f t="shared" si="5"/>
        <v>M</v>
      </c>
      <c r="N24" s="445" t="str">
        <f t="shared" si="5"/>
        <v>N</v>
      </c>
      <c r="O24" s="445" t="str">
        <f t="shared" si="5"/>
        <v>O</v>
      </c>
      <c r="P24" s="445" t="str">
        <f t="shared" si="5"/>
        <v>P</v>
      </c>
      <c r="Q24" s="445" t="str">
        <f t="shared" si="5"/>
        <v>Q</v>
      </c>
      <c r="R24" s="445" t="str">
        <f t="shared" si="5"/>
        <v>R</v>
      </c>
      <c r="S24" s="445" t="str">
        <f t="shared" si="5"/>
        <v>S</v>
      </c>
      <c r="T24" s="445" t="str">
        <f t="shared" si="5"/>
        <v>T</v>
      </c>
      <c r="U24" s="445" t="str">
        <f t="shared" si="5"/>
        <v>U</v>
      </c>
      <c r="V24" s="445" t="str">
        <f t="shared" si="5"/>
        <v>V</v>
      </c>
      <c r="W24" s="445" t="str">
        <f t="shared" si="5"/>
        <v>W</v>
      </c>
      <c r="X24" s="445" t="str">
        <f t="shared" si="5"/>
        <v>X</v>
      </c>
      <c r="Y24" s="445" t="str">
        <f t="shared" si="5"/>
        <v>Y</v>
      </c>
      <c r="Z24" s="445" t="str">
        <f t="shared" si="5"/>
        <v>Z</v>
      </c>
      <c r="AA24" s="445" t="str">
        <f t="shared" si="5"/>
        <v>AA</v>
      </c>
      <c r="AB24" s="445" t="str">
        <f t="shared" si="5"/>
        <v>AB</v>
      </c>
      <c r="AC24" s="445" t="str">
        <f t="shared" si="5"/>
        <v>AC</v>
      </c>
      <c r="AD24" s="445" t="str">
        <f t="shared" si="5"/>
        <v>AD</v>
      </c>
      <c r="AE24" s="445" t="str">
        <f t="shared" si="5"/>
        <v>AE</v>
      </c>
      <c r="AF24" s="445" t="str">
        <f t="shared" si="5"/>
        <v>AF</v>
      </c>
      <c r="AG24" s="445" t="str">
        <f t="shared" si="5"/>
        <v>AG</v>
      </c>
      <c r="AH24" s="445" t="str">
        <f t="shared" si="5"/>
        <v>AH</v>
      </c>
      <c r="AI24" s="445" t="str">
        <f t="shared" si="5"/>
        <v>AI</v>
      </c>
      <c r="AJ24" s="445" t="str">
        <f t="shared" si="5"/>
        <v>AJ</v>
      </c>
      <c r="AK24" s="445" t="str">
        <f t="shared" si="5"/>
        <v>AK</v>
      </c>
      <c r="AL24" s="445" t="str">
        <f t="shared" si="5"/>
        <v>AL</v>
      </c>
      <c r="AM24" s="445" t="str">
        <f t="shared" si="5"/>
        <v>AM</v>
      </c>
      <c r="AN24" s="445" t="str">
        <f t="shared" si="5"/>
        <v>AN</v>
      </c>
      <c r="AO24" s="445" t="str">
        <f t="shared" si="5"/>
        <v>AO</v>
      </c>
      <c r="AP24" s="445" t="str">
        <f t="shared" si="5"/>
        <v>AP</v>
      </c>
      <c r="AQ24" s="445" t="str">
        <f t="shared" si="5"/>
        <v>AQ</v>
      </c>
      <c r="AR24" s="445" t="str">
        <f t="shared" si="5"/>
        <v>AR</v>
      </c>
      <c r="AS24" s="445" t="str">
        <f t="shared" si="5"/>
        <v>AS</v>
      </c>
      <c r="AT24" s="445" t="str">
        <f t="shared" si="5"/>
        <v>AT</v>
      </c>
      <c r="AU24" s="445" t="str">
        <f t="shared" si="5"/>
        <v>AU</v>
      </c>
      <c r="AV24" s="445" t="str">
        <f t="shared" si="5"/>
        <v>AV</v>
      </c>
      <c r="AW24" s="445" t="str">
        <f t="shared" si="5"/>
        <v>AW</v>
      </c>
      <c r="AX24" s="445" t="str">
        <f t="shared" si="5"/>
        <v>AX</v>
      </c>
      <c r="AY24" s="445" t="str">
        <f t="shared" si="5"/>
        <v>AY</v>
      </c>
      <c r="AZ24" s="445" t="str">
        <f t="shared" si="5"/>
        <v>AZ</v>
      </c>
      <c r="BA24" s="445" t="str">
        <f t="shared" si="5"/>
        <v>BA</v>
      </c>
      <c r="BB24" s="445" t="str">
        <f t="shared" si="5"/>
        <v>BB</v>
      </c>
      <c r="BC24" s="445" t="str">
        <f t="shared" si="5"/>
        <v>BC</v>
      </c>
      <c r="BD24" s="445" t="str">
        <f t="shared" si="5"/>
        <v>BD</v>
      </c>
      <c r="BE24" s="445" t="str">
        <f t="shared" si="5"/>
        <v>BE</v>
      </c>
      <c r="BF24" s="445" t="str">
        <f t="shared" si="5"/>
        <v>BF</v>
      </c>
      <c r="BG24" s="445" t="str">
        <f t="shared" si="5"/>
        <v>BG</v>
      </c>
      <c r="BH24" s="445" t="str">
        <f t="shared" si="5"/>
        <v>BH</v>
      </c>
      <c r="BI24" s="445" t="str">
        <f t="shared" si="5"/>
        <v>BI</v>
      </c>
      <c r="BJ24" s="445" t="str">
        <f t="shared" si="5"/>
        <v>BJ</v>
      </c>
      <c r="BK24" s="445" t="str">
        <f t="shared" si="5"/>
        <v>BK</v>
      </c>
      <c r="BL24" s="445" t="str">
        <f t="shared" si="5"/>
        <v>BL</v>
      </c>
      <c r="BM24" s="445" t="str">
        <f t="shared" si="5"/>
        <v>BM</v>
      </c>
      <c r="BN24" s="445" t="str">
        <f t="shared" si="5"/>
        <v>BN</v>
      </c>
      <c r="BO24" s="445" t="str">
        <f t="shared" si="5"/>
        <v>BO</v>
      </c>
      <c r="BP24" s="445" t="str">
        <f t="shared" si="5"/>
        <v>BP</v>
      </c>
      <c r="BQ24" s="445" t="str">
        <f t="shared" si="5"/>
        <v>BQ</v>
      </c>
      <c r="BR24" s="445" t="str">
        <f t="shared" si="5"/>
        <v>BR</v>
      </c>
      <c r="BS24" s="445" t="str">
        <f t="shared" si="5"/>
        <v>BS</v>
      </c>
      <c r="BT24" s="445" t="str">
        <f t="shared" si="5"/>
        <v>BT</v>
      </c>
      <c r="BU24" s="445" t="str">
        <f t="shared" ref="BU24:EF24" si="6">SUBSTITUTE(ADDRESS(1,COLUMN(),4),"1","")</f>
        <v>BU</v>
      </c>
      <c r="BV24" s="445" t="str">
        <f t="shared" si="6"/>
        <v>BV</v>
      </c>
      <c r="BW24" s="445" t="str">
        <f t="shared" si="6"/>
        <v>BW</v>
      </c>
      <c r="BX24" s="445" t="str">
        <f t="shared" si="6"/>
        <v>BX</v>
      </c>
      <c r="BY24" s="445" t="str">
        <f t="shared" si="6"/>
        <v>BY</v>
      </c>
      <c r="BZ24" s="445" t="str">
        <f t="shared" si="6"/>
        <v>BZ</v>
      </c>
      <c r="CA24" s="445" t="str">
        <f t="shared" si="6"/>
        <v>CA</v>
      </c>
      <c r="CB24" s="445" t="str">
        <f t="shared" si="6"/>
        <v>CB</v>
      </c>
      <c r="CC24" s="445" t="str">
        <f t="shared" si="6"/>
        <v>CC</v>
      </c>
      <c r="CD24" s="445" t="str">
        <f t="shared" si="6"/>
        <v>CD</v>
      </c>
      <c r="CE24" s="445" t="str">
        <f t="shared" si="6"/>
        <v>CE</v>
      </c>
      <c r="CF24" s="445" t="str">
        <f t="shared" si="6"/>
        <v>CF</v>
      </c>
      <c r="CG24" s="445" t="str">
        <f t="shared" si="6"/>
        <v>CG</v>
      </c>
      <c r="CH24" s="445" t="str">
        <f t="shared" si="6"/>
        <v>CH</v>
      </c>
      <c r="CI24" s="445" t="str">
        <f t="shared" si="6"/>
        <v>CI</v>
      </c>
      <c r="CJ24" s="445" t="str">
        <f t="shared" si="6"/>
        <v>CJ</v>
      </c>
      <c r="CK24" s="445" t="str">
        <f t="shared" si="6"/>
        <v>CK</v>
      </c>
      <c r="CL24" s="445" t="str">
        <f t="shared" si="6"/>
        <v>CL</v>
      </c>
      <c r="CM24" s="445" t="str">
        <f t="shared" si="6"/>
        <v>CM</v>
      </c>
      <c r="CN24" s="445" t="str">
        <f t="shared" si="6"/>
        <v>CN</v>
      </c>
      <c r="CO24" s="445" t="str">
        <f t="shared" si="6"/>
        <v>CO</v>
      </c>
      <c r="CP24" s="445" t="str">
        <f t="shared" si="6"/>
        <v>CP</v>
      </c>
      <c r="CQ24" s="445" t="str">
        <f t="shared" si="6"/>
        <v>CQ</v>
      </c>
      <c r="CR24" s="445" t="str">
        <f t="shared" si="6"/>
        <v>CR</v>
      </c>
      <c r="CS24" s="445" t="str">
        <f t="shared" si="6"/>
        <v>CS</v>
      </c>
      <c r="CT24" s="445" t="str">
        <f t="shared" si="6"/>
        <v>CT</v>
      </c>
      <c r="CU24" s="445" t="str">
        <f t="shared" si="6"/>
        <v>CU</v>
      </c>
      <c r="CV24" s="445" t="str">
        <f t="shared" si="6"/>
        <v>CV</v>
      </c>
      <c r="CW24" s="445" t="str">
        <f t="shared" si="6"/>
        <v>CW</v>
      </c>
      <c r="CX24" s="445" t="str">
        <f t="shared" si="6"/>
        <v>CX</v>
      </c>
      <c r="CY24" s="445" t="str">
        <f t="shared" si="6"/>
        <v>CY</v>
      </c>
      <c r="CZ24" s="445" t="str">
        <f t="shared" si="6"/>
        <v>CZ</v>
      </c>
      <c r="DA24" s="445" t="str">
        <f t="shared" si="6"/>
        <v>DA</v>
      </c>
      <c r="DB24" s="445" t="str">
        <f t="shared" si="6"/>
        <v>DB</v>
      </c>
      <c r="DC24" s="445" t="str">
        <f t="shared" si="6"/>
        <v>DC</v>
      </c>
      <c r="DD24" s="445" t="str">
        <f t="shared" si="6"/>
        <v>DD</v>
      </c>
      <c r="DE24" s="445" t="str">
        <f t="shared" si="6"/>
        <v>DE</v>
      </c>
      <c r="DF24" s="445" t="str">
        <f t="shared" si="6"/>
        <v>DF</v>
      </c>
      <c r="DG24" s="445" t="str">
        <f t="shared" si="6"/>
        <v>DG</v>
      </c>
      <c r="DH24" s="445" t="str">
        <f t="shared" si="6"/>
        <v>DH</v>
      </c>
      <c r="DI24" s="445" t="str">
        <f t="shared" si="6"/>
        <v>DI</v>
      </c>
      <c r="DJ24" s="445" t="str">
        <f t="shared" si="6"/>
        <v>DJ</v>
      </c>
      <c r="DK24" s="445" t="str">
        <f t="shared" si="6"/>
        <v>DK</v>
      </c>
      <c r="DL24" s="445" t="str">
        <f t="shared" si="6"/>
        <v>DL</v>
      </c>
      <c r="DM24" s="445" t="str">
        <f t="shared" si="6"/>
        <v>DM</v>
      </c>
      <c r="DN24" s="445" t="str">
        <f t="shared" si="6"/>
        <v>DN</v>
      </c>
      <c r="DO24" s="445" t="str">
        <f t="shared" si="6"/>
        <v>DO</v>
      </c>
      <c r="DP24" s="445" t="str">
        <f t="shared" si="6"/>
        <v>DP</v>
      </c>
      <c r="DQ24" s="445" t="str">
        <f t="shared" si="6"/>
        <v>DQ</v>
      </c>
      <c r="DR24" s="445" t="str">
        <f t="shared" si="6"/>
        <v>DR</v>
      </c>
      <c r="DS24" s="445" t="str">
        <f t="shared" si="6"/>
        <v>DS</v>
      </c>
      <c r="DT24" s="445" t="str">
        <f t="shared" si="6"/>
        <v>DT</v>
      </c>
      <c r="DU24" s="445" t="str">
        <f t="shared" si="6"/>
        <v>DU</v>
      </c>
      <c r="DV24" s="445" t="str">
        <f t="shared" si="6"/>
        <v>DV</v>
      </c>
      <c r="DW24" s="445" t="str">
        <f t="shared" si="6"/>
        <v>DW</v>
      </c>
      <c r="DX24" s="445" t="str">
        <f t="shared" si="6"/>
        <v>DX</v>
      </c>
      <c r="DY24" s="445" t="str">
        <f t="shared" si="6"/>
        <v>DY</v>
      </c>
      <c r="DZ24" s="445" t="str">
        <f t="shared" si="6"/>
        <v>DZ</v>
      </c>
      <c r="EA24" s="445" t="str">
        <f t="shared" si="6"/>
        <v>EA</v>
      </c>
      <c r="EB24" s="445" t="str">
        <f t="shared" si="6"/>
        <v>EB</v>
      </c>
      <c r="EC24" s="445" t="str">
        <f t="shared" si="6"/>
        <v>EC</v>
      </c>
      <c r="ED24" s="445" t="str">
        <f t="shared" si="6"/>
        <v>ED</v>
      </c>
      <c r="EE24" s="445" t="str">
        <f t="shared" si="6"/>
        <v>EE</v>
      </c>
      <c r="EF24" s="445" t="str">
        <f t="shared" si="6"/>
        <v>EF</v>
      </c>
      <c r="EG24" s="445" t="str">
        <f t="shared" ref="EG24:GR24" si="7">SUBSTITUTE(ADDRESS(1,COLUMN(),4),"1","")</f>
        <v>EG</v>
      </c>
      <c r="EH24" s="445" t="str">
        <f t="shared" si="7"/>
        <v>EH</v>
      </c>
      <c r="EI24" s="445" t="str">
        <f t="shared" si="7"/>
        <v>EI</v>
      </c>
      <c r="EJ24" s="445" t="str">
        <f t="shared" si="7"/>
        <v>EJ</v>
      </c>
      <c r="EK24" s="445" t="str">
        <f t="shared" si="7"/>
        <v>EK</v>
      </c>
      <c r="EL24" s="445" t="str">
        <f t="shared" si="7"/>
        <v>EL</v>
      </c>
      <c r="EM24" s="445" t="str">
        <f t="shared" si="7"/>
        <v>EM</v>
      </c>
      <c r="EN24" s="445" t="str">
        <f t="shared" si="7"/>
        <v>EN</v>
      </c>
      <c r="EO24" s="445" t="str">
        <f t="shared" si="7"/>
        <v>EO</v>
      </c>
      <c r="EP24" s="445" t="str">
        <f t="shared" si="7"/>
        <v>EP</v>
      </c>
      <c r="EQ24" s="445" t="str">
        <f t="shared" si="7"/>
        <v>EQ</v>
      </c>
      <c r="ER24" s="445" t="str">
        <f t="shared" si="7"/>
        <v>ER</v>
      </c>
      <c r="ES24" s="445" t="str">
        <f t="shared" si="7"/>
        <v>ES</v>
      </c>
      <c r="ET24" s="445" t="str">
        <f t="shared" si="7"/>
        <v>ET</v>
      </c>
      <c r="EU24" s="445" t="str">
        <f t="shared" si="7"/>
        <v>EU</v>
      </c>
      <c r="EV24" s="445" t="str">
        <f t="shared" si="7"/>
        <v>EV</v>
      </c>
      <c r="EW24" s="445" t="str">
        <f t="shared" si="7"/>
        <v>EW</v>
      </c>
      <c r="EX24" s="445" t="str">
        <f t="shared" si="7"/>
        <v>EX</v>
      </c>
      <c r="EY24" s="445" t="str">
        <f t="shared" si="7"/>
        <v>EY</v>
      </c>
      <c r="EZ24" s="445" t="str">
        <f t="shared" si="7"/>
        <v>EZ</v>
      </c>
      <c r="FA24" s="445" t="str">
        <f t="shared" si="7"/>
        <v>FA</v>
      </c>
      <c r="FB24" s="445" t="str">
        <f t="shared" si="7"/>
        <v>FB</v>
      </c>
      <c r="FC24" s="445" t="str">
        <f t="shared" si="7"/>
        <v>FC</v>
      </c>
      <c r="FD24" s="445" t="str">
        <f t="shared" si="7"/>
        <v>FD</v>
      </c>
      <c r="FE24" s="445" t="str">
        <f t="shared" si="7"/>
        <v>FE</v>
      </c>
      <c r="FF24" s="445" t="str">
        <f t="shared" si="7"/>
        <v>FF</v>
      </c>
      <c r="FG24" s="445" t="str">
        <f t="shared" si="7"/>
        <v>FG</v>
      </c>
      <c r="FH24" s="445" t="str">
        <f t="shared" si="7"/>
        <v>FH</v>
      </c>
      <c r="FI24" s="445" t="str">
        <f t="shared" si="7"/>
        <v>FI</v>
      </c>
      <c r="FJ24" s="445" t="str">
        <f t="shared" si="7"/>
        <v>FJ</v>
      </c>
      <c r="FK24" s="445" t="str">
        <f t="shared" si="7"/>
        <v>FK</v>
      </c>
      <c r="FL24" s="445" t="str">
        <f t="shared" si="7"/>
        <v>FL</v>
      </c>
      <c r="FM24" s="445" t="str">
        <f t="shared" si="7"/>
        <v>FM</v>
      </c>
      <c r="FN24" s="445" t="str">
        <f t="shared" si="7"/>
        <v>FN</v>
      </c>
      <c r="FO24" s="445" t="str">
        <f t="shared" si="7"/>
        <v>FO</v>
      </c>
      <c r="FP24" s="445" t="str">
        <f t="shared" si="7"/>
        <v>FP</v>
      </c>
      <c r="FQ24" s="445" t="str">
        <f t="shared" si="7"/>
        <v>FQ</v>
      </c>
      <c r="FR24" s="445" t="str">
        <f t="shared" si="7"/>
        <v>FR</v>
      </c>
      <c r="FS24" s="445" t="str">
        <f t="shared" si="7"/>
        <v>FS</v>
      </c>
      <c r="FT24" s="445" t="str">
        <f t="shared" si="7"/>
        <v>FT</v>
      </c>
      <c r="FU24" s="445" t="str">
        <f t="shared" si="7"/>
        <v>FU</v>
      </c>
      <c r="FV24" s="445" t="str">
        <f t="shared" si="7"/>
        <v>FV</v>
      </c>
      <c r="FW24" s="445" t="str">
        <f t="shared" si="7"/>
        <v>FW</v>
      </c>
      <c r="FX24" s="445" t="str">
        <f t="shared" si="7"/>
        <v>FX</v>
      </c>
      <c r="FY24" s="445" t="str">
        <f t="shared" si="7"/>
        <v>FY</v>
      </c>
      <c r="FZ24" s="445" t="str">
        <f t="shared" si="7"/>
        <v>FZ</v>
      </c>
      <c r="GA24" s="445" t="str">
        <f t="shared" si="7"/>
        <v>GA</v>
      </c>
      <c r="GB24" s="445" t="str">
        <f t="shared" si="7"/>
        <v>GB</v>
      </c>
      <c r="GC24" s="445" t="str">
        <f t="shared" si="7"/>
        <v>GC</v>
      </c>
      <c r="GD24" s="445" t="str">
        <f t="shared" si="7"/>
        <v>GD</v>
      </c>
      <c r="GE24" s="445" t="str">
        <f t="shared" si="7"/>
        <v>GE</v>
      </c>
      <c r="GF24" s="445" t="str">
        <f t="shared" si="7"/>
        <v>GF</v>
      </c>
      <c r="GG24" s="445" t="str">
        <f t="shared" si="7"/>
        <v>GG</v>
      </c>
      <c r="GH24" s="445" t="str">
        <f t="shared" si="7"/>
        <v>GH</v>
      </c>
      <c r="GI24" s="445" t="str">
        <f t="shared" si="7"/>
        <v>GI</v>
      </c>
      <c r="GJ24" s="445" t="str">
        <f t="shared" si="7"/>
        <v>GJ</v>
      </c>
      <c r="GK24" s="445" t="str">
        <f t="shared" si="7"/>
        <v>GK</v>
      </c>
      <c r="GL24" s="445" t="str">
        <f t="shared" si="7"/>
        <v>GL</v>
      </c>
      <c r="GM24" s="445" t="str">
        <f t="shared" si="7"/>
        <v>GM</v>
      </c>
      <c r="GN24" s="445" t="str">
        <f t="shared" si="7"/>
        <v>GN</v>
      </c>
      <c r="GO24" s="445" t="str">
        <f t="shared" si="7"/>
        <v>GO</v>
      </c>
      <c r="GP24" s="445" t="str">
        <f t="shared" si="7"/>
        <v>GP</v>
      </c>
      <c r="GQ24" s="445" t="str">
        <f t="shared" si="7"/>
        <v>GQ</v>
      </c>
      <c r="GR24" s="445" t="str">
        <f t="shared" si="7"/>
        <v>GR</v>
      </c>
      <c r="GS24" s="445" t="str">
        <f t="shared" ref="GS24:IR24" si="8">SUBSTITUTE(ADDRESS(1,COLUMN(),4),"1","")</f>
        <v>GS</v>
      </c>
      <c r="GT24" s="445" t="str">
        <f t="shared" si="8"/>
        <v>GT</v>
      </c>
      <c r="GU24" s="445" t="str">
        <f t="shared" si="8"/>
        <v>GU</v>
      </c>
      <c r="GV24" s="445" t="str">
        <f t="shared" si="8"/>
        <v>GV</v>
      </c>
      <c r="GW24" s="445" t="str">
        <f t="shared" si="8"/>
        <v>GW</v>
      </c>
      <c r="GX24" s="445" t="str">
        <f t="shared" si="8"/>
        <v>GX</v>
      </c>
      <c r="GY24" s="445" t="str">
        <f t="shared" si="8"/>
        <v>GY</v>
      </c>
      <c r="GZ24" s="445" t="str">
        <f t="shared" si="8"/>
        <v>GZ</v>
      </c>
      <c r="HA24" s="445" t="str">
        <f t="shared" si="8"/>
        <v>HA</v>
      </c>
      <c r="HB24" s="445" t="str">
        <f t="shared" si="8"/>
        <v>HB</v>
      </c>
      <c r="HC24" s="445" t="str">
        <f t="shared" si="8"/>
        <v>HC</v>
      </c>
      <c r="HD24" s="445" t="str">
        <f t="shared" si="8"/>
        <v>HD</v>
      </c>
      <c r="HE24" s="445" t="str">
        <f t="shared" si="8"/>
        <v>HE</v>
      </c>
      <c r="HF24" s="445" t="str">
        <f t="shared" si="8"/>
        <v>HF</v>
      </c>
      <c r="HG24" s="445" t="str">
        <f t="shared" si="8"/>
        <v>HG</v>
      </c>
      <c r="HH24" s="445" t="str">
        <f t="shared" si="8"/>
        <v>HH</v>
      </c>
      <c r="HI24" s="445" t="str">
        <f t="shared" si="8"/>
        <v>HI</v>
      </c>
      <c r="HJ24" s="445" t="str">
        <f t="shared" si="8"/>
        <v>HJ</v>
      </c>
      <c r="HK24" s="445" t="str">
        <f t="shared" si="8"/>
        <v>HK</v>
      </c>
      <c r="HL24" s="445" t="str">
        <f t="shared" si="8"/>
        <v>HL</v>
      </c>
      <c r="HM24" s="445" t="str">
        <f t="shared" si="8"/>
        <v>HM</v>
      </c>
      <c r="HN24" s="445" t="str">
        <f t="shared" si="8"/>
        <v>HN</v>
      </c>
      <c r="HO24" s="445" t="str">
        <f t="shared" si="8"/>
        <v>HO</v>
      </c>
      <c r="HP24" s="445" t="str">
        <f t="shared" si="8"/>
        <v>HP</v>
      </c>
      <c r="HQ24" s="445" t="str">
        <f t="shared" si="8"/>
        <v>HQ</v>
      </c>
      <c r="HR24" s="445" t="str">
        <f t="shared" si="8"/>
        <v>HR</v>
      </c>
      <c r="HS24" s="445" t="str">
        <f t="shared" si="8"/>
        <v>HS</v>
      </c>
      <c r="HT24" s="445" t="str">
        <f t="shared" si="8"/>
        <v>HT</v>
      </c>
      <c r="HU24" s="445" t="str">
        <f t="shared" si="8"/>
        <v>HU</v>
      </c>
      <c r="HV24" s="445" t="str">
        <f t="shared" si="8"/>
        <v>HV</v>
      </c>
      <c r="HW24" s="445" t="str">
        <f t="shared" si="8"/>
        <v>HW</v>
      </c>
      <c r="HX24" s="445" t="str">
        <f t="shared" si="8"/>
        <v>HX</v>
      </c>
      <c r="HY24" s="445" t="str">
        <f t="shared" si="8"/>
        <v>HY</v>
      </c>
      <c r="HZ24" s="445" t="str">
        <f t="shared" si="8"/>
        <v>HZ</v>
      </c>
      <c r="IA24" s="445" t="str">
        <f t="shared" si="8"/>
        <v>IA</v>
      </c>
      <c r="IB24" s="445" t="str">
        <f t="shared" si="8"/>
        <v>IB</v>
      </c>
      <c r="IC24" s="445" t="str">
        <f t="shared" si="8"/>
        <v>IC</v>
      </c>
      <c r="ID24" s="445" t="str">
        <f t="shared" si="8"/>
        <v>ID</v>
      </c>
      <c r="IE24" s="445" t="str">
        <f t="shared" si="8"/>
        <v>IE</v>
      </c>
      <c r="IF24" s="445" t="str">
        <f t="shared" si="8"/>
        <v>IF</v>
      </c>
      <c r="IG24" s="445" t="str">
        <f t="shared" si="8"/>
        <v>IG</v>
      </c>
      <c r="IH24" s="445" t="str">
        <f t="shared" si="8"/>
        <v>IH</v>
      </c>
      <c r="II24" s="445" t="str">
        <f t="shared" si="8"/>
        <v>II</v>
      </c>
      <c r="IJ24" s="445" t="str">
        <f t="shared" si="8"/>
        <v>IJ</v>
      </c>
      <c r="IK24" s="445" t="str">
        <f t="shared" si="8"/>
        <v>IK</v>
      </c>
      <c r="IL24" s="445" t="str">
        <f t="shared" si="8"/>
        <v>IL</v>
      </c>
      <c r="IM24" s="445" t="str">
        <f t="shared" si="8"/>
        <v>IM</v>
      </c>
      <c r="IN24" s="445" t="str">
        <f t="shared" si="8"/>
        <v>IN</v>
      </c>
      <c r="IO24" s="445" t="str">
        <f t="shared" si="8"/>
        <v>IO</v>
      </c>
      <c r="IP24" s="445" t="str">
        <f t="shared" si="8"/>
        <v>IP</v>
      </c>
      <c r="IQ24" s="445" t="str">
        <f t="shared" si="8"/>
        <v>IQ</v>
      </c>
      <c r="IR24" s="446" t="str">
        <f t="shared" si="8"/>
        <v>IR</v>
      </c>
    </row>
    <row r="25" spans="1:252" ht="12.75" customHeight="1" x14ac:dyDescent="0.2">
      <c r="A25" s="232"/>
      <c r="B25" s="241" t="s">
        <v>47</v>
      </c>
      <c r="D25" s="197">
        <f>SUM([2]DailyO38hrMax_04262022082144160!$J$8)</f>
        <v>0</v>
      </c>
      <c r="F25" s="443" t="s">
        <v>24</v>
      </c>
      <c r="H25" s="233" t="str">
        <f t="shared" ref="H25:BS25" ca="1" si="9">IF(COUNTIF(INDIRECT(H$24 &amp; $I28 &amp; ":" &amp; H$24 &amp; $K28),$H$27)=0,"",COUNTIF(INDIRECT(H$24 &amp; $I28 &amp; ":" &amp; H$24 &amp; $K28),$H$27))</f>
        <v/>
      </c>
      <c r="I25" s="447" t="str">
        <f t="shared" ca="1" si="9"/>
        <v/>
      </c>
      <c r="J25" s="447" t="str">
        <f t="shared" ca="1" si="9"/>
        <v/>
      </c>
      <c r="K25" s="447" t="str">
        <f t="shared" ca="1" si="9"/>
        <v/>
      </c>
      <c r="L25" s="447" t="str">
        <f t="shared" ca="1" si="9"/>
        <v/>
      </c>
      <c r="M25" s="447" t="str">
        <f t="shared" ca="1" si="9"/>
        <v/>
      </c>
      <c r="N25" s="447" t="str">
        <f t="shared" ca="1" si="9"/>
        <v/>
      </c>
      <c r="O25" s="447" t="str">
        <f t="shared" ca="1" si="9"/>
        <v/>
      </c>
      <c r="P25" s="447" t="str">
        <f t="shared" ca="1" si="9"/>
        <v/>
      </c>
      <c r="Q25" s="447" t="str">
        <f t="shared" ca="1" si="9"/>
        <v/>
      </c>
      <c r="R25" s="447" t="str">
        <f t="shared" ca="1" si="9"/>
        <v/>
      </c>
      <c r="S25" s="447" t="str">
        <f t="shared" ca="1" si="9"/>
        <v/>
      </c>
      <c r="T25" s="447" t="str">
        <f t="shared" ca="1" si="9"/>
        <v/>
      </c>
      <c r="U25" s="447" t="str">
        <f t="shared" ca="1" si="9"/>
        <v/>
      </c>
      <c r="V25" s="447" t="str">
        <f t="shared" ca="1" si="9"/>
        <v/>
      </c>
      <c r="W25" s="447" t="str">
        <f t="shared" ca="1" si="9"/>
        <v/>
      </c>
      <c r="X25" s="447" t="str">
        <f t="shared" ca="1" si="9"/>
        <v/>
      </c>
      <c r="Y25" s="447" t="str">
        <f t="shared" ca="1" si="9"/>
        <v/>
      </c>
      <c r="Z25" s="447" t="str">
        <f t="shared" ca="1" si="9"/>
        <v/>
      </c>
      <c r="AA25" s="447" t="str">
        <f t="shared" ca="1" si="9"/>
        <v/>
      </c>
      <c r="AB25" s="447" t="str">
        <f t="shared" ca="1" si="9"/>
        <v/>
      </c>
      <c r="AC25" s="447" t="str">
        <f t="shared" ca="1" si="9"/>
        <v/>
      </c>
      <c r="AD25" s="447" t="str">
        <f t="shared" ca="1" si="9"/>
        <v/>
      </c>
      <c r="AE25" s="447" t="str">
        <f t="shared" ca="1" si="9"/>
        <v/>
      </c>
      <c r="AF25" s="447" t="str">
        <f t="shared" ca="1" si="9"/>
        <v/>
      </c>
      <c r="AG25" s="447" t="str">
        <f t="shared" ca="1" si="9"/>
        <v/>
      </c>
      <c r="AH25" s="447" t="str">
        <f t="shared" ca="1" si="9"/>
        <v/>
      </c>
      <c r="AI25" s="447" t="str">
        <f t="shared" ca="1" si="9"/>
        <v/>
      </c>
      <c r="AJ25" s="447" t="str">
        <f t="shared" ca="1" si="9"/>
        <v/>
      </c>
      <c r="AK25" s="447" t="str">
        <f t="shared" ca="1" si="9"/>
        <v/>
      </c>
      <c r="AL25" s="447" t="str">
        <f t="shared" ca="1" si="9"/>
        <v/>
      </c>
      <c r="AM25" s="447" t="str">
        <f t="shared" ca="1" si="9"/>
        <v/>
      </c>
      <c r="AN25" s="447" t="str">
        <f t="shared" ca="1" si="9"/>
        <v/>
      </c>
      <c r="AO25" s="447" t="str">
        <f t="shared" ca="1" si="9"/>
        <v/>
      </c>
      <c r="AP25" s="447" t="str">
        <f t="shared" ca="1" si="9"/>
        <v/>
      </c>
      <c r="AQ25" s="447" t="str">
        <f t="shared" ca="1" si="9"/>
        <v/>
      </c>
      <c r="AR25" s="447" t="str">
        <f t="shared" ca="1" si="9"/>
        <v/>
      </c>
      <c r="AS25" s="447" t="str">
        <f t="shared" ca="1" si="9"/>
        <v/>
      </c>
      <c r="AT25" s="447" t="str">
        <f t="shared" ca="1" si="9"/>
        <v/>
      </c>
      <c r="AU25" s="447" t="str">
        <f t="shared" ca="1" si="9"/>
        <v/>
      </c>
      <c r="AV25" s="447" t="str">
        <f t="shared" ca="1" si="9"/>
        <v/>
      </c>
      <c r="AW25" s="447" t="str">
        <f t="shared" ca="1" si="9"/>
        <v/>
      </c>
      <c r="AX25" s="447" t="str">
        <f t="shared" ca="1" si="9"/>
        <v/>
      </c>
      <c r="AY25" s="447" t="str">
        <f t="shared" ca="1" si="9"/>
        <v/>
      </c>
      <c r="AZ25" s="447" t="str">
        <f t="shared" ca="1" si="9"/>
        <v/>
      </c>
      <c r="BA25" s="447" t="str">
        <f t="shared" ca="1" si="9"/>
        <v/>
      </c>
      <c r="BB25" s="447" t="str">
        <f t="shared" ca="1" si="9"/>
        <v/>
      </c>
      <c r="BC25" s="447" t="str">
        <f t="shared" ca="1" si="9"/>
        <v/>
      </c>
      <c r="BD25" s="447" t="str">
        <f t="shared" ca="1" si="9"/>
        <v/>
      </c>
      <c r="BE25" s="447" t="str">
        <f t="shared" ca="1" si="9"/>
        <v/>
      </c>
      <c r="BF25" s="447" t="str">
        <f t="shared" ca="1" si="9"/>
        <v/>
      </c>
      <c r="BG25" s="447" t="str">
        <f t="shared" ca="1" si="9"/>
        <v/>
      </c>
      <c r="BH25" s="447" t="str">
        <f t="shared" ca="1" si="9"/>
        <v/>
      </c>
      <c r="BI25" s="447" t="str">
        <f t="shared" ca="1" si="9"/>
        <v/>
      </c>
      <c r="BJ25" s="447" t="str">
        <f t="shared" ca="1" si="9"/>
        <v/>
      </c>
      <c r="BK25" s="447" t="str">
        <f t="shared" ca="1" si="9"/>
        <v/>
      </c>
      <c r="BL25" s="447" t="str">
        <f t="shared" ca="1" si="9"/>
        <v/>
      </c>
      <c r="BM25" s="447" t="str">
        <f t="shared" ca="1" si="9"/>
        <v/>
      </c>
      <c r="BN25" s="447" t="str">
        <f t="shared" ca="1" si="9"/>
        <v/>
      </c>
      <c r="BO25" s="447" t="str">
        <f t="shared" ca="1" si="9"/>
        <v/>
      </c>
      <c r="BP25" s="447" t="str">
        <f t="shared" ca="1" si="9"/>
        <v/>
      </c>
      <c r="BQ25" s="447" t="str">
        <f t="shared" ca="1" si="9"/>
        <v/>
      </c>
      <c r="BR25" s="447" t="str">
        <f t="shared" ca="1" si="9"/>
        <v/>
      </c>
      <c r="BS25" s="447" t="str">
        <f t="shared" ca="1" si="9"/>
        <v/>
      </c>
      <c r="BT25" s="447" t="str">
        <f t="shared" ref="BT25:EE25" ca="1" si="10">IF(COUNTIF(INDIRECT(BT$24 &amp; $I28 &amp; ":" &amp; BT$24 &amp; $K28),$H$27)=0,"",COUNTIF(INDIRECT(BT$24 &amp; $I28 &amp; ":" &amp; BT$24 &amp; $K28),$H$27))</f>
        <v/>
      </c>
      <c r="BU25" s="447" t="str">
        <f t="shared" ca="1" si="10"/>
        <v/>
      </c>
      <c r="BV25" s="447" t="str">
        <f t="shared" ca="1" si="10"/>
        <v/>
      </c>
      <c r="BW25" s="447" t="str">
        <f t="shared" ca="1" si="10"/>
        <v/>
      </c>
      <c r="BX25" s="447" t="str">
        <f t="shared" ca="1" si="10"/>
        <v/>
      </c>
      <c r="BY25" s="447" t="str">
        <f t="shared" ca="1" si="10"/>
        <v/>
      </c>
      <c r="BZ25" s="447" t="str">
        <f t="shared" ca="1" si="10"/>
        <v/>
      </c>
      <c r="CA25" s="447" t="str">
        <f t="shared" ca="1" si="10"/>
        <v/>
      </c>
      <c r="CB25" s="447" t="str">
        <f t="shared" ca="1" si="10"/>
        <v/>
      </c>
      <c r="CC25" s="447" t="str">
        <f t="shared" ca="1" si="10"/>
        <v/>
      </c>
      <c r="CD25" s="447" t="str">
        <f t="shared" ca="1" si="10"/>
        <v/>
      </c>
      <c r="CE25" s="447" t="str">
        <f t="shared" ca="1" si="10"/>
        <v/>
      </c>
      <c r="CF25" s="447" t="str">
        <f t="shared" ca="1" si="10"/>
        <v/>
      </c>
      <c r="CG25" s="447" t="str">
        <f t="shared" ca="1" si="10"/>
        <v/>
      </c>
      <c r="CH25" s="447" t="str">
        <f t="shared" ca="1" si="10"/>
        <v/>
      </c>
      <c r="CI25" s="447" t="str">
        <f t="shared" ca="1" si="10"/>
        <v/>
      </c>
      <c r="CJ25" s="447" t="str">
        <f t="shared" ca="1" si="10"/>
        <v/>
      </c>
      <c r="CK25" s="447" t="str">
        <f t="shared" ca="1" si="10"/>
        <v/>
      </c>
      <c r="CL25" s="447" t="str">
        <f t="shared" ca="1" si="10"/>
        <v/>
      </c>
      <c r="CM25" s="447" t="str">
        <f t="shared" ca="1" si="10"/>
        <v/>
      </c>
      <c r="CN25" s="447" t="str">
        <f t="shared" ca="1" si="10"/>
        <v/>
      </c>
      <c r="CO25" s="447" t="str">
        <f t="shared" ca="1" si="10"/>
        <v/>
      </c>
      <c r="CP25" s="447" t="str">
        <f t="shared" ca="1" si="10"/>
        <v/>
      </c>
      <c r="CQ25" s="447" t="str">
        <f t="shared" ca="1" si="10"/>
        <v/>
      </c>
      <c r="CR25" s="447" t="str">
        <f t="shared" ca="1" si="10"/>
        <v/>
      </c>
      <c r="CS25" s="447" t="str">
        <f t="shared" ca="1" si="10"/>
        <v/>
      </c>
      <c r="CT25" s="447" t="str">
        <f t="shared" ca="1" si="10"/>
        <v/>
      </c>
      <c r="CU25" s="447" t="str">
        <f t="shared" ca="1" si="10"/>
        <v/>
      </c>
      <c r="CV25" s="447" t="str">
        <f t="shared" ca="1" si="10"/>
        <v/>
      </c>
      <c r="CW25" s="447" t="str">
        <f t="shared" ca="1" si="10"/>
        <v/>
      </c>
      <c r="CX25" s="447" t="str">
        <f t="shared" ca="1" si="10"/>
        <v/>
      </c>
      <c r="CY25" s="447">
        <f t="shared" ca="1" si="10"/>
        <v>1</v>
      </c>
      <c r="CZ25" s="447" t="str">
        <f t="shared" ca="1" si="10"/>
        <v/>
      </c>
      <c r="DA25" s="447" t="str">
        <f t="shared" ca="1" si="10"/>
        <v/>
      </c>
      <c r="DB25" s="447" t="str">
        <f t="shared" ca="1" si="10"/>
        <v/>
      </c>
      <c r="DC25" s="447" t="str">
        <f t="shared" ca="1" si="10"/>
        <v/>
      </c>
      <c r="DD25" s="447" t="str">
        <f t="shared" ca="1" si="10"/>
        <v/>
      </c>
      <c r="DE25" s="447" t="str">
        <f t="shared" ca="1" si="10"/>
        <v/>
      </c>
      <c r="DF25" s="447" t="str">
        <f t="shared" ca="1" si="10"/>
        <v/>
      </c>
      <c r="DG25" s="447" t="str">
        <f t="shared" ca="1" si="10"/>
        <v/>
      </c>
      <c r="DH25" s="447" t="str">
        <f t="shared" ca="1" si="10"/>
        <v/>
      </c>
      <c r="DI25" s="447" t="str">
        <f t="shared" ca="1" si="10"/>
        <v/>
      </c>
      <c r="DJ25" s="447" t="str">
        <f t="shared" ca="1" si="10"/>
        <v/>
      </c>
      <c r="DK25" s="447" t="str">
        <f t="shared" ca="1" si="10"/>
        <v/>
      </c>
      <c r="DL25" s="447" t="str">
        <f t="shared" ca="1" si="10"/>
        <v/>
      </c>
      <c r="DM25" s="447" t="str">
        <f t="shared" ca="1" si="10"/>
        <v/>
      </c>
      <c r="DN25" s="447" t="str">
        <f t="shared" ca="1" si="10"/>
        <v/>
      </c>
      <c r="DO25" s="447" t="str">
        <f t="shared" ca="1" si="10"/>
        <v/>
      </c>
      <c r="DP25" s="447" t="str">
        <f t="shared" ca="1" si="10"/>
        <v/>
      </c>
      <c r="DQ25" s="447" t="str">
        <f t="shared" ca="1" si="10"/>
        <v/>
      </c>
      <c r="DR25" s="447" t="str">
        <f t="shared" ca="1" si="10"/>
        <v/>
      </c>
      <c r="DS25" s="447" t="str">
        <f t="shared" ca="1" si="10"/>
        <v/>
      </c>
      <c r="DT25" s="447" t="str">
        <f t="shared" ca="1" si="10"/>
        <v/>
      </c>
      <c r="DU25" s="447" t="str">
        <f t="shared" ca="1" si="10"/>
        <v/>
      </c>
      <c r="DV25" s="447" t="str">
        <f t="shared" ca="1" si="10"/>
        <v/>
      </c>
      <c r="DW25" s="447" t="str">
        <f t="shared" ca="1" si="10"/>
        <v/>
      </c>
      <c r="DX25" s="447" t="str">
        <f t="shared" ca="1" si="10"/>
        <v/>
      </c>
      <c r="DY25" s="447">
        <f t="shared" ca="1" si="10"/>
        <v>3</v>
      </c>
      <c r="DZ25" s="447" t="str">
        <f t="shared" ca="1" si="10"/>
        <v/>
      </c>
      <c r="EA25" s="447" t="str">
        <f t="shared" ca="1" si="10"/>
        <v/>
      </c>
      <c r="EB25" s="447" t="str">
        <f t="shared" ca="1" si="10"/>
        <v/>
      </c>
      <c r="EC25" s="447" t="str">
        <f t="shared" ca="1" si="10"/>
        <v/>
      </c>
      <c r="ED25" s="447" t="str">
        <f t="shared" ca="1" si="10"/>
        <v/>
      </c>
      <c r="EE25" s="447" t="str">
        <f t="shared" ca="1" si="10"/>
        <v/>
      </c>
      <c r="EF25" s="447" t="str">
        <f t="shared" ref="EF25:GQ25" ca="1" si="11">IF(COUNTIF(INDIRECT(EF$24 &amp; $I28 &amp; ":" &amp; EF$24 &amp; $K28),$H$27)=0,"",COUNTIF(INDIRECT(EF$24 &amp; $I28 &amp; ":" &amp; EF$24 &amp; $K28),$H$27))</f>
        <v/>
      </c>
      <c r="EG25" s="447" t="str">
        <f t="shared" ca="1" si="11"/>
        <v/>
      </c>
      <c r="EH25" s="447" t="str">
        <f t="shared" ca="1" si="11"/>
        <v/>
      </c>
      <c r="EI25" s="447" t="str">
        <f t="shared" ca="1" si="11"/>
        <v/>
      </c>
      <c r="EJ25" s="447">
        <f t="shared" ca="1" si="11"/>
        <v>1</v>
      </c>
      <c r="EK25" s="447" t="str">
        <f t="shared" ca="1" si="11"/>
        <v/>
      </c>
      <c r="EL25" s="447" t="str">
        <f t="shared" ca="1" si="11"/>
        <v/>
      </c>
      <c r="EM25" s="447">
        <f t="shared" ca="1" si="11"/>
        <v>1</v>
      </c>
      <c r="EN25" s="447" t="str">
        <f t="shared" ca="1" si="11"/>
        <v/>
      </c>
      <c r="EO25" s="447" t="str">
        <f t="shared" ca="1" si="11"/>
        <v/>
      </c>
      <c r="EP25" s="447" t="str">
        <f t="shared" ca="1" si="11"/>
        <v/>
      </c>
      <c r="EQ25" s="447" t="str">
        <f t="shared" ca="1" si="11"/>
        <v/>
      </c>
      <c r="ER25" s="447" t="str">
        <f t="shared" ca="1" si="11"/>
        <v/>
      </c>
      <c r="ES25" s="447">
        <f t="shared" ca="1" si="11"/>
        <v>3</v>
      </c>
      <c r="ET25" s="447" t="str">
        <f t="shared" ca="1" si="11"/>
        <v/>
      </c>
      <c r="EU25" s="447">
        <f t="shared" ca="1" si="11"/>
        <v>1</v>
      </c>
      <c r="EV25" s="447">
        <f t="shared" ca="1" si="11"/>
        <v>3</v>
      </c>
      <c r="EW25" s="447" t="str">
        <f t="shared" ca="1" si="11"/>
        <v/>
      </c>
      <c r="EX25" s="447" t="str">
        <f t="shared" ca="1" si="11"/>
        <v/>
      </c>
      <c r="EY25" s="447" t="str">
        <f t="shared" ca="1" si="11"/>
        <v/>
      </c>
      <c r="EZ25" s="447">
        <f t="shared" ca="1" si="11"/>
        <v>2</v>
      </c>
      <c r="FA25" s="447" t="str">
        <f t="shared" ca="1" si="11"/>
        <v/>
      </c>
      <c r="FB25" s="447" t="str">
        <f t="shared" ca="1" si="11"/>
        <v/>
      </c>
      <c r="FC25" s="447" t="str">
        <f t="shared" ca="1" si="11"/>
        <v/>
      </c>
      <c r="FD25" s="447" t="str">
        <f t="shared" ca="1" si="11"/>
        <v/>
      </c>
      <c r="FE25" s="447" t="str">
        <f t="shared" ca="1" si="11"/>
        <v/>
      </c>
      <c r="FF25" s="447" t="str">
        <f t="shared" ca="1" si="11"/>
        <v/>
      </c>
      <c r="FG25" s="447" t="str">
        <f t="shared" ca="1" si="11"/>
        <v/>
      </c>
      <c r="FH25" s="447" t="str">
        <f t="shared" ca="1" si="11"/>
        <v/>
      </c>
      <c r="FI25" s="447" t="str">
        <f t="shared" ca="1" si="11"/>
        <v/>
      </c>
      <c r="FJ25" s="447" t="str">
        <f t="shared" ca="1" si="11"/>
        <v/>
      </c>
      <c r="FK25" s="447" t="str">
        <f t="shared" ca="1" si="11"/>
        <v/>
      </c>
      <c r="FL25" s="447" t="str">
        <f t="shared" ca="1" si="11"/>
        <v/>
      </c>
      <c r="FM25" s="447" t="str">
        <f t="shared" ca="1" si="11"/>
        <v/>
      </c>
      <c r="FN25" s="447" t="str">
        <f t="shared" ca="1" si="11"/>
        <v/>
      </c>
      <c r="FO25" s="447" t="str">
        <f t="shared" ca="1" si="11"/>
        <v/>
      </c>
      <c r="FP25" s="447" t="str">
        <f t="shared" ca="1" si="11"/>
        <v/>
      </c>
      <c r="FQ25" s="447" t="str">
        <f t="shared" ca="1" si="11"/>
        <v/>
      </c>
      <c r="FR25" s="447" t="str">
        <f t="shared" ca="1" si="11"/>
        <v/>
      </c>
      <c r="FS25" s="447" t="str">
        <f t="shared" ca="1" si="11"/>
        <v/>
      </c>
      <c r="FT25" s="447" t="str">
        <f t="shared" ca="1" si="11"/>
        <v/>
      </c>
      <c r="FU25" s="447" t="str">
        <f t="shared" ca="1" si="11"/>
        <v/>
      </c>
      <c r="FV25" s="447" t="str">
        <f t="shared" ca="1" si="11"/>
        <v/>
      </c>
      <c r="FW25" s="447" t="str">
        <f t="shared" ca="1" si="11"/>
        <v/>
      </c>
      <c r="FX25" s="447" t="str">
        <f t="shared" ca="1" si="11"/>
        <v/>
      </c>
      <c r="FY25" s="447" t="str">
        <f t="shared" ca="1" si="11"/>
        <v/>
      </c>
      <c r="FZ25" s="447" t="str">
        <f t="shared" ca="1" si="11"/>
        <v/>
      </c>
      <c r="GA25" s="447" t="str">
        <f t="shared" ca="1" si="11"/>
        <v/>
      </c>
      <c r="GB25" s="447" t="str">
        <f t="shared" ca="1" si="11"/>
        <v/>
      </c>
      <c r="GC25" s="447" t="str">
        <f t="shared" ca="1" si="11"/>
        <v/>
      </c>
      <c r="GD25" s="447" t="str">
        <f t="shared" ca="1" si="11"/>
        <v/>
      </c>
      <c r="GE25" s="447" t="str">
        <f t="shared" ca="1" si="11"/>
        <v/>
      </c>
      <c r="GF25" s="447" t="str">
        <f t="shared" ca="1" si="11"/>
        <v/>
      </c>
      <c r="GG25" s="447" t="str">
        <f t="shared" ca="1" si="11"/>
        <v/>
      </c>
      <c r="GH25" s="447" t="str">
        <f t="shared" ca="1" si="11"/>
        <v/>
      </c>
      <c r="GI25" s="447" t="str">
        <f t="shared" ca="1" si="11"/>
        <v/>
      </c>
      <c r="GJ25" s="447" t="str">
        <f t="shared" ca="1" si="11"/>
        <v/>
      </c>
      <c r="GK25" s="447" t="str">
        <f t="shared" ca="1" si="11"/>
        <v/>
      </c>
      <c r="GL25" s="447" t="str">
        <f t="shared" ca="1" si="11"/>
        <v/>
      </c>
      <c r="GM25" s="447" t="str">
        <f t="shared" ca="1" si="11"/>
        <v/>
      </c>
      <c r="GN25" s="447" t="str">
        <f t="shared" ca="1" si="11"/>
        <v/>
      </c>
      <c r="GO25" s="447" t="str">
        <f t="shared" ca="1" si="11"/>
        <v/>
      </c>
      <c r="GP25" s="447" t="str">
        <f t="shared" ca="1" si="11"/>
        <v/>
      </c>
      <c r="GQ25" s="447" t="str">
        <f t="shared" ca="1" si="11"/>
        <v/>
      </c>
      <c r="GR25" s="447" t="str">
        <f t="shared" ref="GR25:IR25" ca="1" si="12">IF(COUNTIF(INDIRECT(GR$24 &amp; $I28 &amp; ":" &amp; GR$24 &amp; $K28),$H$27)=0,"",COUNTIF(INDIRECT(GR$24 &amp; $I28 &amp; ":" &amp; GR$24 &amp; $K28),$H$27))</f>
        <v/>
      </c>
      <c r="GS25" s="447" t="str">
        <f t="shared" ca="1" si="12"/>
        <v/>
      </c>
      <c r="GT25" s="447" t="str">
        <f t="shared" ca="1" si="12"/>
        <v/>
      </c>
      <c r="GU25" s="447" t="str">
        <f t="shared" ca="1" si="12"/>
        <v/>
      </c>
      <c r="GV25" s="447" t="str">
        <f t="shared" ca="1" si="12"/>
        <v/>
      </c>
      <c r="GW25" s="447" t="str">
        <f t="shared" ca="1" si="12"/>
        <v/>
      </c>
      <c r="GX25" s="447" t="str">
        <f t="shared" ca="1" si="12"/>
        <v/>
      </c>
      <c r="GY25" s="447" t="str">
        <f t="shared" ca="1" si="12"/>
        <v/>
      </c>
      <c r="GZ25" s="447" t="str">
        <f t="shared" ca="1" si="12"/>
        <v/>
      </c>
      <c r="HA25" s="447" t="str">
        <f t="shared" ca="1" si="12"/>
        <v/>
      </c>
      <c r="HB25" s="447" t="str">
        <f t="shared" ca="1" si="12"/>
        <v/>
      </c>
      <c r="HC25" s="447" t="str">
        <f t="shared" ca="1" si="12"/>
        <v/>
      </c>
      <c r="HD25" s="447" t="str">
        <f t="shared" ca="1" si="12"/>
        <v/>
      </c>
      <c r="HE25" s="447" t="str">
        <f t="shared" ca="1" si="12"/>
        <v/>
      </c>
      <c r="HF25" s="447" t="str">
        <f t="shared" ca="1" si="12"/>
        <v/>
      </c>
      <c r="HG25" s="447" t="str">
        <f t="shared" ca="1" si="12"/>
        <v/>
      </c>
      <c r="HH25" s="447" t="str">
        <f t="shared" ca="1" si="12"/>
        <v/>
      </c>
      <c r="HI25" s="447" t="str">
        <f t="shared" ca="1" si="12"/>
        <v/>
      </c>
      <c r="HJ25" s="447" t="str">
        <f t="shared" ca="1" si="12"/>
        <v/>
      </c>
      <c r="HK25" s="447" t="str">
        <f t="shared" ca="1" si="12"/>
        <v/>
      </c>
      <c r="HL25" s="447" t="str">
        <f t="shared" ca="1" si="12"/>
        <v/>
      </c>
      <c r="HM25" s="447" t="str">
        <f t="shared" ca="1" si="12"/>
        <v/>
      </c>
      <c r="HN25" s="447" t="str">
        <f t="shared" ca="1" si="12"/>
        <v/>
      </c>
      <c r="HO25" s="447" t="str">
        <f t="shared" ca="1" si="12"/>
        <v/>
      </c>
      <c r="HP25" s="447" t="str">
        <f t="shared" ca="1" si="12"/>
        <v/>
      </c>
      <c r="HQ25" s="447" t="str">
        <f t="shared" ca="1" si="12"/>
        <v/>
      </c>
      <c r="HR25" s="447" t="str">
        <f t="shared" ca="1" si="12"/>
        <v/>
      </c>
      <c r="HS25" s="447" t="str">
        <f t="shared" ca="1" si="12"/>
        <v/>
      </c>
      <c r="HT25" s="447" t="str">
        <f t="shared" ca="1" si="12"/>
        <v/>
      </c>
      <c r="HU25" s="447" t="str">
        <f t="shared" ca="1" si="12"/>
        <v/>
      </c>
      <c r="HV25" s="447" t="str">
        <f t="shared" ca="1" si="12"/>
        <v/>
      </c>
      <c r="HW25" s="447" t="str">
        <f t="shared" ca="1" si="12"/>
        <v/>
      </c>
      <c r="HX25" s="447" t="str">
        <f t="shared" ca="1" si="12"/>
        <v/>
      </c>
      <c r="HY25" s="447" t="str">
        <f t="shared" ca="1" si="12"/>
        <v/>
      </c>
      <c r="HZ25" s="447" t="str">
        <f t="shared" ca="1" si="12"/>
        <v/>
      </c>
      <c r="IA25" s="447" t="str">
        <f t="shared" ca="1" si="12"/>
        <v/>
      </c>
      <c r="IB25" s="447" t="str">
        <f t="shared" ca="1" si="12"/>
        <v/>
      </c>
      <c r="IC25" s="447" t="str">
        <f t="shared" ca="1" si="12"/>
        <v/>
      </c>
      <c r="ID25" s="447" t="str">
        <f t="shared" ca="1" si="12"/>
        <v/>
      </c>
      <c r="IE25" s="447" t="str">
        <f t="shared" ca="1" si="12"/>
        <v/>
      </c>
      <c r="IF25" s="447" t="str">
        <f t="shared" ca="1" si="12"/>
        <v/>
      </c>
      <c r="IG25" s="447" t="str">
        <f t="shared" ca="1" si="12"/>
        <v/>
      </c>
      <c r="IH25" s="447" t="str">
        <f t="shared" ca="1" si="12"/>
        <v/>
      </c>
      <c r="II25" s="447" t="str">
        <f t="shared" ca="1" si="12"/>
        <v/>
      </c>
      <c r="IJ25" s="447" t="str">
        <f t="shared" ca="1" si="12"/>
        <v/>
      </c>
      <c r="IK25" s="447" t="str">
        <f t="shared" ca="1" si="12"/>
        <v/>
      </c>
      <c r="IL25" s="447" t="str">
        <f t="shared" ca="1" si="12"/>
        <v/>
      </c>
      <c r="IM25" s="447" t="str">
        <f t="shared" ca="1" si="12"/>
        <v/>
      </c>
      <c r="IN25" s="447" t="str">
        <f t="shared" ca="1" si="12"/>
        <v/>
      </c>
      <c r="IO25" s="447" t="str">
        <f t="shared" ca="1" si="12"/>
        <v/>
      </c>
      <c r="IP25" s="447" t="str">
        <f t="shared" ca="1" si="12"/>
        <v/>
      </c>
      <c r="IQ25" s="447" t="str">
        <f t="shared" ca="1" si="12"/>
        <v/>
      </c>
      <c r="IR25" s="448" t="str">
        <f t="shared" ca="1" si="12"/>
        <v/>
      </c>
    </row>
    <row r="26" spans="1:252" ht="12.75" customHeight="1" x14ac:dyDescent="0.2">
      <c r="A26" s="232"/>
      <c r="B26" s="242" t="s">
        <v>48</v>
      </c>
    </row>
    <row r="27" spans="1:252" ht="12.75" customHeight="1" x14ac:dyDescent="0.2">
      <c r="A27" s="232"/>
      <c r="B27" s="365" t="s">
        <v>49</v>
      </c>
      <c r="F27" s="443" t="s">
        <v>50</v>
      </c>
      <c r="H27" s="234" t="s">
        <v>14</v>
      </c>
      <c r="I27" s="234" t="s">
        <v>12</v>
      </c>
      <c r="J27" s="234" t="s">
        <v>51</v>
      </c>
      <c r="K27" s="234" t="s">
        <v>52</v>
      </c>
    </row>
    <row r="28" spans="1:252" ht="12.75" customHeight="1" x14ac:dyDescent="0.2">
      <c r="A28" s="232"/>
      <c r="F28" s="443" t="str">
        <f>F25</f>
        <v>NJ</v>
      </c>
      <c r="H28" s="234">
        <f ca="1">SUM($H25:$IR25)</f>
        <v>15</v>
      </c>
      <c r="I28" s="234">
        <f>MATCH(F28,$C$1:$C$48,0)</f>
        <v>5</v>
      </c>
      <c r="J28" s="234">
        <f>COUNTIF($C$1:$C$48,F28)</f>
        <v>17</v>
      </c>
      <c r="K28" s="234">
        <f>I28+J28-1</f>
        <v>21</v>
      </c>
    </row>
    <row r="29" spans="1:252" ht="12.75" customHeight="1" x14ac:dyDescent="0.2">
      <c r="A29" s="232"/>
    </row>
    <row r="30" spans="1:252" ht="12.75" customHeight="1" x14ac:dyDescent="0.2">
      <c r="A30" s="232"/>
    </row>
    <row r="31" spans="1:252" ht="12.75" customHeight="1" x14ac:dyDescent="0.2">
      <c r="A31" s="232"/>
    </row>
    <row r="32" spans="1:252" ht="12.75" customHeight="1" x14ac:dyDescent="0.2">
      <c r="A32" s="232"/>
    </row>
    <row r="33" spans="1:1" ht="12.75" customHeight="1" x14ac:dyDescent="0.2">
      <c r="A33" s="232"/>
    </row>
    <row r="34" spans="1:1" ht="12.75" customHeight="1" x14ac:dyDescent="0.2">
      <c r="A34" s="232"/>
    </row>
    <row r="35" spans="1:1" ht="12.75" customHeight="1" x14ac:dyDescent="0.2">
      <c r="A35" s="232"/>
    </row>
    <row r="36" spans="1:1" ht="12.75" customHeight="1" x14ac:dyDescent="0.2">
      <c r="A36" s="232"/>
    </row>
    <row r="37" spans="1:1" ht="12.75" customHeight="1" x14ac:dyDescent="0.2">
      <c r="A37" s="232"/>
    </row>
    <row r="38" spans="1:1" ht="12.75" customHeight="1" x14ac:dyDescent="0.2">
      <c r="A38" s="232"/>
    </row>
    <row r="39" spans="1:1" ht="12.75" customHeight="1" x14ac:dyDescent="0.2">
      <c r="A39" s="232"/>
    </row>
  </sheetData>
  <conditionalFormatting sqref="H21:HE21 HF13:HF21 H5:Q20 BE5:BE7 AI20 AJ12:AK12 BC20:BD20 BT20 BW5:CD20 DN11:DO21 EV8:EV21 EU16:EU21 HG12:IR21 G5:G22 GW12:HE14 GW7:IR11 DF15:DF21 CF19:DH20 DJ19:DM20 DI20:DI21 DK7:EU9 DK5:IR6 CF17:DM18 DK10:DM16 DP10:EU10 DS11:EU14 DP11:DQ20 DS15:ET20 DR12:DR21 EW7:GU7 EW8:FF20 FG9:FG21 FL15:HE20 FH8:FJ20 FL8:GV14 FK9:FK21 R5:R9 S11:T13 T14:T20 S5:U8 U10:U20 Z20:AA20 H22:IR22 CF5:DJ16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H22:DB22 DD22:IR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9" customWidth="1"/>
    <col min="2" max="2" width="7.7109375" style="19"/>
    <col min="3" max="3" width="20.7109375" style="19" customWidth="1"/>
    <col min="4" max="14" width="8.7109375" style="19" customWidth="1"/>
    <col min="15" max="22" width="12.7109375" style="19" customWidth="1"/>
    <col min="23" max="28" width="8.7109375" style="19" customWidth="1"/>
    <col min="29" max="16384" width="7.7109375" style="19"/>
  </cols>
  <sheetData>
    <row r="1" spans="2:22" ht="12.75" customHeight="1" x14ac:dyDescent="0.2">
      <c r="R1" s="213" t="s">
        <v>53</v>
      </c>
      <c r="S1" s="214" t="s">
        <v>54</v>
      </c>
      <c r="T1" s="214" t="str">
        <f>INDEX('Past-Seasons'!$A$10:$IR$10,1,MATCH(V1,'Past-Seasons'!$A$21:$IR$21,0))</f>
        <v>G</v>
      </c>
      <c r="U1" s="214" t="s">
        <v>55</v>
      </c>
      <c r="V1" s="215">
        <v>36586</v>
      </c>
    </row>
    <row r="2" spans="2:22" ht="12.75" customHeight="1" thickBot="1" x14ac:dyDescent="0.25">
      <c r="O2" s="96"/>
      <c r="P2" s="96"/>
      <c r="Q2" s="96"/>
      <c r="R2" s="216" t="s">
        <v>56</v>
      </c>
      <c r="S2" s="217" t="s">
        <v>57</v>
      </c>
      <c r="T2" s="217" t="str">
        <f>INDEX('Past-Seasons'!$A$10:$IR$10,1,MATCH(V2,'Past-Seasons'!$A$21:$IR$21,0))</f>
        <v>IQ</v>
      </c>
      <c r="U2" s="217" t="s">
        <v>58</v>
      </c>
      <c r="V2" s="218">
        <v>36830</v>
      </c>
    </row>
    <row r="3" spans="2:22" ht="13.5" customHeight="1" thickTop="1" x14ac:dyDescent="0.2">
      <c r="F3" s="505" t="s">
        <v>59</v>
      </c>
      <c r="G3" s="506"/>
      <c r="H3" s="506"/>
      <c r="I3" s="506"/>
      <c r="J3" s="506"/>
      <c r="K3" s="506"/>
      <c r="L3" s="506"/>
      <c r="M3" s="506"/>
      <c r="N3" s="507"/>
      <c r="S3" s="48"/>
      <c r="T3" s="95"/>
    </row>
    <row r="4" spans="2:22" s="95" customFormat="1" ht="13.5" customHeight="1" x14ac:dyDescent="0.2">
      <c r="F4" s="97"/>
      <c r="G4" s="508" t="s">
        <v>38</v>
      </c>
      <c r="H4" s="509"/>
      <c r="I4" s="509"/>
      <c r="J4" s="511"/>
      <c r="K4" s="508" t="s">
        <v>36</v>
      </c>
      <c r="L4" s="509"/>
      <c r="M4" s="509"/>
      <c r="N4" s="510"/>
      <c r="S4" s="48"/>
    </row>
    <row r="5" spans="2:22" s="95" customFormat="1" ht="13.5" customHeight="1" x14ac:dyDescent="0.2">
      <c r="F5" s="98" t="s">
        <v>60</v>
      </c>
      <c r="G5" s="99" t="str">
        <f>K$5</f>
        <v>&gt; 84</v>
      </c>
      <c r="H5" s="100" t="str">
        <f t="shared" ref="H5:J5" si="0">L$5</f>
        <v>&gt; 75</v>
      </c>
      <c r="I5" s="100" t="str">
        <f t="shared" si="0"/>
        <v>&gt; 70</v>
      </c>
      <c r="J5" s="101" t="str">
        <f t="shared" si="0"/>
        <v>&gt; 65</v>
      </c>
      <c r="K5" s="208" t="s">
        <v>17</v>
      </c>
      <c r="L5" s="209" t="s">
        <v>32</v>
      </c>
      <c r="M5" s="209" t="s">
        <v>14</v>
      </c>
      <c r="N5" s="210" t="s">
        <v>33</v>
      </c>
      <c r="R5" s="95" t="s">
        <v>61</v>
      </c>
      <c r="S5" s="95" t="s">
        <v>62</v>
      </c>
      <c r="T5" s="95" t="s">
        <v>63</v>
      </c>
      <c r="U5" s="95" t="s">
        <v>64</v>
      </c>
      <c r="V5" s="95" t="s">
        <v>65</v>
      </c>
    </row>
    <row r="6" spans="2:22" ht="13.5" customHeight="1" x14ac:dyDescent="0.2">
      <c r="F6" s="102">
        <v>2018</v>
      </c>
      <c r="G6" s="103">
        <f t="shared" ref="G6:J11" ca="1" si="1">INDEX($A:$N,$U6,COLUMN()+4)</f>
        <v>0</v>
      </c>
      <c r="H6" s="104">
        <f t="shared" ca="1" si="1"/>
        <v>0</v>
      </c>
      <c r="I6" s="104">
        <f t="shared" ca="1" si="1"/>
        <v>0</v>
      </c>
      <c r="J6" s="105">
        <f t="shared" ca="1" si="1"/>
        <v>0</v>
      </c>
      <c r="K6" s="103">
        <f t="shared" ref="K6:N11" ca="1" si="2">INDEX($A:$N,$R6,COLUMN())</f>
        <v>10</v>
      </c>
      <c r="L6" s="104">
        <f t="shared" ca="1" si="2"/>
        <v>40</v>
      </c>
      <c r="M6" s="104">
        <f t="shared" ca="1" si="2"/>
        <v>77</v>
      </c>
      <c r="N6" s="106">
        <f t="shared" ca="1" si="2"/>
        <v>165</v>
      </c>
      <c r="R6" s="19">
        <f t="shared" ref="R6:R11" si="3">MATCH($F6 &amp; " Max",$C:$C,0)</f>
        <v>33</v>
      </c>
      <c r="S6" s="19">
        <f>INDEX('Past-Seasons'!$B$12:$C$17,MATCH($F6,'Past-Seasons'!$F$12:$F$17,0),1)</f>
        <v>22</v>
      </c>
      <c r="T6" s="19">
        <f>INDEX('Past-Seasons'!$B$12:$C$17,MATCH($F6,'Past-Seasons'!$F$12:$F$17,0),2)</f>
        <v>38</v>
      </c>
      <c r="U6" s="19">
        <f>R6+5</f>
        <v>38</v>
      </c>
      <c r="V6" s="67">
        <f ca="1">COUNTIF(INDIRECT($R$2&amp;$T$1&amp;$S6&amp;":"&amp;$T$2&amp;$T6),$N$5)</f>
        <v>165</v>
      </c>
    </row>
    <row r="7" spans="2:22" ht="13.5" customHeight="1" x14ac:dyDescent="0.2">
      <c r="F7" s="107">
        <v>2017</v>
      </c>
      <c r="G7" s="108">
        <f t="shared" ca="1" si="1"/>
        <v>3</v>
      </c>
      <c r="H7" s="109">
        <f t="shared" ca="1" si="1"/>
        <v>20</v>
      </c>
      <c r="I7" s="109">
        <f t="shared" ca="1" si="1"/>
        <v>32</v>
      </c>
      <c r="J7" s="110">
        <f t="shared" ca="1" si="1"/>
        <v>48</v>
      </c>
      <c r="K7" s="108">
        <f t="shared" ca="1" si="2"/>
        <v>0</v>
      </c>
      <c r="L7" s="109">
        <f t="shared" ca="1" si="2"/>
        <v>21</v>
      </c>
      <c r="M7" s="109">
        <f t="shared" ca="1" si="2"/>
        <v>55</v>
      </c>
      <c r="N7" s="111">
        <f t="shared" ca="1" si="2"/>
        <v>120</v>
      </c>
      <c r="R7" s="19">
        <f t="shared" si="3"/>
        <v>62</v>
      </c>
      <c r="S7" s="19">
        <f>INDEX('Past-Seasons'!$B$12:$C$17,MATCH($F7,'Past-Seasons'!$F$12:$F$17,0),1)</f>
        <v>42</v>
      </c>
      <c r="T7" s="19">
        <f>INDEX('Past-Seasons'!$B$12:$C$17,MATCH($F7,'Past-Seasons'!$F$12:$F$17,0),2)</f>
        <v>58</v>
      </c>
      <c r="U7" s="19">
        <f>R7+5</f>
        <v>67</v>
      </c>
      <c r="V7" s="67">
        <f ca="1">COUNTIF(INDIRECT($R$2&amp;$T$1&amp;$S7&amp;":"&amp;$T$2&amp;$T7),$N$5)</f>
        <v>120</v>
      </c>
    </row>
    <row r="8" spans="2:22" ht="13.5" customHeight="1" x14ac:dyDescent="0.2">
      <c r="F8" s="107">
        <v>2016</v>
      </c>
      <c r="G8" s="108">
        <f t="shared" ca="1" si="1"/>
        <v>1</v>
      </c>
      <c r="H8" s="109">
        <f t="shared" ca="1" si="1"/>
        <v>12</v>
      </c>
      <c r="I8" s="109">
        <f t="shared" ca="1" si="1"/>
        <v>25</v>
      </c>
      <c r="J8" s="110">
        <f t="shared" ca="1" si="1"/>
        <v>41</v>
      </c>
      <c r="K8" s="108">
        <f t="shared" ca="1" si="2"/>
        <v>1</v>
      </c>
      <c r="L8" s="109">
        <f t="shared" ca="1" si="2"/>
        <v>18</v>
      </c>
      <c r="M8" s="109">
        <f t="shared" ca="1" si="2"/>
        <v>64</v>
      </c>
      <c r="N8" s="111">
        <f t="shared" ca="1" si="2"/>
        <v>162</v>
      </c>
      <c r="R8" s="19">
        <f t="shared" si="3"/>
        <v>92</v>
      </c>
      <c r="S8" s="19">
        <f>INDEX('Past-Seasons'!$B$12:$C$17,MATCH($F8,'Past-Seasons'!$F$12:$F$17,0),1)</f>
        <v>62</v>
      </c>
      <c r="T8" s="19">
        <f>INDEX('Past-Seasons'!$B$12:$C$17,MATCH($F8,'Past-Seasons'!$F$12:$F$17,0),2)</f>
        <v>78</v>
      </c>
      <c r="U8" s="19">
        <f>R8+5</f>
        <v>97</v>
      </c>
      <c r="V8" s="67">
        <f ca="1">COUNTIF(INDIRECT($R$2&amp;$T$1&amp;$S8&amp;":"&amp;$T$2&amp;$T8),$N$5)</f>
        <v>162</v>
      </c>
    </row>
    <row r="9" spans="2:22" ht="13.5" customHeight="1" x14ac:dyDescent="0.2">
      <c r="F9" s="107">
        <v>2015</v>
      </c>
      <c r="G9" s="108">
        <f t="shared" ca="1" si="1"/>
        <v>3</v>
      </c>
      <c r="H9" s="109">
        <f t="shared" ca="1" si="1"/>
        <v>20</v>
      </c>
      <c r="I9" s="109">
        <f t="shared" ca="1" si="1"/>
        <v>32</v>
      </c>
      <c r="J9" s="110">
        <f t="shared" ca="1" si="1"/>
        <v>48</v>
      </c>
      <c r="K9" s="108">
        <f t="shared" ca="1" si="2"/>
        <v>4</v>
      </c>
      <c r="L9" s="109">
        <f t="shared" ca="1" si="2"/>
        <v>48</v>
      </c>
      <c r="M9" s="109">
        <f t="shared" ca="1" si="2"/>
        <v>112</v>
      </c>
      <c r="N9" s="111">
        <f t="shared" ca="1" si="2"/>
        <v>226</v>
      </c>
      <c r="R9" s="19">
        <f t="shared" si="3"/>
        <v>122</v>
      </c>
      <c r="S9" s="19">
        <f>INDEX('Past-Seasons'!$B$12:$C$17,MATCH($F9,'Past-Seasons'!$F$12:$F$17,0),1)</f>
        <v>82</v>
      </c>
      <c r="T9" s="19">
        <f>INDEX('Past-Seasons'!$B$12:$C$17,MATCH($F9,'Past-Seasons'!$F$12:$F$17,0),2)</f>
        <v>98</v>
      </c>
      <c r="U9" s="19">
        <f t="shared" ref="U9:U11" si="4">R9+5</f>
        <v>127</v>
      </c>
      <c r="V9" s="67">
        <f t="shared" ref="V9:V11" ca="1" si="5">COUNTIF(INDIRECT($R$2&amp;$T$1&amp;$S9&amp;":"&amp;$T$2&amp;$T9),$N$5)</f>
        <v>226</v>
      </c>
    </row>
    <row r="10" spans="2:22" ht="13.5" customHeight="1" x14ac:dyDescent="0.2">
      <c r="F10" s="107">
        <v>2014</v>
      </c>
      <c r="G10" s="108">
        <f t="shared" ca="1" si="1"/>
        <v>0</v>
      </c>
      <c r="H10" s="109">
        <f t="shared" ca="1" si="1"/>
        <v>0</v>
      </c>
      <c r="I10" s="109">
        <f t="shared" ca="1" si="1"/>
        <v>0</v>
      </c>
      <c r="J10" s="110">
        <f t="shared" ca="1" si="1"/>
        <v>0</v>
      </c>
      <c r="K10" s="108">
        <f t="shared" ca="1" si="2"/>
        <v>2</v>
      </c>
      <c r="L10" s="109">
        <f t="shared" ca="1" si="2"/>
        <v>11</v>
      </c>
      <c r="M10" s="109">
        <f t="shared" ca="1" si="2"/>
        <v>42</v>
      </c>
      <c r="N10" s="111">
        <f t="shared" ca="1" si="2"/>
        <v>91</v>
      </c>
      <c r="R10" s="19">
        <f t="shared" si="3"/>
        <v>152</v>
      </c>
      <c r="S10" s="19" t="e">
        <f>INDEX('Past-Seasons'!$B$12:$C$17,MATCH($F10,'Past-Seasons'!$F$12:$F$17,0),1)</f>
        <v>#N/A</v>
      </c>
      <c r="T10" s="19" t="e">
        <f>INDEX('Past-Seasons'!$B$12:$C$17,MATCH($F10,'Past-Seasons'!$F$12:$F$17,0),2)</f>
        <v>#N/A</v>
      </c>
      <c r="U10" s="19">
        <f t="shared" si="4"/>
        <v>157</v>
      </c>
      <c r="V10" s="67" t="e">
        <f t="shared" ca="1" si="5"/>
        <v>#N/A</v>
      </c>
    </row>
    <row r="11" spans="2:22" ht="13.5" customHeight="1" thickBot="1" x14ac:dyDescent="0.25">
      <c r="F11" s="112">
        <v>2013</v>
      </c>
      <c r="G11" s="113" t="e">
        <f t="shared" ca="1" si="1"/>
        <v>#N/A</v>
      </c>
      <c r="H11" s="114" t="e">
        <f t="shared" ca="1" si="1"/>
        <v>#N/A</v>
      </c>
      <c r="I11" s="114" t="e">
        <f t="shared" ca="1" si="1"/>
        <v>#N/A</v>
      </c>
      <c r="J11" s="115" t="e">
        <f t="shared" ca="1" si="1"/>
        <v>#N/A</v>
      </c>
      <c r="K11" s="113">
        <f t="shared" ca="1" si="2"/>
        <v>3</v>
      </c>
      <c r="L11" s="114">
        <f t="shared" ca="1" si="2"/>
        <v>16</v>
      </c>
      <c r="M11" s="114">
        <f t="shared" ca="1" si="2"/>
        <v>48</v>
      </c>
      <c r="N11" s="116">
        <f t="shared" ca="1" si="2"/>
        <v>112</v>
      </c>
      <c r="R11" s="19">
        <f t="shared" si="3"/>
        <v>182</v>
      </c>
      <c r="S11" s="19" t="e">
        <f>INDEX('Past-Seasons'!$B$12:$C$17,MATCH($F11,'Past-Seasons'!$F$12:$F$17,0),1)</f>
        <v>#N/A</v>
      </c>
      <c r="T11" s="19" t="e">
        <f>INDEX('Past-Seasons'!$B$12:$C$17,MATCH($F11,'Past-Seasons'!$F$12:$F$17,0),2)</f>
        <v>#N/A</v>
      </c>
      <c r="U11" s="19">
        <f t="shared" si="4"/>
        <v>187</v>
      </c>
      <c r="V11" s="67" t="e">
        <f t="shared" ca="1" si="5"/>
        <v>#N/A</v>
      </c>
    </row>
    <row r="12" spans="2:22" ht="13.5" customHeight="1" thickTop="1" x14ac:dyDescent="0.2"/>
    <row r="14" spans="2:22" ht="12.75" customHeight="1" x14ac:dyDescent="0.2">
      <c r="B14" s="325" t="s">
        <v>60</v>
      </c>
      <c r="C14" s="326" t="s">
        <v>41</v>
      </c>
      <c r="D14" s="493" t="s">
        <v>66</v>
      </c>
      <c r="E14" s="494"/>
      <c r="F14" s="494"/>
      <c r="G14" s="494"/>
      <c r="H14" s="494"/>
      <c r="I14" s="494"/>
      <c r="J14" s="495"/>
      <c r="K14" s="496" t="s">
        <v>67</v>
      </c>
      <c r="L14" s="497"/>
      <c r="M14" s="497"/>
      <c r="N14" s="498"/>
    </row>
    <row r="15" spans="2:22" ht="12.75" customHeight="1" x14ac:dyDescent="0.2">
      <c r="B15" s="324">
        <v>2018</v>
      </c>
      <c r="C15" s="326"/>
      <c r="D15" s="480">
        <v>1</v>
      </c>
      <c r="E15" s="327">
        <v>2</v>
      </c>
      <c r="F15" s="327">
        <v>3</v>
      </c>
      <c r="G15" s="327">
        <v>4</v>
      </c>
      <c r="H15" s="327">
        <v>5</v>
      </c>
      <c r="I15" s="327">
        <v>6</v>
      </c>
      <c r="J15" s="328">
        <v>7</v>
      </c>
      <c r="K15" s="480" t="str">
        <f>K$5</f>
        <v>&gt; 84</v>
      </c>
      <c r="L15" s="327" t="str">
        <f t="shared" ref="L15:N15" si="6">L$5</f>
        <v>&gt; 75</v>
      </c>
      <c r="M15" s="327" t="str">
        <f t="shared" si="6"/>
        <v>&gt; 70</v>
      </c>
      <c r="N15" s="328" t="str">
        <f t="shared" si="6"/>
        <v>&gt; 65</v>
      </c>
      <c r="R15" s="95" t="s">
        <v>68</v>
      </c>
      <c r="S15" s="95" t="s">
        <v>12</v>
      </c>
      <c r="T15" s="95" t="s">
        <v>69</v>
      </c>
    </row>
    <row r="16" spans="2:22" ht="12.75" customHeight="1" x14ac:dyDescent="0.2">
      <c r="B16" s="16"/>
      <c r="C16" s="120" t="str">
        <f>INDEX(Sites!$A:$K,MATCH($R16,Sites!$A:$A,0),6)</f>
        <v>Ancora State Hospital</v>
      </c>
      <c r="D16" s="16">
        <f t="shared" ref="D16:J25" ca="1" si="7">IF(ISERROR(LARGE(INDIRECT($R$2 &amp; $T16),D$74)),"No Data",LARGE(INDIRECT($R$2 &amp; $T16),D$74))</f>
        <v>82</v>
      </c>
      <c r="E16" s="10">
        <f t="shared" ca="1" si="7"/>
        <v>70</v>
      </c>
      <c r="F16" s="10">
        <f t="shared" ca="1" si="7"/>
        <v>69</v>
      </c>
      <c r="G16" s="10">
        <f t="shared" ca="1" si="7"/>
        <v>68</v>
      </c>
      <c r="H16" s="10">
        <f t="shared" ca="1" si="7"/>
        <v>68</v>
      </c>
      <c r="I16" s="10">
        <f t="shared" ca="1" si="7"/>
        <v>66</v>
      </c>
      <c r="J16" s="120">
        <f t="shared" ca="1" si="7"/>
        <v>66</v>
      </c>
      <c r="K16" s="16" t="str">
        <f t="shared" ref="K16:N32" ca="1" si="8">IF(COUNT(INDIRECT($R$2 &amp; $T16))&gt;0,IF(COUNTIF(INDIRECT($R$2 &amp; $T16),K$5)&gt;0,COUNTIF(INDIRECT($R$2 &amp; $T16),K$5),""),"No Data")</f>
        <v/>
      </c>
      <c r="L16" s="10">
        <f t="shared" ca="1" si="8"/>
        <v>1</v>
      </c>
      <c r="M16" s="10">
        <f t="shared" ca="1" si="8"/>
        <v>1</v>
      </c>
      <c r="N16" s="15">
        <f t="shared" ca="1" si="8"/>
        <v>7</v>
      </c>
      <c r="R16" s="19">
        <v>340071001</v>
      </c>
      <c r="S16" s="19">
        <f t="array" ref="S16">MATCH(1,($R16='Past-Seasons'!$B$1:$B$480)*($B$15='Past-Seasons'!$A$1:$A$480),0)</f>
        <v>22</v>
      </c>
      <c r="T16" s="19" t="str">
        <f t="shared" ref="T16:T32" si="9">$T$1 &amp; $S16 &amp; ":" &amp; $T$2 &amp; $S16</f>
        <v>G22:IQ22</v>
      </c>
    </row>
    <row r="17" spans="2:20" ht="12.75" customHeight="1" x14ac:dyDescent="0.2">
      <c r="B17" s="16"/>
      <c r="C17" s="120" t="str">
        <f>INDEX(Sites!$A:$K,MATCH($R17,Sites!$A:$A,0),6)</f>
        <v>Bayonne</v>
      </c>
      <c r="D17" s="16">
        <f t="shared" ca="1" si="7"/>
        <v>95</v>
      </c>
      <c r="E17" s="10">
        <f t="shared" ca="1" si="7"/>
        <v>92</v>
      </c>
      <c r="F17" s="10">
        <f t="shared" ca="1" si="7"/>
        <v>79</v>
      </c>
      <c r="G17" s="10">
        <f t="shared" ca="1" si="7"/>
        <v>78</v>
      </c>
      <c r="H17" s="10">
        <f t="shared" ca="1" si="7"/>
        <v>75</v>
      </c>
      <c r="I17" s="10">
        <f t="shared" ca="1" si="7"/>
        <v>73</v>
      </c>
      <c r="J17" s="120">
        <f t="shared" ca="1" si="7"/>
        <v>72</v>
      </c>
      <c r="K17" s="16">
        <f t="shared" ca="1" si="8"/>
        <v>2</v>
      </c>
      <c r="L17" s="10">
        <f t="shared" ca="1" si="8"/>
        <v>4</v>
      </c>
      <c r="M17" s="10">
        <f t="shared" ca="1" si="8"/>
        <v>9</v>
      </c>
      <c r="N17" s="15">
        <f t="shared" ca="1" si="8"/>
        <v>15</v>
      </c>
      <c r="R17" s="19">
        <v>340170006</v>
      </c>
      <c r="S17" s="19">
        <f t="array" ref="S17">MATCH(1,($R17='Past-Seasons'!$B$1:$B$480)*($B$15='Past-Seasons'!$A$1:$A$480),0)</f>
        <v>23</v>
      </c>
      <c r="T17" s="19" t="str">
        <f t="shared" si="9"/>
        <v>G23:IQ23</v>
      </c>
    </row>
    <row r="18" spans="2:20" ht="12.75" customHeight="1" x14ac:dyDescent="0.2">
      <c r="B18" s="16"/>
      <c r="C18" s="120" t="str">
        <f>INDEX(Sites!$A:$K,MATCH($R18,Sites!$A:$A,0),6)</f>
        <v>Brigantine</v>
      </c>
      <c r="D18" s="16">
        <f t="shared" ca="1" si="7"/>
        <v>74</v>
      </c>
      <c r="E18" s="10">
        <f t="shared" ca="1" si="7"/>
        <v>65</v>
      </c>
      <c r="F18" s="10">
        <f t="shared" ca="1" si="7"/>
        <v>64</v>
      </c>
      <c r="G18" s="10">
        <f t="shared" ca="1" si="7"/>
        <v>63</v>
      </c>
      <c r="H18" s="10">
        <f t="shared" ca="1" si="7"/>
        <v>61</v>
      </c>
      <c r="I18" s="10">
        <f t="shared" ca="1" si="7"/>
        <v>59</v>
      </c>
      <c r="J18" s="120">
        <f t="shared" ca="1" si="7"/>
        <v>58</v>
      </c>
      <c r="K18" s="16" t="str">
        <f t="shared" ca="1" si="8"/>
        <v/>
      </c>
      <c r="L18" s="10" t="str">
        <f t="shared" ca="1" si="8"/>
        <v/>
      </c>
      <c r="M18" s="10">
        <f t="shared" ca="1" si="8"/>
        <v>1</v>
      </c>
      <c r="N18" s="15">
        <f t="shared" ca="1" si="8"/>
        <v>1</v>
      </c>
      <c r="R18" s="19">
        <v>340010006</v>
      </c>
      <c r="S18" s="19">
        <f t="array" ref="S18">MATCH(1,($R18='Past-Seasons'!$B$1:$B$480)*($B$15='Past-Seasons'!$A$1:$A$480),0)</f>
        <v>24</v>
      </c>
      <c r="T18" s="19" t="str">
        <f t="shared" si="9"/>
        <v>G24:IQ24</v>
      </c>
    </row>
    <row r="19" spans="2:20" ht="12.75" customHeight="1" x14ac:dyDescent="0.2">
      <c r="B19" s="16"/>
      <c r="C19" s="120" t="str">
        <f>INDEX(Sites!$A:$K,MATCH($R19,Sites!$A:$A,0),6)</f>
        <v>Camden Spruce St</v>
      </c>
      <c r="D19" s="16">
        <f t="shared" ca="1" si="7"/>
        <v>80</v>
      </c>
      <c r="E19" s="10">
        <f t="shared" ca="1" si="7"/>
        <v>76</v>
      </c>
      <c r="F19" s="10">
        <f t="shared" ca="1" si="7"/>
        <v>75</v>
      </c>
      <c r="G19" s="10">
        <f t="shared" ca="1" si="7"/>
        <v>75</v>
      </c>
      <c r="H19" s="10">
        <f t="shared" ca="1" si="7"/>
        <v>73</v>
      </c>
      <c r="I19" s="10">
        <f t="shared" ca="1" si="7"/>
        <v>69</v>
      </c>
      <c r="J19" s="120">
        <f t="shared" ca="1" si="7"/>
        <v>69</v>
      </c>
      <c r="K19" s="16" t="str">
        <f t="shared" ca="1" si="8"/>
        <v/>
      </c>
      <c r="L19" s="10">
        <f t="shared" ca="1" si="8"/>
        <v>2</v>
      </c>
      <c r="M19" s="10">
        <f t="shared" ca="1" si="8"/>
        <v>5</v>
      </c>
      <c r="N19" s="15">
        <f t="shared" ca="1" si="8"/>
        <v>13</v>
      </c>
      <c r="R19" s="19">
        <v>340070002</v>
      </c>
      <c r="S19" s="19">
        <f t="array" ref="S19">MATCH(1,($R19='Past-Seasons'!$B$1:$B$480)*($B$15='Past-Seasons'!$A$1:$A$480),0)</f>
        <v>25</v>
      </c>
      <c r="T19" s="19" t="str">
        <f t="shared" si="9"/>
        <v>G25:IQ25</v>
      </c>
    </row>
    <row r="20" spans="2:20" ht="12.75" customHeight="1" x14ac:dyDescent="0.2">
      <c r="B20" s="16"/>
      <c r="C20" s="120" t="str">
        <f>INDEX(Sites!$A:$K,MATCH($R20,Sites!$A:$A,0),6)</f>
        <v>Chester</v>
      </c>
      <c r="D20" s="16">
        <f t="shared" ca="1" si="7"/>
        <v>81</v>
      </c>
      <c r="E20" s="10">
        <f t="shared" ca="1" si="7"/>
        <v>77</v>
      </c>
      <c r="F20" s="10">
        <f t="shared" ca="1" si="7"/>
        <v>75</v>
      </c>
      <c r="G20" s="10">
        <f t="shared" ca="1" si="7"/>
        <v>73</v>
      </c>
      <c r="H20" s="10">
        <f t="shared" ca="1" si="7"/>
        <v>71</v>
      </c>
      <c r="I20" s="10">
        <f t="shared" ca="1" si="7"/>
        <v>69</v>
      </c>
      <c r="J20" s="120">
        <f t="shared" ca="1" si="7"/>
        <v>69</v>
      </c>
      <c r="K20" s="16" t="str">
        <f t="shared" ca="1" si="8"/>
        <v/>
      </c>
      <c r="L20" s="10">
        <f t="shared" ca="1" si="8"/>
        <v>2</v>
      </c>
      <c r="M20" s="10">
        <f t="shared" ca="1" si="8"/>
        <v>5</v>
      </c>
      <c r="N20" s="15">
        <f t="shared" ca="1" si="8"/>
        <v>13</v>
      </c>
      <c r="R20" s="19">
        <v>340273001</v>
      </c>
      <c r="S20" s="19">
        <f t="array" ref="S20">MATCH(1,($R20='Past-Seasons'!$B$1:$B$480)*($B$15='Past-Seasons'!$A$1:$A$480),0)</f>
        <v>26</v>
      </c>
      <c r="T20" s="19" t="str">
        <f t="shared" si="9"/>
        <v>G26:IQ26</v>
      </c>
    </row>
    <row r="21" spans="2:20" ht="12.75" customHeight="1" x14ac:dyDescent="0.2">
      <c r="B21" s="16"/>
      <c r="C21" s="120" t="str">
        <f>INDEX(Sites!$A:$K,MATCH($R21,Sites!$A:$A,0),6)</f>
        <v>Clarksboro</v>
      </c>
      <c r="D21" s="16">
        <f t="shared" ca="1" si="7"/>
        <v>84</v>
      </c>
      <c r="E21" s="10">
        <f t="shared" ca="1" si="7"/>
        <v>79</v>
      </c>
      <c r="F21" s="10">
        <f t="shared" ca="1" si="7"/>
        <v>78</v>
      </c>
      <c r="G21" s="10">
        <f t="shared" ca="1" si="7"/>
        <v>77</v>
      </c>
      <c r="H21" s="10">
        <f t="shared" ca="1" si="7"/>
        <v>74</v>
      </c>
      <c r="I21" s="10">
        <f t="shared" ca="1" si="7"/>
        <v>72</v>
      </c>
      <c r="J21" s="120">
        <f t="shared" ca="1" si="7"/>
        <v>71</v>
      </c>
      <c r="K21" s="16" t="str">
        <f t="shared" ca="1" si="8"/>
        <v/>
      </c>
      <c r="L21" s="10">
        <f t="shared" ca="1" si="8"/>
        <v>4</v>
      </c>
      <c r="M21" s="10">
        <f t="shared" ca="1" si="8"/>
        <v>7</v>
      </c>
      <c r="N21" s="15">
        <f t="shared" ca="1" si="8"/>
        <v>12</v>
      </c>
      <c r="R21" s="19">
        <v>340150002</v>
      </c>
      <c r="S21" s="19">
        <f t="array" ref="S21">MATCH(1,($R21='Past-Seasons'!$B$1:$B$480)*($B$15='Past-Seasons'!$A$1:$A$480),0)</f>
        <v>27</v>
      </c>
      <c r="T21" s="19" t="str">
        <f t="shared" si="9"/>
        <v>G27:IQ27</v>
      </c>
    </row>
    <row r="22" spans="2:20" ht="12.75" customHeight="1" x14ac:dyDescent="0.2">
      <c r="B22" s="16"/>
      <c r="C22" s="120" t="str">
        <f>INDEX(Sites!$A:$K,MATCH($R22,Sites!$A:$A,0),6)</f>
        <v>Colliers Mills</v>
      </c>
      <c r="D22" s="16">
        <f t="shared" ca="1" si="7"/>
        <v>83</v>
      </c>
      <c r="E22" s="10">
        <f t="shared" ca="1" si="7"/>
        <v>78</v>
      </c>
      <c r="F22" s="10">
        <f t="shared" ca="1" si="7"/>
        <v>76</v>
      </c>
      <c r="G22" s="10">
        <f t="shared" ca="1" si="7"/>
        <v>74</v>
      </c>
      <c r="H22" s="10">
        <f t="shared" ca="1" si="7"/>
        <v>72</v>
      </c>
      <c r="I22" s="10">
        <f t="shared" ca="1" si="7"/>
        <v>71</v>
      </c>
      <c r="J22" s="120">
        <f t="shared" ca="1" si="7"/>
        <v>71</v>
      </c>
      <c r="K22" s="16" t="str">
        <f t="shared" ca="1" si="8"/>
        <v/>
      </c>
      <c r="L22" s="10">
        <f t="shared" ca="1" si="8"/>
        <v>3</v>
      </c>
      <c r="M22" s="10">
        <f t="shared" ca="1" si="8"/>
        <v>8</v>
      </c>
      <c r="N22" s="15">
        <f t="shared" ca="1" si="8"/>
        <v>10</v>
      </c>
      <c r="R22" s="19">
        <v>340290006</v>
      </c>
      <c r="S22" s="19">
        <f t="array" ref="S22">MATCH(1,($R22='Past-Seasons'!$B$1:$B$480)*($B$15='Past-Seasons'!$A$1:$A$480),0)</f>
        <v>28</v>
      </c>
      <c r="T22" s="19" t="str">
        <f t="shared" si="9"/>
        <v>G28:IQ28</v>
      </c>
    </row>
    <row r="23" spans="2:20" ht="12.75" customHeight="1" x14ac:dyDescent="0.2">
      <c r="B23" s="16"/>
      <c r="C23" s="120" t="str">
        <f>INDEX(Sites!$A:$K,MATCH($R23,Sites!$A:$A,0),6)</f>
        <v>Columbia</v>
      </c>
      <c r="D23" s="16">
        <f t="shared" ca="1" si="7"/>
        <v>74</v>
      </c>
      <c r="E23" s="10">
        <f t="shared" ca="1" si="7"/>
        <v>70</v>
      </c>
      <c r="F23" s="10">
        <f t="shared" ca="1" si="7"/>
        <v>68</v>
      </c>
      <c r="G23" s="10">
        <f t="shared" ca="1" si="7"/>
        <v>67</v>
      </c>
      <c r="H23" s="10">
        <f t="shared" ca="1" si="7"/>
        <v>65</v>
      </c>
      <c r="I23" s="10">
        <f t="shared" ca="1" si="7"/>
        <v>63</v>
      </c>
      <c r="J23" s="120">
        <f t="shared" ca="1" si="7"/>
        <v>63</v>
      </c>
      <c r="K23" s="16" t="str">
        <f t="shared" ca="1" si="8"/>
        <v/>
      </c>
      <c r="L23" s="10" t="str">
        <f t="shared" ca="1" si="8"/>
        <v/>
      </c>
      <c r="M23" s="10">
        <f t="shared" ca="1" si="8"/>
        <v>1</v>
      </c>
      <c r="N23" s="15">
        <f t="shared" ca="1" si="8"/>
        <v>4</v>
      </c>
      <c r="R23" s="19">
        <v>340410007</v>
      </c>
      <c r="S23" s="19">
        <f t="array" ref="S23">MATCH(1,($R23='Past-Seasons'!$B$1:$B$480)*($B$15='Past-Seasons'!$A$1:$A$480),0)</f>
        <v>29</v>
      </c>
      <c r="T23" s="19" t="str">
        <f t="shared" si="9"/>
        <v>G29:IQ29</v>
      </c>
    </row>
    <row r="24" spans="2:20" ht="12.75" customHeight="1" x14ac:dyDescent="0.2">
      <c r="B24" s="16"/>
      <c r="C24" s="120" t="str">
        <f>INDEX(Sites!$A:$K,MATCH($R24,Sites!$A:$A,0),6)</f>
        <v>Flemington</v>
      </c>
      <c r="D24" s="16">
        <f t="shared" ca="1" si="7"/>
        <v>97</v>
      </c>
      <c r="E24" s="10">
        <f t="shared" ca="1" si="7"/>
        <v>86</v>
      </c>
      <c r="F24" s="10">
        <f t="shared" ca="1" si="7"/>
        <v>72</v>
      </c>
      <c r="G24" s="10">
        <f t="shared" ca="1" si="7"/>
        <v>72</v>
      </c>
      <c r="H24" s="10">
        <f t="shared" ca="1" si="7"/>
        <v>72</v>
      </c>
      <c r="I24" s="10">
        <f t="shared" ca="1" si="7"/>
        <v>70</v>
      </c>
      <c r="J24" s="120">
        <f t="shared" ca="1" si="7"/>
        <v>69</v>
      </c>
      <c r="K24" s="16">
        <f t="shared" ca="1" si="8"/>
        <v>2</v>
      </c>
      <c r="L24" s="10">
        <f t="shared" ca="1" si="8"/>
        <v>2</v>
      </c>
      <c r="M24" s="10">
        <f t="shared" ca="1" si="8"/>
        <v>5</v>
      </c>
      <c r="N24" s="15">
        <f t="shared" ca="1" si="8"/>
        <v>12</v>
      </c>
      <c r="R24" s="19">
        <v>340190001</v>
      </c>
      <c r="S24" s="19">
        <f t="array" ref="S24">MATCH(1,($R24='Past-Seasons'!$B$1:$B$480)*($B$15='Past-Seasons'!$A$1:$A$480),0)</f>
        <v>30</v>
      </c>
      <c r="T24" s="19" t="str">
        <f t="shared" si="9"/>
        <v>G30:IQ30</v>
      </c>
    </row>
    <row r="25" spans="2:20" ht="12.75" customHeight="1" x14ac:dyDescent="0.2">
      <c r="B25" s="16"/>
      <c r="C25" s="120" t="str">
        <f>INDEX(Sites!$A:$K,MATCH($R25,Sites!$A:$A,0),6)</f>
        <v>Leonia</v>
      </c>
      <c r="D25" s="16">
        <f t="shared" ca="1" si="7"/>
        <v>91</v>
      </c>
      <c r="E25" s="10">
        <f t="shared" ca="1" si="7"/>
        <v>90</v>
      </c>
      <c r="F25" s="10">
        <f t="shared" ca="1" si="7"/>
        <v>81</v>
      </c>
      <c r="G25" s="10">
        <f t="shared" ca="1" si="7"/>
        <v>79</v>
      </c>
      <c r="H25" s="10">
        <f t="shared" ca="1" si="7"/>
        <v>78</v>
      </c>
      <c r="I25" s="10">
        <f t="shared" ca="1" si="7"/>
        <v>77</v>
      </c>
      <c r="J25" s="120">
        <f t="shared" ca="1" si="7"/>
        <v>77</v>
      </c>
      <c r="K25" s="16">
        <f t="shared" ca="1" si="8"/>
        <v>2</v>
      </c>
      <c r="L25" s="10">
        <f t="shared" ca="1" si="8"/>
        <v>8</v>
      </c>
      <c r="M25" s="10">
        <f t="shared" ca="1" si="8"/>
        <v>13</v>
      </c>
      <c r="N25" s="15">
        <f t="shared" ca="1" si="8"/>
        <v>16</v>
      </c>
      <c r="R25" s="19">
        <v>340030006</v>
      </c>
      <c r="S25" s="19">
        <f t="array" ref="S25">MATCH(1,($R25='Past-Seasons'!$B$1:$B$480)*($B$15='Past-Seasons'!$A$1:$A$480),0)</f>
        <v>31</v>
      </c>
      <c r="T25" s="19" t="str">
        <f t="shared" si="9"/>
        <v>G31:IQ31</v>
      </c>
    </row>
    <row r="26" spans="2:20" ht="12.75" customHeight="1" x14ac:dyDescent="0.2">
      <c r="B26" s="16"/>
      <c r="C26" s="120" t="str">
        <f>INDEX(Sites!$A:$K,MATCH($R26,Sites!$A:$A,0),6)</f>
        <v>Millville</v>
      </c>
      <c r="D26" s="16">
        <f t="shared" ref="D26:J32" ca="1" si="10">IF(ISERROR(LARGE(INDIRECT($R$2 &amp; $T26),D$74)),"No Data",LARGE(INDIRECT($R$2 &amp; $T26),D$74))</f>
        <v>68</v>
      </c>
      <c r="E26" s="10">
        <f t="shared" ca="1" si="10"/>
        <v>66</v>
      </c>
      <c r="F26" s="10">
        <f t="shared" ca="1" si="10"/>
        <v>66</v>
      </c>
      <c r="G26" s="10">
        <f t="shared" ca="1" si="10"/>
        <v>63</v>
      </c>
      <c r="H26" s="10">
        <f t="shared" ca="1" si="10"/>
        <v>63</v>
      </c>
      <c r="I26" s="10">
        <f t="shared" ca="1" si="10"/>
        <v>62</v>
      </c>
      <c r="J26" s="120">
        <f t="shared" ca="1" si="10"/>
        <v>62</v>
      </c>
      <c r="K26" s="16" t="str">
        <f t="shared" ca="1" si="8"/>
        <v/>
      </c>
      <c r="L26" s="10" t="str">
        <f t="shared" ca="1" si="8"/>
        <v/>
      </c>
      <c r="M26" s="10" t="str">
        <f t="shared" ca="1" si="8"/>
        <v/>
      </c>
      <c r="N26" s="15">
        <f t="shared" ca="1" si="8"/>
        <v>3</v>
      </c>
      <c r="R26" s="19">
        <v>340110007</v>
      </c>
      <c r="S26" s="19">
        <f t="array" ref="S26">MATCH(1,($R26='Past-Seasons'!$B$1:$B$480)*($B$15='Past-Seasons'!$A$1:$A$480),0)</f>
        <v>32</v>
      </c>
      <c r="T26" s="19" t="str">
        <f t="shared" si="9"/>
        <v>G32:IQ32</v>
      </c>
    </row>
    <row r="27" spans="2:20" ht="12.75" customHeight="1" x14ac:dyDescent="0.2">
      <c r="B27" s="16"/>
      <c r="C27" s="120" t="str">
        <f>INDEX(Sites!$A:$K,MATCH($R27,Sites!$A:$A,0),6)</f>
        <v>Monmouth University</v>
      </c>
      <c r="D27" s="16">
        <f t="shared" ca="1" si="10"/>
        <v>70</v>
      </c>
      <c r="E27" s="10">
        <f t="shared" ca="1" si="10"/>
        <v>68</v>
      </c>
      <c r="F27" s="10">
        <f t="shared" ca="1" si="10"/>
        <v>68</v>
      </c>
      <c r="G27" s="10">
        <f t="shared" ca="1" si="10"/>
        <v>68</v>
      </c>
      <c r="H27" s="10">
        <f t="shared" ca="1" si="10"/>
        <v>68</v>
      </c>
      <c r="I27" s="10">
        <f t="shared" ca="1" si="10"/>
        <v>68</v>
      </c>
      <c r="J27" s="120">
        <f t="shared" ca="1" si="10"/>
        <v>66</v>
      </c>
      <c r="K27" s="16" t="str">
        <f t="shared" ca="1" si="8"/>
        <v/>
      </c>
      <c r="L27" s="10" t="str">
        <f t="shared" ca="1" si="8"/>
        <v/>
      </c>
      <c r="M27" s="10" t="str">
        <f t="shared" ca="1" si="8"/>
        <v/>
      </c>
      <c r="N27" s="15">
        <f t="shared" ca="1" si="8"/>
        <v>8</v>
      </c>
      <c r="R27" s="19">
        <v>340250005</v>
      </c>
      <c r="S27" s="19">
        <f t="array" ref="S27">MATCH(1,($R27='Past-Seasons'!$B$1:$B$480)*($B$15='Past-Seasons'!$A$1:$A$480),0)</f>
        <v>33</v>
      </c>
      <c r="T27" s="19" t="str">
        <f t="shared" si="9"/>
        <v>G33:IQ33</v>
      </c>
    </row>
    <row r="28" spans="2:20" ht="12.75" customHeight="1" x14ac:dyDescent="0.2">
      <c r="B28" s="16"/>
      <c r="C28" s="120" t="str">
        <f>INDEX(Sites!$A:$K,MATCH($R28,Sites!$A:$A,0),6)</f>
        <v>Newark Firehouse</v>
      </c>
      <c r="D28" s="16">
        <f t="shared" ca="1" si="10"/>
        <v>96</v>
      </c>
      <c r="E28" s="10">
        <f t="shared" ca="1" si="10"/>
        <v>80</v>
      </c>
      <c r="F28" s="10">
        <f t="shared" ca="1" si="10"/>
        <v>74</v>
      </c>
      <c r="G28" s="10">
        <f t="shared" ca="1" si="10"/>
        <v>71</v>
      </c>
      <c r="H28" s="10">
        <f t="shared" ca="1" si="10"/>
        <v>70</v>
      </c>
      <c r="I28" s="10">
        <f t="shared" ca="1" si="10"/>
        <v>69</v>
      </c>
      <c r="J28" s="120">
        <f t="shared" ca="1" si="10"/>
        <v>69</v>
      </c>
      <c r="K28" s="16">
        <f t="shared" ca="1" si="8"/>
        <v>1</v>
      </c>
      <c r="L28" s="10">
        <f t="shared" ca="1" si="8"/>
        <v>2</v>
      </c>
      <c r="M28" s="10">
        <f t="shared" ca="1" si="8"/>
        <v>4</v>
      </c>
      <c r="N28" s="15">
        <f t="shared" ca="1" si="8"/>
        <v>11</v>
      </c>
      <c r="R28" s="19">
        <v>340130003</v>
      </c>
      <c r="S28" s="19">
        <f t="array" ref="S28">MATCH(1,($R28='Past-Seasons'!$B$1:$B$480)*($B$15='Past-Seasons'!$A$1:$A$480),0)</f>
        <v>34</v>
      </c>
      <c r="T28" s="19" t="str">
        <f t="shared" si="9"/>
        <v>G34:IQ34</v>
      </c>
    </row>
    <row r="29" spans="2:20" ht="12.75" customHeight="1" x14ac:dyDescent="0.2">
      <c r="B29" s="16"/>
      <c r="C29" s="120" t="str">
        <f>INDEX(Sites!$A:$K,MATCH($R29,Sites!$A:$A,0),6)</f>
        <v>Ramapo</v>
      </c>
      <c r="D29" s="16">
        <f t="shared" ca="1" si="10"/>
        <v>85</v>
      </c>
      <c r="E29" s="10">
        <f t="shared" ca="1" si="10"/>
        <v>75</v>
      </c>
      <c r="F29" s="10">
        <f t="shared" ca="1" si="10"/>
        <v>72</v>
      </c>
      <c r="G29" s="10">
        <f t="shared" ca="1" si="10"/>
        <v>69</v>
      </c>
      <c r="H29" s="10">
        <f t="shared" ca="1" si="10"/>
        <v>68</v>
      </c>
      <c r="I29" s="10">
        <f t="shared" ca="1" si="10"/>
        <v>65</v>
      </c>
      <c r="J29" s="120">
        <f t="shared" ca="1" si="10"/>
        <v>65</v>
      </c>
      <c r="K29" s="16">
        <f t="shared" ca="1" si="8"/>
        <v>1</v>
      </c>
      <c r="L29" s="10">
        <f t="shared" ca="1" si="8"/>
        <v>1</v>
      </c>
      <c r="M29" s="10">
        <f t="shared" ca="1" si="8"/>
        <v>3</v>
      </c>
      <c r="N29" s="15">
        <f t="shared" ca="1" si="8"/>
        <v>5</v>
      </c>
      <c r="R29" s="19">
        <v>340315001</v>
      </c>
      <c r="S29" s="19">
        <f t="array" ref="S29">MATCH(1,($R29='Past-Seasons'!$B$1:$B$480)*($B$15='Past-Seasons'!$A$1:$A$480),0)</f>
        <v>35</v>
      </c>
      <c r="T29" s="19" t="str">
        <f t="shared" si="9"/>
        <v>G35:IQ35</v>
      </c>
    </row>
    <row r="30" spans="2:20" ht="12.75" customHeight="1" x14ac:dyDescent="0.2">
      <c r="B30" s="16"/>
      <c r="C30" s="120" t="str">
        <f>INDEX(Sites!$A:$K,MATCH($R30,Sites!$A:$A,0),6)</f>
        <v>Rider University</v>
      </c>
      <c r="D30" s="16">
        <f t="shared" ca="1" si="10"/>
        <v>91</v>
      </c>
      <c r="E30" s="10">
        <f t="shared" ca="1" si="10"/>
        <v>80</v>
      </c>
      <c r="F30" s="10">
        <f t="shared" ca="1" si="10"/>
        <v>77</v>
      </c>
      <c r="G30" s="10">
        <f t="shared" ca="1" si="10"/>
        <v>76</v>
      </c>
      <c r="H30" s="10">
        <f t="shared" ca="1" si="10"/>
        <v>72</v>
      </c>
      <c r="I30" s="10">
        <f t="shared" ca="1" si="10"/>
        <v>70</v>
      </c>
      <c r="J30" s="120">
        <f t="shared" ca="1" si="10"/>
        <v>70</v>
      </c>
      <c r="K30" s="16">
        <f t="shared" ca="1" si="8"/>
        <v>1</v>
      </c>
      <c r="L30" s="10">
        <f t="shared" ca="1" si="8"/>
        <v>4</v>
      </c>
      <c r="M30" s="10">
        <f t="shared" ca="1" si="8"/>
        <v>5</v>
      </c>
      <c r="N30" s="15">
        <f t="shared" ca="1" si="8"/>
        <v>11</v>
      </c>
      <c r="R30" s="19">
        <v>340210005</v>
      </c>
      <c r="S30" s="19">
        <f t="array" ref="S30">MATCH(1,($R30='Past-Seasons'!$B$1:$B$480)*($B$15='Past-Seasons'!$A$1:$A$480),0)</f>
        <v>36</v>
      </c>
      <c r="T30" s="19" t="str">
        <f t="shared" si="9"/>
        <v>G36:IQ36</v>
      </c>
    </row>
    <row r="31" spans="2:20" ht="12.75" customHeight="1" x14ac:dyDescent="0.2">
      <c r="B31" s="16"/>
      <c r="C31" s="120" t="str">
        <f>INDEX(Sites!$A:$K,MATCH($R31,Sites!$A:$A,0),6)</f>
        <v>Rutgers University</v>
      </c>
      <c r="D31" s="16">
        <f t="shared" ca="1" si="10"/>
        <v>80</v>
      </c>
      <c r="E31" s="10">
        <f t="shared" ca="1" si="10"/>
        <v>78</v>
      </c>
      <c r="F31" s="10">
        <f t="shared" ca="1" si="10"/>
        <v>78</v>
      </c>
      <c r="G31" s="10">
        <f t="shared" ca="1" si="10"/>
        <v>76</v>
      </c>
      <c r="H31" s="10">
        <f t="shared" ca="1" si="10"/>
        <v>75</v>
      </c>
      <c r="I31" s="10">
        <f t="shared" ca="1" si="10"/>
        <v>71</v>
      </c>
      <c r="J31" s="120">
        <f t="shared" ca="1" si="10"/>
        <v>69</v>
      </c>
      <c r="K31" s="16" t="str">
        <f t="shared" ca="1" si="8"/>
        <v/>
      </c>
      <c r="L31" s="10">
        <f t="shared" ca="1" si="8"/>
        <v>4</v>
      </c>
      <c r="M31" s="10">
        <f t="shared" ca="1" si="8"/>
        <v>6</v>
      </c>
      <c r="N31" s="15">
        <f t="shared" ca="1" si="8"/>
        <v>13</v>
      </c>
      <c r="R31" s="19">
        <v>340230011</v>
      </c>
      <c r="S31" s="19">
        <f t="array" ref="S31">MATCH(1,($R31='Past-Seasons'!$B$1:$B$480)*($B$15='Past-Seasons'!$A$1:$A$480),0)</f>
        <v>37</v>
      </c>
      <c r="T31" s="19" t="str">
        <f t="shared" si="9"/>
        <v>G37:IQ37</v>
      </c>
    </row>
    <row r="32" spans="2:20" ht="12.75" customHeight="1" thickBot="1" x14ac:dyDescent="0.25">
      <c r="B32" s="16"/>
      <c r="C32" s="120" t="str">
        <f>INDEX(Sites!$A:$K,MATCH($R32,Sites!$A:$A,0),6)</f>
        <v>Washington Crossing</v>
      </c>
      <c r="D32" s="16">
        <f t="shared" ca="1" si="10"/>
        <v>100</v>
      </c>
      <c r="E32" s="10">
        <f t="shared" ca="1" si="10"/>
        <v>83</v>
      </c>
      <c r="F32" s="10">
        <f t="shared" ca="1" si="10"/>
        <v>81</v>
      </c>
      <c r="G32" s="10">
        <f t="shared" ca="1" si="10"/>
        <v>72</v>
      </c>
      <c r="H32" s="10">
        <f t="shared" ca="1" si="10"/>
        <v>70</v>
      </c>
      <c r="I32" s="10">
        <f t="shared" ca="1" si="10"/>
        <v>70</v>
      </c>
      <c r="J32" s="120">
        <f t="shared" ca="1" si="10"/>
        <v>69</v>
      </c>
      <c r="K32" s="16">
        <f t="shared" ca="1" si="8"/>
        <v>1</v>
      </c>
      <c r="L32" s="10">
        <f t="shared" ca="1" si="8"/>
        <v>3</v>
      </c>
      <c r="M32" s="10">
        <f t="shared" ca="1" si="8"/>
        <v>4</v>
      </c>
      <c r="N32" s="15">
        <f t="shared" ca="1" si="8"/>
        <v>11</v>
      </c>
      <c r="R32" s="19">
        <v>340219991</v>
      </c>
      <c r="S32" s="19">
        <f t="array" ref="S32">MATCH(1,($R32='Past-Seasons'!$B$1:$B$480)*($B$15='Past-Seasons'!$A$1:$A$480),0)</f>
        <v>38</v>
      </c>
      <c r="T32" s="19" t="str">
        <f t="shared" si="9"/>
        <v>G38:IQ38</v>
      </c>
    </row>
    <row r="33" spans="2:20" ht="12.75" customHeight="1" x14ac:dyDescent="0.2">
      <c r="B33" s="449"/>
      <c r="C33" s="326" t="s">
        <v>70</v>
      </c>
      <c r="D33" s="480">
        <f t="shared" ref="D33:J33" ca="1" si="11">MAX(D16:D32)</f>
        <v>100</v>
      </c>
      <c r="E33" s="327">
        <f t="shared" ca="1" si="11"/>
        <v>92</v>
      </c>
      <c r="F33" s="327">
        <f t="shared" ca="1" si="11"/>
        <v>81</v>
      </c>
      <c r="G33" s="327">
        <f t="shared" ca="1" si="11"/>
        <v>79</v>
      </c>
      <c r="H33" s="327">
        <f t="shared" ca="1" si="11"/>
        <v>78</v>
      </c>
      <c r="I33" s="327">
        <f t="shared" ca="1" si="11"/>
        <v>77</v>
      </c>
      <c r="J33" s="326">
        <f t="shared" ca="1" si="11"/>
        <v>77</v>
      </c>
      <c r="K33" s="121">
        <f ca="1">SUM(K16:K32)</f>
        <v>10</v>
      </c>
      <c r="L33" s="122">
        <f ca="1">SUM(L16:L32)</f>
        <v>40</v>
      </c>
      <c r="M33" s="122">
        <f ca="1">SUM(M16:M32)</f>
        <v>77</v>
      </c>
      <c r="N33" s="123">
        <f ca="1">SUM(N16:N32)</f>
        <v>165</v>
      </c>
      <c r="R33" s="19" t="s">
        <v>71</v>
      </c>
    </row>
    <row r="34" spans="2:20" ht="12.75" customHeight="1" thickBot="1" x14ac:dyDescent="0.25">
      <c r="B34" s="85"/>
      <c r="C34" s="13"/>
      <c r="D34" s="13"/>
      <c r="E34" s="13"/>
      <c r="F34" s="13"/>
      <c r="G34" s="13"/>
      <c r="H34" s="13"/>
      <c r="I34" s="13"/>
      <c r="J34" s="13"/>
      <c r="K34" s="484" t="s">
        <v>36</v>
      </c>
      <c r="L34" s="485"/>
      <c r="M34" s="485"/>
      <c r="N34" s="486"/>
      <c r="R34" s="19" t="s">
        <v>71</v>
      </c>
      <c r="S34" s="95"/>
      <c r="T34" s="95"/>
    </row>
    <row r="35" spans="2:20" ht="12.75" customHeight="1" thickBot="1" x14ac:dyDescent="0.25">
      <c r="B35" s="16"/>
      <c r="C35" s="124" t="s">
        <v>72</v>
      </c>
      <c r="D35" s="125" t="s">
        <v>47</v>
      </c>
      <c r="E35" s="16"/>
      <c r="F35" s="10"/>
      <c r="G35" s="10"/>
      <c r="H35" s="10"/>
      <c r="I35" s="10"/>
      <c r="J35" s="10"/>
      <c r="K35" s="487"/>
      <c r="L35" s="488"/>
      <c r="M35" s="488"/>
      <c r="N35" s="489"/>
      <c r="R35" s="19" t="s">
        <v>71</v>
      </c>
    </row>
    <row r="36" spans="2:20" ht="12.75" customHeight="1" x14ac:dyDescent="0.2">
      <c r="B36" s="16"/>
      <c r="C36" s="126"/>
      <c r="D36" s="211" t="s">
        <v>48</v>
      </c>
      <c r="E36" s="16"/>
      <c r="F36" s="10"/>
      <c r="G36" s="10"/>
      <c r="H36" s="10"/>
      <c r="I36" s="10"/>
      <c r="J36" s="10"/>
      <c r="K36" s="490" t="s">
        <v>38</v>
      </c>
      <c r="L36" s="491"/>
      <c r="M36" s="491"/>
      <c r="N36" s="492"/>
      <c r="R36" s="19" t="s">
        <v>71</v>
      </c>
    </row>
    <row r="37" spans="2:20" ht="12.75" customHeight="1" x14ac:dyDescent="0.2">
      <c r="B37" s="16"/>
      <c r="C37" s="127"/>
      <c r="D37" s="219" t="s">
        <v>49</v>
      </c>
      <c r="E37" s="10"/>
      <c r="F37" s="10"/>
      <c r="G37" s="10"/>
      <c r="H37" s="10"/>
      <c r="I37" s="10"/>
      <c r="J37" s="10"/>
      <c r="K37" s="128" t="str">
        <f t="shared" ref="K37:N37" si="12">K$5</f>
        <v>&gt; 84</v>
      </c>
      <c r="L37" s="129" t="str">
        <f t="shared" si="12"/>
        <v>&gt; 75</v>
      </c>
      <c r="M37" s="129" t="str">
        <f t="shared" si="12"/>
        <v>&gt; 70</v>
      </c>
      <c r="N37" s="130" t="str">
        <f t="shared" si="12"/>
        <v>&gt; 65</v>
      </c>
      <c r="R37" s="19" t="s">
        <v>71</v>
      </c>
      <c r="S37" s="95" t="s">
        <v>61</v>
      </c>
      <c r="T37" s="95" t="s">
        <v>73</v>
      </c>
    </row>
    <row r="38" spans="2:20" ht="12.75" customHeight="1" thickBot="1" x14ac:dyDescent="0.25">
      <c r="B38" s="14"/>
      <c r="C38" s="131"/>
      <c r="D38" s="12"/>
      <c r="E38" s="12"/>
      <c r="F38" s="12"/>
      <c r="G38" s="12"/>
      <c r="H38" s="12"/>
      <c r="I38" s="12"/>
      <c r="J38" s="12"/>
      <c r="K38" s="479">
        <f ca="1">COUNTIF(INDIRECT($R$2 &amp; $T38),K$5)</f>
        <v>0</v>
      </c>
      <c r="L38" s="132">
        <f ca="1">COUNTIF(INDIRECT($R$2 &amp; $T38),L$5)</f>
        <v>0</v>
      </c>
      <c r="M38" s="132">
        <f ca="1">COUNTIF(INDIRECT($R$2 &amp; $T38),M$5)</f>
        <v>0</v>
      </c>
      <c r="N38" s="133">
        <f ca="1">COUNTIF(INDIRECT($R$2 &amp; $T38),N$5)</f>
        <v>0</v>
      </c>
      <c r="R38" s="19" t="s">
        <v>71</v>
      </c>
      <c r="S38" s="19">
        <f>MATCH($B$74-COUNT($B38:$B$97),'Past-Seasons'!$F$1:$F$21,0)</f>
        <v>18</v>
      </c>
      <c r="T38" s="19" t="str">
        <f>$T$1 &amp; S38 &amp; ":" &amp; $T$2 &amp; S38</f>
        <v>G18:IQ18</v>
      </c>
    </row>
    <row r="39" spans="2:20" ht="12.75" customHeight="1" x14ac:dyDescent="0.2">
      <c r="R39" s="19" t="s">
        <v>71</v>
      </c>
    </row>
    <row r="40" spans="2:20" ht="12.75" customHeight="1" x14ac:dyDescent="0.2">
      <c r="R40" s="19" t="s">
        <v>71</v>
      </c>
    </row>
    <row r="41" spans="2:20" ht="12.75" customHeight="1" x14ac:dyDescent="0.2">
      <c r="R41" s="19" t="s">
        <v>71</v>
      </c>
    </row>
    <row r="42" spans="2:20" ht="12.75" customHeight="1" x14ac:dyDescent="0.2">
      <c r="R42" s="19" t="s">
        <v>71</v>
      </c>
    </row>
    <row r="43" spans="2:20" ht="12.75" customHeight="1" x14ac:dyDescent="0.2">
      <c r="R43" s="19" t="s">
        <v>71</v>
      </c>
    </row>
    <row r="44" spans="2:20" ht="12.75" customHeight="1" x14ac:dyDescent="0.2">
      <c r="B44" s="324">
        <v>2017</v>
      </c>
      <c r="C44" s="326"/>
      <c r="D44" s="480">
        <v>1</v>
      </c>
      <c r="E44" s="327">
        <v>2</v>
      </c>
      <c r="F44" s="327">
        <v>3</v>
      </c>
      <c r="G44" s="327">
        <v>4</v>
      </c>
      <c r="H44" s="327">
        <v>5</v>
      </c>
      <c r="I44" s="327">
        <v>6</v>
      </c>
      <c r="J44" s="328">
        <v>7</v>
      </c>
      <c r="K44" s="480" t="str">
        <f>K$5</f>
        <v>&gt; 84</v>
      </c>
      <c r="L44" s="327" t="str">
        <f t="shared" ref="L44:N44" si="13">L$5</f>
        <v>&gt; 75</v>
      </c>
      <c r="M44" s="327" t="str">
        <f t="shared" si="13"/>
        <v>&gt; 70</v>
      </c>
      <c r="N44" s="328" t="str">
        <f t="shared" si="13"/>
        <v>&gt; 65</v>
      </c>
      <c r="R44" s="95" t="s">
        <v>68</v>
      </c>
      <c r="S44" s="95" t="s">
        <v>12</v>
      </c>
      <c r="T44" s="95" t="s">
        <v>69</v>
      </c>
    </row>
    <row r="45" spans="2:20" ht="12.75" customHeight="1" x14ac:dyDescent="0.2">
      <c r="B45" s="16"/>
      <c r="C45" s="120" t="str">
        <f>INDEX(Sites!$A:$K,MATCH($R45,Sites!$A:$A,0),6)</f>
        <v>Ancora State Hospital</v>
      </c>
      <c r="D45" s="16">
        <f t="shared" ref="D45:J54" ca="1" si="14">IF(ISERROR(LARGE(INDIRECT($R$2 &amp; $T45),D$74)),"No Data",LARGE(INDIRECT($R$2 &amp; $T45),D$74))</f>
        <v>73.000000000000014</v>
      </c>
      <c r="E45" s="10">
        <f t="shared" ca="1" si="14"/>
        <v>71.000000000000014</v>
      </c>
      <c r="F45" s="10">
        <f t="shared" ca="1" si="14"/>
        <v>70</v>
      </c>
      <c r="G45" s="10">
        <f t="shared" ca="1" si="14"/>
        <v>68</v>
      </c>
      <c r="H45" s="10">
        <f t="shared" ca="1" si="14"/>
        <v>67</v>
      </c>
      <c r="I45" s="10">
        <f t="shared" ca="1" si="14"/>
        <v>65</v>
      </c>
      <c r="J45" s="120">
        <f t="shared" ca="1" si="14"/>
        <v>64</v>
      </c>
      <c r="K45" s="16" t="str">
        <f t="shared" ref="K45:N61" ca="1" si="15">IF(COUNT(INDIRECT($R$2 &amp; $T45))&gt;0,IF(COUNTIF(INDIRECT($R$2 &amp; $T45),K$5)&gt;0,COUNTIF(INDIRECT($R$2 &amp; $T45),K$5),""),"No Data")</f>
        <v/>
      </c>
      <c r="L45" s="10" t="str">
        <f t="shared" ca="1" si="15"/>
        <v/>
      </c>
      <c r="M45" s="10">
        <f t="shared" ca="1" si="15"/>
        <v>2</v>
      </c>
      <c r="N45" s="15">
        <f t="shared" ca="1" si="15"/>
        <v>5</v>
      </c>
      <c r="R45" s="19">
        <v>340071001</v>
      </c>
      <c r="S45" s="19">
        <f t="array" ref="S45">MATCH(1,($R45='Past-Seasons'!$B$1:$B$480)*($B$44='Past-Seasons'!$A$1:$A$480),0)</f>
        <v>42</v>
      </c>
      <c r="T45" s="19" t="str">
        <f t="shared" ref="T45:T61" si="16">$T$1 &amp; $S45 &amp; ":" &amp; $T$2 &amp; $S45</f>
        <v>G42:IQ42</v>
      </c>
    </row>
    <row r="46" spans="2:20" ht="12.75" customHeight="1" x14ac:dyDescent="0.2">
      <c r="B46" s="16"/>
      <c r="C46" s="120" t="str">
        <f>INDEX(Sites!$A:$K,MATCH($R46,Sites!$A:$A,0),6)</f>
        <v>Bayonne</v>
      </c>
      <c r="D46" s="16">
        <f t="shared" ca="1" si="14"/>
        <v>75</v>
      </c>
      <c r="E46" s="10">
        <f t="shared" ca="1" si="14"/>
        <v>74.000000000000014</v>
      </c>
      <c r="F46" s="10">
        <f t="shared" ca="1" si="14"/>
        <v>72.000000000000014</v>
      </c>
      <c r="G46" s="10">
        <f t="shared" ca="1" si="14"/>
        <v>67</v>
      </c>
      <c r="H46" s="10">
        <f t="shared" ca="1" si="14"/>
        <v>66</v>
      </c>
      <c r="I46" s="10">
        <f t="shared" ca="1" si="14"/>
        <v>65</v>
      </c>
      <c r="J46" s="120">
        <f t="shared" ca="1" si="14"/>
        <v>64</v>
      </c>
      <c r="K46" s="16" t="str">
        <f t="shared" ca="1" si="15"/>
        <v/>
      </c>
      <c r="L46" s="10" t="str">
        <f t="shared" ca="1" si="15"/>
        <v/>
      </c>
      <c r="M46" s="10">
        <f t="shared" ca="1" si="15"/>
        <v>3</v>
      </c>
      <c r="N46" s="15">
        <f t="shared" ca="1" si="15"/>
        <v>5</v>
      </c>
      <c r="R46" s="19">
        <v>340170006</v>
      </c>
      <c r="S46" s="19">
        <f t="array" ref="S46">MATCH(1,($R46='Past-Seasons'!$B$1:$B$480)*($B$44='Past-Seasons'!$A$1:$A$480),0)</f>
        <v>43</v>
      </c>
      <c r="T46" s="19" t="str">
        <f t="shared" si="16"/>
        <v>G43:IQ43</v>
      </c>
    </row>
    <row r="47" spans="2:20" ht="12.75" customHeight="1" x14ac:dyDescent="0.2">
      <c r="B47" s="16"/>
      <c r="C47" s="120" t="str">
        <f>INDEX(Sites!$A:$K,MATCH($R47,Sites!$A:$A,0),6)</f>
        <v>Brigantine</v>
      </c>
      <c r="D47" s="16">
        <f t="shared" ca="1" si="14"/>
        <v>67</v>
      </c>
      <c r="E47" s="10">
        <f t="shared" ca="1" si="14"/>
        <v>66</v>
      </c>
      <c r="F47" s="10">
        <f t="shared" ca="1" si="14"/>
        <v>66</v>
      </c>
      <c r="G47" s="10">
        <f t="shared" ca="1" si="14"/>
        <v>63</v>
      </c>
      <c r="H47" s="10">
        <f t="shared" ca="1" si="14"/>
        <v>63</v>
      </c>
      <c r="I47" s="10">
        <f t="shared" ca="1" si="14"/>
        <v>62</v>
      </c>
      <c r="J47" s="120">
        <f t="shared" ca="1" si="14"/>
        <v>62</v>
      </c>
      <c r="K47" s="16" t="str">
        <f t="shared" ca="1" si="15"/>
        <v/>
      </c>
      <c r="L47" s="10" t="str">
        <f t="shared" ca="1" si="15"/>
        <v/>
      </c>
      <c r="M47" s="10" t="str">
        <f t="shared" ca="1" si="15"/>
        <v/>
      </c>
      <c r="N47" s="15">
        <f t="shared" ca="1" si="15"/>
        <v>3</v>
      </c>
      <c r="R47" s="19">
        <v>340010006</v>
      </c>
      <c r="S47" s="19">
        <f t="array" ref="S47">MATCH(1,($R47='Past-Seasons'!$B$1:$B$480)*($B$44='Past-Seasons'!$A$1:$A$480),0)</f>
        <v>44</v>
      </c>
      <c r="T47" s="19" t="str">
        <f t="shared" si="16"/>
        <v>G44:IQ44</v>
      </c>
    </row>
    <row r="48" spans="2:20" ht="12.75" customHeight="1" x14ac:dyDescent="0.2">
      <c r="B48" s="16"/>
      <c r="C48" s="120" t="str">
        <f>INDEX(Sites!$A:$K,MATCH($R48,Sites!$A:$A,0),6)</f>
        <v>Camden Spruce St</v>
      </c>
      <c r="D48" s="16">
        <f t="shared" ca="1" si="14"/>
        <v>83</v>
      </c>
      <c r="E48" s="10">
        <f t="shared" ca="1" si="14"/>
        <v>79</v>
      </c>
      <c r="F48" s="10">
        <f t="shared" ca="1" si="14"/>
        <v>77</v>
      </c>
      <c r="G48" s="10">
        <f t="shared" ca="1" si="14"/>
        <v>76</v>
      </c>
      <c r="H48" s="10">
        <f t="shared" ca="1" si="14"/>
        <v>76</v>
      </c>
      <c r="I48" s="10">
        <f t="shared" ca="1" si="14"/>
        <v>76</v>
      </c>
      <c r="J48" s="120">
        <f t="shared" ca="1" si="14"/>
        <v>74.000000000000014</v>
      </c>
      <c r="K48" s="16" t="str">
        <f t="shared" ca="1" si="15"/>
        <v/>
      </c>
      <c r="L48" s="10">
        <f t="shared" ca="1" si="15"/>
        <v>6</v>
      </c>
      <c r="M48" s="10">
        <f t="shared" ca="1" si="15"/>
        <v>9</v>
      </c>
      <c r="N48" s="15">
        <f t="shared" ca="1" si="15"/>
        <v>11</v>
      </c>
      <c r="R48" s="19">
        <v>340070002</v>
      </c>
      <c r="S48" s="19">
        <f t="array" ref="S48">MATCH(1,($R48='Past-Seasons'!$B$1:$B$480)*($B$44='Past-Seasons'!$A$1:$A$480),0)</f>
        <v>45</v>
      </c>
      <c r="T48" s="19" t="str">
        <f t="shared" si="16"/>
        <v>G45:IQ45</v>
      </c>
    </row>
    <row r="49" spans="2:20" ht="12.75" customHeight="1" x14ac:dyDescent="0.2">
      <c r="B49" s="16"/>
      <c r="C49" s="120" t="str">
        <f>INDEX(Sites!$A:$K,MATCH($R49,Sites!$A:$A,0),6)</f>
        <v>Chester</v>
      </c>
      <c r="D49" s="16">
        <f t="shared" ca="1" si="14"/>
        <v>75</v>
      </c>
      <c r="E49" s="10">
        <f t="shared" ca="1" si="14"/>
        <v>72.000000000000014</v>
      </c>
      <c r="F49" s="10">
        <f t="shared" ca="1" si="14"/>
        <v>72.000000000000014</v>
      </c>
      <c r="G49" s="10">
        <f t="shared" ca="1" si="14"/>
        <v>70</v>
      </c>
      <c r="H49" s="10">
        <f t="shared" ca="1" si="14"/>
        <v>70</v>
      </c>
      <c r="I49" s="10">
        <f t="shared" ca="1" si="14"/>
        <v>69</v>
      </c>
      <c r="J49" s="120">
        <f t="shared" ca="1" si="14"/>
        <v>68</v>
      </c>
      <c r="K49" s="16" t="str">
        <f t="shared" ca="1" si="15"/>
        <v/>
      </c>
      <c r="L49" s="10" t="str">
        <f t="shared" ca="1" si="15"/>
        <v/>
      </c>
      <c r="M49" s="10">
        <f t="shared" ca="1" si="15"/>
        <v>3</v>
      </c>
      <c r="N49" s="15">
        <f t="shared" ca="1" si="15"/>
        <v>9</v>
      </c>
      <c r="R49" s="19">
        <v>340273001</v>
      </c>
      <c r="S49" s="19">
        <f t="array" ref="S49">MATCH(1,($R49='Past-Seasons'!$B$1:$B$480)*($B$44='Past-Seasons'!$A$1:$A$480),0)</f>
        <v>46</v>
      </c>
      <c r="T49" s="19" t="str">
        <f t="shared" si="16"/>
        <v>G46:IQ46</v>
      </c>
    </row>
    <row r="50" spans="2:20" ht="12.75" customHeight="1" x14ac:dyDescent="0.2">
      <c r="B50" s="16"/>
      <c r="C50" s="120" t="str">
        <f>INDEX(Sites!$A:$K,MATCH($R50,Sites!$A:$A,0),6)</f>
        <v>Clarksboro</v>
      </c>
      <c r="D50" s="16">
        <f t="shared" ca="1" si="14"/>
        <v>78</v>
      </c>
      <c r="E50" s="10">
        <f t="shared" ca="1" si="14"/>
        <v>76</v>
      </c>
      <c r="F50" s="10">
        <f t="shared" ca="1" si="14"/>
        <v>76</v>
      </c>
      <c r="G50" s="10">
        <f t="shared" ca="1" si="14"/>
        <v>73.000000000000014</v>
      </c>
      <c r="H50" s="10">
        <f t="shared" ca="1" si="14"/>
        <v>71.000000000000014</v>
      </c>
      <c r="I50" s="10">
        <f t="shared" ca="1" si="14"/>
        <v>71.000000000000014</v>
      </c>
      <c r="J50" s="120">
        <f t="shared" ca="1" si="14"/>
        <v>67</v>
      </c>
      <c r="K50" s="16" t="str">
        <f t="shared" ca="1" si="15"/>
        <v/>
      </c>
      <c r="L50" s="10">
        <f t="shared" ca="1" si="15"/>
        <v>3</v>
      </c>
      <c r="M50" s="10">
        <f t="shared" ca="1" si="15"/>
        <v>6</v>
      </c>
      <c r="N50" s="15">
        <f t="shared" ca="1" si="15"/>
        <v>10</v>
      </c>
      <c r="R50" s="19">
        <v>340150002</v>
      </c>
      <c r="S50" s="19">
        <f t="array" ref="S50">MATCH(1,($R50='Past-Seasons'!$B$1:$B$480)*($B$44='Past-Seasons'!$A$1:$A$480),0)</f>
        <v>47</v>
      </c>
      <c r="T50" s="19" t="str">
        <f t="shared" si="16"/>
        <v>G47:IQ47</v>
      </c>
    </row>
    <row r="51" spans="2:20" ht="12.75" customHeight="1" x14ac:dyDescent="0.2">
      <c r="B51" s="16"/>
      <c r="C51" s="120" t="str">
        <f>INDEX(Sites!$A:$K,MATCH($R51,Sites!$A:$A,0),6)</f>
        <v>Colliers Mills</v>
      </c>
      <c r="D51" s="16">
        <f t="shared" ca="1" si="14"/>
        <v>80</v>
      </c>
      <c r="E51" s="10">
        <f t="shared" ca="1" si="14"/>
        <v>79</v>
      </c>
      <c r="F51" s="10">
        <f t="shared" ca="1" si="14"/>
        <v>77</v>
      </c>
      <c r="G51" s="10">
        <f t="shared" ca="1" si="14"/>
        <v>74.000000000000014</v>
      </c>
      <c r="H51" s="10">
        <f t="shared" ca="1" si="14"/>
        <v>70</v>
      </c>
      <c r="I51" s="10">
        <f t="shared" ca="1" si="14"/>
        <v>68</v>
      </c>
      <c r="J51" s="120">
        <f t="shared" ca="1" si="14"/>
        <v>68</v>
      </c>
      <c r="K51" s="16" t="str">
        <f t="shared" ca="1" si="15"/>
        <v/>
      </c>
      <c r="L51" s="10">
        <f t="shared" ca="1" si="15"/>
        <v>3</v>
      </c>
      <c r="M51" s="10">
        <f t="shared" ca="1" si="15"/>
        <v>4</v>
      </c>
      <c r="N51" s="15">
        <f t="shared" ca="1" si="15"/>
        <v>10</v>
      </c>
      <c r="R51" s="19">
        <v>340290006</v>
      </c>
      <c r="S51" s="19">
        <f t="array" ref="S51">MATCH(1,($R51='Past-Seasons'!$B$1:$B$480)*($B$44='Past-Seasons'!$A$1:$A$480),0)</f>
        <v>48</v>
      </c>
      <c r="T51" s="19" t="str">
        <f t="shared" si="16"/>
        <v>G48:IQ48</v>
      </c>
    </row>
    <row r="52" spans="2:20" ht="12.75" customHeight="1" x14ac:dyDescent="0.2">
      <c r="B52" s="16"/>
      <c r="C52" s="120" t="str">
        <f>INDEX(Sites!$A:$K,MATCH($R52,Sites!$A:$A,0),6)</f>
        <v>Columbia</v>
      </c>
      <c r="D52" s="16">
        <f t="shared" ca="1" si="14"/>
        <v>71.000000000000014</v>
      </c>
      <c r="E52" s="10">
        <f t="shared" ca="1" si="14"/>
        <v>66</v>
      </c>
      <c r="F52" s="10">
        <f t="shared" ca="1" si="14"/>
        <v>65</v>
      </c>
      <c r="G52" s="10">
        <f t="shared" ca="1" si="14"/>
        <v>64</v>
      </c>
      <c r="H52" s="10">
        <f t="shared" ca="1" si="14"/>
        <v>64</v>
      </c>
      <c r="I52" s="10">
        <f t="shared" ca="1" si="14"/>
        <v>63</v>
      </c>
      <c r="J52" s="120">
        <f t="shared" ca="1" si="14"/>
        <v>61.000000000000007</v>
      </c>
      <c r="K52" s="16" t="str">
        <f t="shared" ca="1" si="15"/>
        <v/>
      </c>
      <c r="L52" s="10" t="str">
        <f t="shared" ca="1" si="15"/>
        <v/>
      </c>
      <c r="M52" s="10">
        <f t="shared" ca="1" si="15"/>
        <v>1</v>
      </c>
      <c r="N52" s="15">
        <f t="shared" ca="1" si="15"/>
        <v>2</v>
      </c>
      <c r="R52" s="19">
        <v>340410007</v>
      </c>
      <c r="S52" s="19">
        <f t="array" ref="S52">MATCH(1,($R52='Past-Seasons'!$B$1:$B$480)*($B$44='Past-Seasons'!$A$1:$A$480),0)</f>
        <v>49</v>
      </c>
      <c r="T52" s="19" t="str">
        <f t="shared" si="16"/>
        <v>G49:IQ49</v>
      </c>
    </row>
    <row r="53" spans="2:20" ht="12.75" customHeight="1" x14ac:dyDescent="0.2">
      <c r="B53" s="16"/>
      <c r="C53" s="120" t="str">
        <f>INDEX(Sites!$A:$K,MATCH($R53,Sites!$A:$A,0),6)</f>
        <v>Flemington</v>
      </c>
      <c r="D53" s="16">
        <f t="shared" ca="1" si="14"/>
        <v>77</v>
      </c>
      <c r="E53" s="10">
        <f t="shared" ca="1" si="14"/>
        <v>73.000000000000014</v>
      </c>
      <c r="F53" s="10">
        <f t="shared" ca="1" si="14"/>
        <v>72.000000000000014</v>
      </c>
      <c r="G53" s="10">
        <f t="shared" ca="1" si="14"/>
        <v>72.000000000000014</v>
      </c>
      <c r="H53" s="10">
        <f t="shared" ca="1" si="14"/>
        <v>70</v>
      </c>
      <c r="I53" s="10">
        <f t="shared" ca="1" si="14"/>
        <v>69</v>
      </c>
      <c r="J53" s="120">
        <f t="shared" ca="1" si="14"/>
        <v>69</v>
      </c>
      <c r="K53" s="16" t="str">
        <f t="shared" ca="1" si="15"/>
        <v/>
      </c>
      <c r="L53" s="10">
        <f t="shared" ca="1" si="15"/>
        <v>1</v>
      </c>
      <c r="M53" s="10">
        <f t="shared" ca="1" si="15"/>
        <v>4</v>
      </c>
      <c r="N53" s="15">
        <f t="shared" ca="1" si="15"/>
        <v>10</v>
      </c>
      <c r="R53" s="19">
        <v>340190001</v>
      </c>
      <c r="S53" s="19">
        <f t="array" ref="S53">MATCH(1,($R53='Past-Seasons'!$B$1:$B$480)*($B$44='Past-Seasons'!$A$1:$A$480),0)</f>
        <v>50</v>
      </c>
      <c r="T53" s="19" t="str">
        <f t="shared" si="16"/>
        <v>G50:IQ50</v>
      </c>
    </row>
    <row r="54" spans="2:20" ht="12.75" customHeight="1" x14ac:dyDescent="0.2">
      <c r="B54" s="16"/>
      <c r="C54" s="120" t="str">
        <f>INDEX(Sites!$A:$K,MATCH($R54,Sites!$A:$A,0),6)</f>
        <v>Leonia</v>
      </c>
      <c r="D54" s="16">
        <f t="shared" ca="1" si="14"/>
        <v>82</v>
      </c>
      <c r="E54" s="10">
        <f t="shared" ca="1" si="14"/>
        <v>79</v>
      </c>
      <c r="F54" s="10">
        <f t="shared" ca="1" si="14"/>
        <v>74.000000000000014</v>
      </c>
      <c r="G54" s="10">
        <f t="shared" ca="1" si="14"/>
        <v>74.000000000000014</v>
      </c>
      <c r="H54" s="10">
        <f t="shared" ca="1" si="14"/>
        <v>74.000000000000014</v>
      </c>
      <c r="I54" s="10">
        <f t="shared" ca="1" si="14"/>
        <v>74.000000000000014</v>
      </c>
      <c r="J54" s="120">
        <f t="shared" ca="1" si="14"/>
        <v>71.000000000000014</v>
      </c>
      <c r="K54" s="16" t="str">
        <f t="shared" ca="1" si="15"/>
        <v/>
      </c>
      <c r="L54" s="10">
        <f t="shared" ca="1" si="15"/>
        <v>2</v>
      </c>
      <c r="M54" s="10">
        <f t="shared" ca="1" si="15"/>
        <v>7</v>
      </c>
      <c r="N54" s="15">
        <f t="shared" ca="1" si="15"/>
        <v>11</v>
      </c>
      <c r="R54" s="19">
        <v>340030006</v>
      </c>
      <c r="S54" s="19">
        <f t="array" ref="S54">MATCH(1,($R54='Past-Seasons'!$B$1:$B$480)*($B$44='Past-Seasons'!$A$1:$A$480),0)</f>
        <v>51</v>
      </c>
      <c r="T54" s="19" t="str">
        <f t="shared" si="16"/>
        <v>G51:IQ51</v>
      </c>
    </row>
    <row r="55" spans="2:20" ht="12.75" customHeight="1" x14ac:dyDescent="0.2">
      <c r="B55" s="16"/>
      <c r="C55" s="120" t="str">
        <f>INDEX(Sites!$A:$K,MATCH($R55,Sites!$A:$A,0),6)</f>
        <v>Millville</v>
      </c>
      <c r="D55" s="16">
        <f t="shared" ref="D55:J61" ca="1" si="17">IF(ISERROR(LARGE(INDIRECT($R$2 &amp; $T55),D$74)),"No Data",LARGE(INDIRECT($R$2 &amp; $T55),D$74))</f>
        <v>65</v>
      </c>
      <c r="E55" s="10">
        <f t="shared" ca="1" si="17"/>
        <v>65</v>
      </c>
      <c r="F55" s="10">
        <f t="shared" ca="1" si="17"/>
        <v>64</v>
      </c>
      <c r="G55" s="10">
        <f t="shared" ca="1" si="17"/>
        <v>63</v>
      </c>
      <c r="H55" s="10">
        <f t="shared" ca="1" si="17"/>
        <v>63</v>
      </c>
      <c r="I55" s="10">
        <f t="shared" ca="1" si="17"/>
        <v>62</v>
      </c>
      <c r="J55" s="120">
        <f t="shared" ca="1" si="17"/>
        <v>61.000000000000007</v>
      </c>
      <c r="K55" s="16" t="str">
        <f t="shared" ca="1" si="15"/>
        <v/>
      </c>
      <c r="L55" s="10" t="str">
        <f t="shared" ca="1" si="15"/>
        <v/>
      </c>
      <c r="M55" s="10" t="str">
        <f t="shared" ca="1" si="15"/>
        <v/>
      </c>
      <c r="N55" s="15" t="str">
        <f t="shared" ca="1" si="15"/>
        <v/>
      </c>
      <c r="R55" s="19">
        <v>340110007</v>
      </c>
      <c r="S55" s="19">
        <f t="array" ref="S55">MATCH(1,($R55='Past-Seasons'!$B$1:$B$480)*($B$44='Past-Seasons'!$A$1:$A$480),0)</f>
        <v>52</v>
      </c>
      <c r="T55" s="19" t="str">
        <f t="shared" si="16"/>
        <v>G52:IQ52</v>
      </c>
    </row>
    <row r="56" spans="2:20" ht="12.75" customHeight="1" x14ac:dyDescent="0.2">
      <c r="B56" s="16"/>
      <c r="C56" s="120" t="str">
        <f>INDEX(Sites!$A:$K,MATCH($R56,Sites!$A:$A,0),6)</f>
        <v>Monmouth University</v>
      </c>
      <c r="D56" s="16">
        <f t="shared" ca="1" si="17"/>
        <v>71.000000000000014</v>
      </c>
      <c r="E56" s="10">
        <f t="shared" ca="1" si="17"/>
        <v>67</v>
      </c>
      <c r="F56" s="10">
        <f t="shared" ca="1" si="17"/>
        <v>64</v>
      </c>
      <c r="G56" s="10">
        <f t="shared" ca="1" si="17"/>
        <v>60</v>
      </c>
      <c r="H56" s="10">
        <f t="shared" ca="1" si="17"/>
        <v>60</v>
      </c>
      <c r="I56" s="10">
        <f t="shared" ca="1" si="17"/>
        <v>60</v>
      </c>
      <c r="J56" s="120">
        <f t="shared" ca="1" si="17"/>
        <v>58</v>
      </c>
      <c r="K56" s="16" t="str">
        <f t="shared" ca="1" si="15"/>
        <v/>
      </c>
      <c r="L56" s="10" t="str">
        <f t="shared" ca="1" si="15"/>
        <v/>
      </c>
      <c r="M56" s="10">
        <f t="shared" ca="1" si="15"/>
        <v>1</v>
      </c>
      <c r="N56" s="15">
        <f t="shared" ca="1" si="15"/>
        <v>2</v>
      </c>
      <c r="R56" s="19">
        <v>340250005</v>
      </c>
      <c r="S56" s="19">
        <f t="array" ref="S56">MATCH(1,($R56='Past-Seasons'!$B$1:$B$480)*($B$44='Past-Seasons'!$A$1:$A$480),0)</f>
        <v>53</v>
      </c>
      <c r="T56" s="19" t="str">
        <f t="shared" si="16"/>
        <v>G53:IQ53</v>
      </c>
    </row>
    <row r="57" spans="2:20" ht="12.75" customHeight="1" x14ac:dyDescent="0.2">
      <c r="B57" s="16"/>
      <c r="C57" s="120" t="str">
        <f>INDEX(Sites!$A:$K,MATCH($R57,Sites!$A:$A,0),6)</f>
        <v>Newark Firehouse</v>
      </c>
      <c r="D57" s="16">
        <f t="shared" ca="1" si="17"/>
        <v>71.000000000000014</v>
      </c>
      <c r="E57" s="10">
        <f t="shared" ca="1" si="17"/>
        <v>68</v>
      </c>
      <c r="F57" s="10">
        <f t="shared" ca="1" si="17"/>
        <v>67</v>
      </c>
      <c r="G57" s="10">
        <f t="shared" ca="1" si="17"/>
        <v>64</v>
      </c>
      <c r="H57" s="10">
        <f t="shared" ca="1" si="17"/>
        <v>63</v>
      </c>
      <c r="I57" s="10">
        <f t="shared" ca="1" si="17"/>
        <v>59.000000000000007</v>
      </c>
      <c r="J57" s="120">
        <f t="shared" ca="1" si="17"/>
        <v>59.000000000000007</v>
      </c>
      <c r="K57" s="16" t="str">
        <f t="shared" ca="1" si="15"/>
        <v/>
      </c>
      <c r="L57" s="10" t="str">
        <f t="shared" ca="1" si="15"/>
        <v/>
      </c>
      <c r="M57" s="10">
        <f t="shared" ca="1" si="15"/>
        <v>1</v>
      </c>
      <c r="N57" s="15">
        <f t="shared" ca="1" si="15"/>
        <v>3</v>
      </c>
      <c r="R57" s="19">
        <v>340130003</v>
      </c>
      <c r="S57" s="19">
        <f t="array" ref="S57">MATCH(1,($R57='Past-Seasons'!$B$1:$B$480)*($B$44='Past-Seasons'!$A$1:$A$480),0)</f>
        <v>54</v>
      </c>
      <c r="T57" s="19" t="str">
        <f t="shared" si="16"/>
        <v>G54:IQ54</v>
      </c>
    </row>
    <row r="58" spans="2:20" ht="12.75" customHeight="1" x14ac:dyDescent="0.2">
      <c r="B58" s="16"/>
      <c r="C58" s="120" t="str">
        <f>INDEX(Sites!$A:$K,MATCH($R58,Sites!$A:$A,0),6)</f>
        <v>Ramapo</v>
      </c>
      <c r="D58" s="16">
        <f t="shared" ca="1" si="17"/>
        <v>74.000000000000014</v>
      </c>
      <c r="E58" s="10">
        <f t="shared" ca="1" si="17"/>
        <v>70</v>
      </c>
      <c r="F58" s="10">
        <f t="shared" ca="1" si="17"/>
        <v>67</v>
      </c>
      <c r="G58" s="10">
        <f t="shared" ca="1" si="17"/>
        <v>66</v>
      </c>
      <c r="H58" s="10">
        <f t="shared" ca="1" si="17"/>
        <v>66</v>
      </c>
      <c r="I58" s="10">
        <f t="shared" ca="1" si="17"/>
        <v>66</v>
      </c>
      <c r="J58" s="120">
        <f t="shared" ca="1" si="17"/>
        <v>63</v>
      </c>
      <c r="K58" s="16" t="str">
        <f t="shared" ca="1" si="15"/>
        <v/>
      </c>
      <c r="L58" s="10" t="str">
        <f t="shared" ca="1" si="15"/>
        <v/>
      </c>
      <c r="M58" s="10">
        <f t="shared" ca="1" si="15"/>
        <v>1</v>
      </c>
      <c r="N58" s="15">
        <f t="shared" ca="1" si="15"/>
        <v>6</v>
      </c>
      <c r="R58" s="19">
        <v>340315001</v>
      </c>
      <c r="S58" s="19">
        <f t="array" ref="S58">MATCH(1,($R58='Past-Seasons'!$B$1:$B$480)*($B$44='Past-Seasons'!$A$1:$A$480),0)</f>
        <v>55</v>
      </c>
      <c r="T58" s="19" t="str">
        <f t="shared" si="16"/>
        <v>G55:IQ55</v>
      </c>
    </row>
    <row r="59" spans="2:20" ht="12.75" customHeight="1" x14ac:dyDescent="0.2">
      <c r="B59" s="16"/>
      <c r="C59" s="120" t="str">
        <f>INDEX(Sites!$A:$K,MATCH($R59,Sites!$A:$A,0),6)</f>
        <v>Rider University</v>
      </c>
      <c r="D59" s="16">
        <f t="shared" ca="1" si="17"/>
        <v>80</v>
      </c>
      <c r="E59" s="10">
        <f t="shared" ca="1" si="17"/>
        <v>77</v>
      </c>
      <c r="F59" s="10">
        <f t="shared" ca="1" si="17"/>
        <v>76</v>
      </c>
      <c r="G59" s="10">
        <f t="shared" ca="1" si="17"/>
        <v>69</v>
      </c>
      <c r="H59" s="10">
        <f t="shared" ca="1" si="17"/>
        <v>68</v>
      </c>
      <c r="I59" s="10">
        <f t="shared" ca="1" si="17"/>
        <v>68</v>
      </c>
      <c r="J59" s="120">
        <f t="shared" ca="1" si="17"/>
        <v>67</v>
      </c>
      <c r="K59" s="16" t="str">
        <f t="shared" ca="1" si="15"/>
        <v/>
      </c>
      <c r="L59" s="10">
        <f t="shared" ca="1" si="15"/>
        <v>3</v>
      </c>
      <c r="M59" s="10">
        <f t="shared" ca="1" si="15"/>
        <v>3</v>
      </c>
      <c r="N59" s="15">
        <f t="shared" ca="1" si="15"/>
        <v>11</v>
      </c>
      <c r="R59" s="19">
        <v>340210005</v>
      </c>
      <c r="S59" s="19">
        <f t="array" ref="S59">MATCH(1,($R59='Past-Seasons'!$B$1:$B$480)*($B$44='Past-Seasons'!$A$1:$A$480),0)</f>
        <v>56</v>
      </c>
      <c r="T59" s="19" t="str">
        <f t="shared" si="16"/>
        <v>G56:IQ56</v>
      </c>
    </row>
    <row r="60" spans="2:20" ht="12.75" customHeight="1" x14ac:dyDescent="0.2">
      <c r="B60" s="16"/>
      <c r="C60" s="120" t="str">
        <f>INDEX(Sites!$A:$K,MATCH($R60,Sites!$A:$A,0),6)</f>
        <v>Rutgers University</v>
      </c>
      <c r="D60" s="16">
        <f t="shared" ca="1" si="17"/>
        <v>80</v>
      </c>
      <c r="E60" s="10">
        <f t="shared" ca="1" si="17"/>
        <v>78</v>
      </c>
      <c r="F60" s="10">
        <f t="shared" ca="1" si="17"/>
        <v>78</v>
      </c>
      <c r="G60" s="10">
        <f t="shared" ca="1" si="17"/>
        <v>75</v>
      </c>
      <c r="H60" s="10">
        <f t="shared" ca="1" si="17"/>
        <v>72.000000000000014</v>
      </c>
      <c r="I60" s="10">
        <f t="shared" ca="1" si="17"/>
        <v>71.000000000000014</v>
      </c>
      <c r="J60" s="120">
        <f t="shared" ca="1" si="17"/>
        <v>70</v>
      </c>
      <c r="K60" s="16" t="str">
        <f t="shared" ca="1" si="15"/>
        <v/>
      </c>
      <c r="L60" s="10">
        <f t="shared" ca="1" si="15"/>
        <v>3</v>
      </c>
      <c r="M60" s="10">
        <f t="shared" ca="1" si="15"/>
        <v>6</v>
      </c>
      <c r="N60" s="15">
        <f t="shared" ca="1" si="15"/>
        <v>10</v>
      </c>
      <c r="R60" s="19">
        <v>340230011</v>
      </c>
      <c r="S60" s="19">
        <f t="array" ref="S60">MATCH(1,($R60='Past-Seasons'!$B$1:$B$480)*($B$44='Past-Seasons'!$A$1:$A$480),0)</f>
        <v>57</v>
      </c>
      <c r="T60" s="19" t="str">
        <f t="shared" si="16"/>
        <v>G57:IQ57</v>
      </c>
    </row>
    <row r="61" spans="2:20" ht="12.75" customHeight="1" thickBot="1" x14ac:dyDescent="0.25">
      <c r="B61" s="16"/>
      <c r="C61" s="120" t="str">
        <f>INDEX(Sites!$A:$K,MATCH($R61,Sites!$A:$A,0),6)</f>
        <v>Washington Crossing</v>
      </c>
      <c r="D61" s="16">
        <f t="shared" ca="1" si="17"/>
        <v>73.000000000000014</v>
      </c>
      <c r="E61" s="10">
        <f t="shared" ca="1" si="17"/>
        <v>71.000000000000014</v>
      </c>
      <c r="F61" s="10">
        <f t="shared" ca="1" si="17"/>
        <v>71.000000000000014</v>
      </c>
      <c r="G61" s="10">
        <f t="shared" ca="1" si="17"/>
        <v>71.000000000000014</v>
      </c>
      <c r="H61" s="10">
        <f t="shared" ca="1" si="17"/>
        <v>70</v>
      </c>
      <c r="I61" s="10">
        <f t="shared" ca="1" si="17"/>
        <v>70</v>
      </c>
      <c r="J61" s="120">
        <f t="shared" ca="1" si="17"/>
        <v>69</v>
      </c>
      <c r="K61" s="16" t="str">
        <f t="shared" ca="1" si="15"/>
        <v/>
      </c>
      <c r="L61" s="10" t="str">
        <f t="shared" ca="1" si="15"/>
        <v/>
      </c>
      <c r="M61" s="10">
        <f t="shared" ca="1" si="15"/>
        <v>4</v>
      </c>
      <c r="N61" s="15">
        <f t="shared" ca="1" si="15"/>
        <v>12</v>
      </c>
      <c r="R61" s="19">
        <v>340219991</v>
      </c>
      <c r="S61" s="19">
        <f t="array" ref="S61">MATCH(1,($R61='Past-Seasons'!$B$1:$B$480)*($B$44='Past-Seasons'!$A$1:$A$480),0)</f>
        <v>58</v>
      </c>
      <c r="T61" s="19" t="str">
        <f t="shared" si="16"/>
        <v>G58:IQ58</v>
      </c>
    </row>
    <row r="62" spans="2:20" ht="12.75" customHeight="1" x14ac:dyDescent="0.2">
      <c r="B62" s="449"/>
      <c r="C62" s="326" t="s">
        <v>74</v>
      </c>
      <c r="D62" s="480">
        <f t="shared" ref="D62:J62" ca="1" si="18">MAX(D45:D61)</f>
        <v>83</v>
      </c>
      <c r="E62" s="327">
        <f t="shared" ca="1" si="18"/>
        <v>79</v>
      </c>
      <c r="F62" s="327">
        <f t="shared" ca="1" si="18"/>
        <v>78</v>
      </c>
      <c r="G62" s="327">
        <f t="shared" ca="1" si="18"/>
        <v>76</v>
      </c>
      <c r="H62" s="327">
        <f t="shared" ca="1" si="18"/>
        <v>76</v>
      </c>
      <c r="I62" s="327">
        <f t="shared" ca="1" si="18"/>
        <v>76</v>
      </c>
      <c r="J62" s="326">
        <f t="shared" ca="1" si="18"/>
        <v>74.000000000000014</v>
      </c>
      <c r="K62" s="121">
        <f ca="1">SUM(K45:K61)</f>
        <v>0</v>
      </c>
      <c r="L62" s="122">
        <f ca="1">SUM(L45:L61)</f>
        <v>21</v>
      </c>
      <c r="M62" s="122">
        <f ca="1">SUM(M45:M61)</f>
        <v>55</v>
      </c>
      <c r="N62" s="123">
        <f ca="1">SUM(N45:N61)</f>
        <v>120</v>
      </c>
      <c r="R62" s="19" t="s">
        <v>71</v>
      </c>
    </row>
    <row r="63" spans="2:20" ht="12.75" customHeight="1" thickBot="1" x14ac:dyDescent="0.25">
      <c r="B63" s="85"/>
      <c r="C63" s="13"/>
      <c r="D63" s="13"/>
      <c r="E63" s="13"/>
      <c r="F63" s="13"/>
      <c r="G63" s="13"/>
      <c r="H63" s="13"/>
      <c r="I63" s="13"/>
      <c r="J63" s="13"/>
      <c r="K63" s="484" t="s">
        <v>36</v>
      </c>
      <c r="L63" s="485"/>
      <c r="M63" s="485"/>
      <c r="N63" s="486"/>
      <c r="R63" s="19" t="s">
        <v>71</v>
      </c>
      <c r="S63" s="95"/>
      <c r="T63" s="95"/>
    </row>
    <row r="64" spans="2:20" ht="12.75" customHeight="1" thickBot="1" x14ac:dyDescent="0.25">
      <c r="B64" s="16"/>
      <c r="C64" s="124" t="s">
        <v>72</v>
      </c>
      <c r="D64" s="125" t="s">
        <v>47</v>
      </c>
      <c r="E64" s="16"/>
      <c r="F64" s="10"/>
      <c r="G64" s="10"/>
      <c r="H64" s="10"/>
      <c r="I64" s="10"/>
      <c r="J64" s="10"/>
      <c r="K64" s="487"/>
      <c r="L64" s="488"/>
      <c r="M64" s="488"/>
      <c r="N64" s="489"/>
      <c r="R64" s="19" t="s">
        <v>71</v>
      </c>
    </row>
    <row r="65" spans="2:20" ht="12.75" customHeight="1" x14ac:dyDescent="0.2">
      <c r="B65" s="16"/>
      <c r="C65" s="126"/>
      <c r="D65" s="211" t="s">
        <v>48</v>
      </c>
      <c r="E65" s="16"/>
      <c r="F65" s="10"/>
      <c r="G65" s="10"/>
      <c r="H65" s="10"/>
      <c r="I65" s="10"/>
      <c r="J65" s="10"/>
      <c r="K65" s="490" t="s">
        <v>38</v>
      </c>
      <c r="L65" s="491"/>
      <c r="M65" s="491"/>
      <c r="N65" s="492"/>
      <c r="R65" s="19" t="s">
        <v>71</v>
      </c>
    </row>
    <row r="66" spans="2:20" ht="12.75" customHeight="1" x14ac:dyDescent="0.2">
      <c r="B66" s="16"/>
      <c r="C66" s="127"/>
      <c r="D66" s="219" t="s">
        <v>49</v>
      </c>
      <c r="E66" s="10"/>
      <c r="F66" s="10"/>
      <c r="G66" s="10"/>
      <c r="H66" s="10"/>
      <c r="I66" s="10"/>
      <c r="J66" s="10"/>
      <c r="K66" s="128" t="str">
        <f t="shared" ref="K66:N66" si="19">K$5</f>
        <v>&gt; 84</v>
      </c>
      <c r="L66" s="129" t="str">
        <f t="shared" si="19"/>
        <v>&gt; 75</v>
      </c>
      <c r="M66" s="129" t="str">
        <f t="shared" si="19"/>
        <v>&gt; 70</v>
      </c>
      <c r="N66" s="130" t="str">
        <f t="shared" si="19"/>
        <v>&gt; 65</v>
      </c>
      <c r="R66" s="19" t="s">
        <v>71</v>
      </c>
      <c r="S66" s="95" t="s">
        <v>61</v>
      </c>
      <c r="T66" s="95" t="s">
        <v>73</v>
      </c>
    </row>
    <row r="67" spans="2:20" ht="12.75" customHeight="1" thickBot="1" x14ac:dyDescent="0.25">
      <c r="B67" s="14"/>
      <c r="C67" s="131"/>
      <c r="D67" s="12"/>
      <c r="E67" s="12"/>
      <c r="F67" s="12"/>
      <c r="G67" s="12"/>
      <c r="H67" s="12"/>
      <c r="I67" s="12"/>
      <c r="J67" s="12"/>
      <c r="K67" s="479">
        <f ca="1">COUNTIF(INDIRECT($R$2 &amp; $T67),K$5)</f>
        <v>3</v>
      </c>
      <c r="L67" s="132">
        <f ca="1">COUNTIF(INDIRECT($R$2 &amp; $T67),L$5)</f>
        <v>20</v>
      </c>
      <c r="M67" s="132">
        <f ca="1">COUNTIF(INDIRECT($R$2 &amp; $T67),M$5)</f>
        <v>32</v>
      </c>
      <c r="N67" s="133">
        <f ca="1">COUNTIF(INDIRECT($R$2 &amp; $T67),N$5)</f>
        <v>48</v>
      </c>
      <c r="R67" s="19" t="s">
        <v>71</v>
      </c>
      <c r="S67" s="19">
        <f>MATCH($B$74-COUNT($B67:$B$97),'Past-Seasons'!$F$1:$F$21,0)</f>
        <v>17</v>
      </c>
      <c r="T67" s="19" t="str">
        <f>$T$1 &amp; S67 &amp; ":" &amp; $T$2 &amp; S67</f>
        <v>G17:IQ17</v>
      </c>
    </row>
    <row r="68" spans="2:20" ht="12.75" customHeight="1" x14ac:dyDescent="0.2">
      <c r="R68" s="19" t="s">
        <v>71</v>
      </c>
    </row>
    <row r="69" spans="2:20" ht="12.75" customHeight="1" x14ac:dyDescent="0.2">
      <c r="R69" s="19" t="s">
        <v>71</v>
      </c>
    </row>
    <row r="70" spans="2:20" ht="12.75" customHeight="1" x14ac:dyDescent="0.2">
      <c r="R70" s="19" t="s">
        <v>71</v>
      </c>
    </row>
    <row r="71" spans="2:20" ht="12.75" customHeight="1" x14ac:dyDescent="0.2">
      <c r="R71" s="19" t="s">
        <v>71</v>
      </c>
    </row>
    <row r="72" spans="2:20" ht="12.75" customHeight="1" x14ac:dyDescent="0.2">
      <c r="R72" s="19" t="s">
        <v>71</v>
      </c>
    </row>
    <row r="73" spans="2:20" ht="12.75" customHeight="1" x14ac:dyDescent="0.2">
      <c r="D73" s="493" t="s">
        <v>66</v>
      </c>
      <c r="E73" s="494"/>
      <c r="F73" s="494"/>
      <c r="G73" s="494"/>
      <c r="H73" s="494"/>
      <c r="I73" s="494"/>
      <c r="J73" s="495"/>
      <c r="K73" s="496" t="s">
        <v>67</v>
      </c>
      <c r="L73" s="497"/>
      <c r="M73" s="497"/>
      <c r="N73" s="498"/>
      <c r="R73" s="19" t="s">
        <v>71</v>
      </c>
    </row>
    <row r="74" spans="2:20" ht="12.75" customHeight="1" x14ac:dyDescent="0.2">
      <c r="B74" s="324">
        <v>2016</v>
      </c>
      <c r="C74" s="326" t="s">
        <v>41</v>
      </c>
      <c r="D74" s="480">
        <v>1</v>
      </c>
      <c r="E74" s="327">
        <v>2</v>
      </c>
      <c r="F74" s="327">
        <v>3</v>
      </c>
      <c r="G74" s="327">
        <v>4</v>
      </c>
      <c r="H74" s="327">
        <v>5</v>
      </c>
      <c r="I74" s="327">
        <v>6</v>
      </c>
      <c r="J74" s="328">
        <v>7</v>
      </c>
      <c r="K74" s="480" t="str">
        <f>K$5</f>
        <v>&gt; 84</v>
      </c>
      <c r="L74" s="327" t="str">
        <f t="shared" ref="L74:N74" si="20">L$5</f>
        <v>&gt; 75</v>
      </c>
      <c r="M74" s="327" t="str">
        <f t="shared" si="20"/>
        <v>&gt; 70</v>
      </c>
      <c r="N74" s="328" t="str">
        <f t="shared" si="20"/>
        <v>&gt; 65</v>
      </c>
      <c r="R74" s="95" t="s">
        <v>68</v>
      </c>
      <c r="S74" s="95" t="s">
        <v>12</v>
      </c>
      <c r="T74" s="95" t="s">
        <v>69</v>
      </c>
    </row>
    <row r="75" spans="2:20" ht="12.75" customHeight="1" x14ac:dyDescent="0.2">
      <c r="B75" s="16"/>
      <c r="C75" s="120" t="str">
        <f>INDEX(Sites!$A:$K,MATCH($R75,Sites!$A:$A,0),6)</f>
        <v>Ancora State Hospital</v>
      </c>
      <c r="D75" s="16">
        <f t="shared" ref="D75:J84" ca="1" si="21">IF(ISERROR(LARGE(INDIRECT($R$2 &amp; $T75),D$74)),"No Data",LARGE(INDIRECT($R$2 &amp; $T75),D$74))</f>
        <v>76</v>
      </c>
      <c r="E75" s="10">
        <f t="shared" ca="1" si="21"/>
        <v>69</v>
      </c>
      <c r="F75" s="10">
        <f t="shared" ca="1" si="21"/>
        <v>69</v>
      </c>
      <c r="G75" s="10">
        <f t="shared" ca="1" si="21"/>
        <v>64</v>
      </c>
      <c r="H75" s="10">
        <f t="shared" ca="1" si="21"/>
        <v>64</v>
      </c>
      <c r="I75" s="10">
        <f t="shared" ca="1" si="21"/>
        <v>63</v>
      </c>
      <c r="J75" s="120">
        <f t="shared" ca="1" si="21"/>
        <v>62</v>
      </c>
      <c r="K75" s="16" t="str">
        <f t="shared" ref="K75:N91" ca="1" si="22">IF(COUNT(INDIRECT($R$2 &amp; $T75))&gt;0,IF(COUNTIF(INDIRECT($R$2 &amp; $T75),K$5)&gt;0,COUNTIF(INDIRECT($R$2 &amp; $T75),K$5),""),"No Data")</f>
        <v/>
      </c>
      <c r="L75" s="10">
        <f t="shared" ca="1" si="22"/>
        <v>1</v>
      </c>
      <c r="M75" s="10">
        <f t="shared" ca="1" si="22"/>
        <v>1</v>
      </c>
      <c r="N75" s="15">
        <f t="shared" ca="1" si="22"/>
        <v>3</v>
      </c>
      <c r="R75" s="19">
        <v>340071001</v>
      </c>
      <c r="S75" s="19">
        <f t="array" ref="S75">MATCH(1,($R75='Past-Seasons'!$B$1:$B$480)*($B$74='Past-Seasons'!$A$1:$A$480),0)</f>
        <v>62</v>
      </c>
      <c r="T75" s="19" t="str">
        <f t="shared" ref="T75:T91" si="23">$T$1 &amp; $S75 &amp; ":" &amp; $T$2 &amp; $S75</f>
        <v>G62:IQ62</v>
      </c>
    </row>
    <row r="76" spans="2:20" ht="12.75" customHeight="1" x14ac:dyDescent="0.2">
      <c r="B76" s="16"/>
      <c r="C76" s="120" t="str">
        <f>INDEX(Sites!$A:$K,MATCH($R76,Sites!$A:$A,0),6)</f>
        <v>Bayonne</v>
      </c>
      <c r="D76" s="16">
        <f t="shared" ca="1" si="21"/>
        <v>74.000000000000014</v>
      </c>
      <c r="E76" s="10">
        <f t="shared" ca="1" si="21"/>
        <v>69</v>
      </c>
      <c r="F76" s="10">
        <f t="shared" ca="1" si="21"/>
        <v>69</v>
      </c>
      <c r="G76" s="10">
        <f t="shared" ca="1" si="21"/>
        <v>68</v>
      </c>
      <c r="H76" s="10">
        <f t="shared" ca="1" si="21"/>
        <v>67</v>
      </c>
      <c r="I76" s="10">
        <f t="shared" ca="1" si="21"/>
        <v>67</v>
      </c>
      <c r="J76" s="120">
        <f t="shared" ca="1" si="21"/>
        <v>66</v>
      </c>
      <c r="K76" s="16" t="str">
        <f t="shared" ca="1" si="22"/>
        <v/>
      </c>
      <c r="L76" s="10" t="str">
        <f t="shared" ca="1" si="22"/>
        <v/>
      </c>
      <c r="M76" s="10">
        <f t="shared" ca="1" si="22"/>
        <v>1</v>
      </c>
      <c r="N76" s="15">
        <f t="shared" ca="1" si="22"/>
        <v>7</v>
      </c>
      <c r="R76" s="19">
        <v>340170006</v>
      </c>
      <c r="S76" s="19">
        <f t="array" ref="S76">MATCH(1,($R76='Past-Seasons'!$B$1:$B$480)*($B$74='Past-Seasons'!$A$1:$A$480),0)</f>
        <v>63</v>
      </c>
      <c r="T76" s="19" t="str">
        <f t="shared" si="23"/>
        <v>G63:IQ63</v>
      </c>
    </row>
    <row r="77" spans="2:20" ht="12.75" customHeight="1" x14ac:dyDescent="0.2">
      <c r="B77" s="16"/>
      <c r="C77" s="120" t="str">
        <f>INDEX(Sites!$A:$K,MATCH($R77,Sites!$A:$A,0),6)</f>
        <v>Brigantine</v>
      </c>
      <c r="D77" s="16">
        <f t="shared" ca="1" si="21"/>
        <v>68</v>
      </c>
      <c r="E77" s="10">
        <f t="shared" ca="1" si="21"/>
        <v>67</v>
      </c>
      <c r="F77" s="10">
        <f t="shared" ca="1" si="21"/>
        <v>63</v>
      </c>
      <c r="G77" s="10">
        <f t="shared" ca="1" si="21"/>
        <v>63</v>
      </c>
      <c r="H77" s="10">
        <f t="shared" ca="1" si="21"/>
        <v>62</v>
      </c>
      <c r="I77" s="10">
        <f t="shared" ca="1" si="21"/>
        <v>62</v>
      </c>
      <c r="J77" s="120">
        <f t="shared" ca="1" si="21"/>
        <v>62</v>
      </c>
      <c r="K77" s="16" t="str">
        <f t="shared" ca="1" si="22"/>
        <v/>
      </c>
      <c r="L77" s="10" t="str">
        <f t="shared" ca="1" si="22"/>
        <v/>
      </c>
      <c r="M77" s="10" t="str">
        <f t="shared" ca="1" si="22"/>
        <v/>
      </c>
      <c r="N77" s="15">
        <f t="shared" ca="1" si="22"/>
        <v>2</v>
      </c>
      <c r="R77" s="19">
        <v>340010006</v>
      </c>
      <c r="S77" s="19">
        <f t="array" ref="S77">MATCH(1,($R77='Past-Seasons'!$B$1:$B$480)*($B$74='Past-Seasons'!$A$1:$A$480),0)</f>
        <v>64</v>
      </c>
      <c r="T77" s="19" t="str">
        <f t="shared" si="23"/>
        <v>G64:IQ64</v>
      </c>
    </row>
    <row r="78" spans="2:20" ht="12.75" customHeight="1" x14ac:dyDescent="0.2">
      <c r="B78" s="16"/>
      <c r="C78" s="120" t="str">
        <f>INDEX(Sites!$A:$K,MATCH($R78,Sites!$A:$A,0),6)</f>
        <v>Camden Spruce St</v>
      </c>
      <c r="D78" s="16">
        <f t="shared" ca="1" si="21"/>
        <v>81</v>
      </c>
      <c r="E78" s="10">
        <f t="shared" ca="1" si="21"/>
        <v>78</v>
      </c>
      <c r="F78" s="10">
        <f t="shared" ca="1" si="21"/>
        <v>78</v>
      </c>
      <c r="G78" s="10">
        <f t="shared" ca="1" si="21"/>
        <v>76</v>
      </c>
      <c r="H78" s="10">
        <f t="shared" ca="1" si="21"/>
        <v>75</v>
      </c>
      <c r="I78" s="10">
        <f t="shared" ca="1" si="21"/>
        <v>74.000000000000014</v>
      </c>
      <c r="J78" s="120">
        <f t="shared" ca="1" si="21"/>
        <v>72.000000000000014</v>
      </c>
      <c r="K78" s="16" t="str">
        <f t="shared" ca="1" si="22"/>
        <v/>
      </c>
      <c r="L78" s="10">
        <f t="shared" ca="1" si="22"/>
        <v>4</v>
      </c>
      <c r="M78" s="10">
        <f t="shared" ca="1" si="22"/>
        <v>8</v>
      </c>
      <c r="N78" s="15">
        <f t="shared" ca="1" si="22"/>
        <v>13</v>
      </c>
      <c r="R78" s="19">
        <v>340070002</v>
      </c>
      <c r="S78" s="19">
        <f t="array" ref="S78">MATCH(1,($R78='Past-Seasons'!$B$1:$B$480)*($B$74='Past-Seasons'!$A$1:$A$480),0)</f>
        <v>65</v>
      </c>
      <c r="T78" s="19" t="str">
        <f t="shared" si="23"/>
        <v>G65:IQ65</v>
      </c>
    </row>
    <row r="79" spans="2:20" ht="12.75" customHeight="1" x14ac:dyDescent="0.2">
      <c r="B79" s="16"/>
      <c r="C79" s="120" t="str">
        <f>INDEX(Sites!$A:$K,MATCH($R79,Sites!$A:$A,0),6)</f>
        <v>Chester</v>
      </c>
      <c r="D79" s="16">
        <f t="shared" ca="1" si="21"/>
        <v>72.000000000000014</v>
      </c>
      <c r="E79" s="10">
        <f t="shared" ca="1" si="21"/>
        <v>69</v>
      </c>
      <c r="F79" s="10">
        <f t="shared" ca="1" si="21"/>
        <v>69</v>
      </c>
      <c r="G79" s="10">
        <f t="shared" ca="1" si="21"/>
        <v>68</v>
      </c>
      <c r="H79" s="10">
        <f t="shared" ca="1" si="21"/>
        <v>67</v>
      </c>
      <c r="I79" s="10">
        <f t="shared" ca="1" si="21"/>
        <v>66</v>
      </c>
      <c r="J79" s="120">
        <f t="shared" ca="1" si="21"/>
        <v>66</v>
      </c>
      <c r="K79" s="16" t="str">
        <f t="shared" ca="1" si="22"/>
        <v/>
      </c>
      <c r="L79" s="10" t="str">
        <f t="shared" ca="1" si="22"/>
        <v/>
      </c>
      <c r="M79" s="10">
        <f t="shared" ca="1" si="22"/>
        <v>1</v>
      </c>
      <c r="N79" s="15">
        <f t="shared" ca="1" si="22"/>
        <v>8</v>
      </c>
      <c r="R79" s="19">
        <v>340273001</v>
      </c>
      <c r="S79" s="19">
        <f t="array" ref="S79">MATCH(1,($R79='Past-Seasons'!$B$1:$B$480)*($B$74='Past-Seasons'!$A$1:$A$480),0)</f>
        <v>66</v>
      </c>
      <c r="T79" s="19" t="str">
        <f t="shared" si="23"/>
        <v>G66:IQ66</v>
      </c>
    </row>
    <row r="80" spans="2:20" ht="12.75" customHeight="1" x14ac:dyDescent="0.2">
      <c r="B80" s="16"/>
      <c r="C80" s="120" t="str">
        <f>INDEX(Sites!$A:$K,MATCH($R80,Sites!$A:$A,0),6)</f>
        <v>Clarksboro</v>
      </c>
      <c r="D80" s="16">
        <f t="shared" ca="1" si="21"/>
        <v>79</v>
      </c>
      <c r="E80" s="10">
        <f t="shared" ca="1" si="21"/>
        <v>77</v>
      </c>
      <c r="F80" s="10">
        <f t="shared" ca="1" si="21"/>
        <v>76</v>
      </c>
      <c r="G80" s="10">
        <f t="shared" ca="1" si="21"/>
        <v>74.000000000000014</v>
      </c>
      <c r="H80" s="10">
        <f t="shared" ca="1" si="21"/>
        <v>74.000000000000014</v>
      </c>
      <c r="I80" s="10">
        <f t="shared" ca="1" si="21"/>
        <v>71.000000000000014</v>
      </c>
      <c r="J80" s="120">
        <f t="shared" ca="1" si="21"/>
        <v>70</v>
      </c>
      <c r="K80" s="16" t="str">
        <f t="shared" ca="1" si="22"/>
        <v/>
      </c>
      <c r="L80" s="10">
        <f t="shared" ca="1" si="22"/>
        <v>3</v>
      </c>
      <c r="M80" s="10">
        <f t="shared" ca="1" si="22"/>
        <v>6</v>
      </c>
      <c r="N80" s="15">
        <f t="shared" ca="1" si="22"/>
        <v>8</v>
      </c>
      <c r="R80" s="19">
        <v>340150002</v>
      </c>
      <c r="S80" s="19">
        <f t="array" ref="S80">MATCH(1,($R80='Past-Seasons'!$B$1:$B$480)*($B$74='Past-Seasons'!$A$1:$A$480),0)</f>
        <v>67</v>
      </c>
      <c r="T80" s="19" t="str">
        <f t="shared" si="23"/>
        <v>G67:IQ67</v>
      </c>
    </row>
    <row r="81" spans="2:20" ht="12.75" customHeight="1" x14ac:dyDescent="0.2">
      <c r="B81" s="16"/>
      <c r="C81" s="120" t="str">
        <f>INDEX(Sites!$A:$K,MATCH($R81,Sites!$A:$A,0),6)</f>
        <v>Colliers Mills</v>
      </c>
      <c r="D81" s="16">
        <f t="shared" ca="1" si="21"/>
        <v>77</v>
      </c>
      <c r="E81" s="10">
        <f t="shared" ca="1" si="21"/>
        <v>73.000000000000014</v>
      </c>
      <c r="F81" s="10">
        <f t="shared" ca="1" si="21"/>
        <v>72.000000000000014</v>
      </c>
      <c r="G81" s="10">
        <f t="shared" ca="1" si="21"/>
        <v>71.000000000000014</v>
      </c>
      <c r="H81" s="10">
        <f t="shared" ca="1" si="21"/>
        <v>71.000000000000014</v>
      </c>
      <c r="I81" s="10">
        <f t="shared" ca="1" si="21"/>
        <v>70</v>
      </c>
      <c r="J81" s="120">
        <f t="shared" ca="1" si="21"/>
        <v>70</v>
      </c>
      <c r="K81" s="16" t="str">
        <f t="shared" ca="1" si="22"/>
        <v/>
      </c>
      <c r="L81" s="10">
        <f t="shared" ca="1" si="22"/>
        <v>1</v>
      </c>
      <c r="M81" s="10">
        <f t="shared" ca="1" si="22"/>
        <v>5</v>
      </c>
      <c r="N81" s="15">
        <f t="shared" ca="1" si="22"/>
        <v>17</v>
      </c>
      <c r="R81" s="19">
        <v>340290006</v>
      </c>
      <c r="S81" s="19">
        <f t="array" ref="S81">MATCH(1,($R81='Past-Seasons'!$B$1:$B$480)*($B$74='Past-Seasons'!$A$1:$A$480),0)</f>
        <v>68</v>
      </c>
      <c r="T81" s="19" t="str">
        <f t="shared" si="23"/>
        <v>G68:IQ68</v>
      </c>
    </row>
    <row r="82" spans="2:20" ht="12.75" customHeight="1" x14ac:dyDescent="0.2">
      <c r="B82" s="16"/>
      <c r="C82" s="120" t="str">
        <f>INDEX(Sites!$A:$K,MATCH($R82,Sites!$A:$A,0),6)</f>
        <v>Columbia</v>
      </c>
      <c r="D82" s="16">
        <f t="shared" ca="1" si="21"/>
        <v>72.000000000000014</v>
      </c>
      <c r="E82" s="10">
        <f t="shared" ca="1" si="21"/>
        <v>66</v>
      </c>
      <c r="F82" s="10">
        <f t="shared" ca="1" si="21"/>
        <v>65</v>
      </c>
      <c r="G82" s="10">
        <f t="shared" ca="1" si="21"/>
        <v>65</v>
      </c>
      <c r="H82" s="10">
        <f t="shared" ca="1" si="21"/>
        <v>63</v>
      </c>
      <c r="I82" s="10">
        <f t="shared" ca="1" si="21"/>
        <v>62</v>
      </c>
      <c r="J82" s="120">
        <f t="shared" ca="1" si="21"/>
        <v>62</v>
      </c>
      <c r="K82" s="16" t="str">
        <f t="shared" ca="1" si="22"/>
        <v/>
      </c>
      <c r="L82" s="10" t="str">
        <f t="shared" ca="1" si="22"/>
        <v/>
      </c>
      <c r="M82" s="10">
        <f t="shared" ca="1" si="22"/>
        <v>1</v>
      </c>
      <c r="N82" s="15">
        <f t="shared" ca="1" si="22"/>
        <v>2</v>
      </c>
      <c r="R82" s="19">
        <v>340410007</v>
      </c>
      <c r="S82" s="19">
        <f t="array" ref="S82">MATCH(1,($R82='Past-Seasons'!$B$1:$B$480)*($B$74='Past-Seasons'!$A$1:$A$480),0)</f>
        <v>69</v>
      </c>
      <c r="T82" s="19" t="str">
        <f t="shared" si="23"/>
        <v>G69:IQ69</v>
      </c>
    </row>
    <row r="83" spans="2:20" ht="12.75" customHeight="1" x14ac:dyDescent="0.2">
      <c r="B83" s="16"/>
      <c r="C83" s="120" t="str">
        <f>INDEX(Sites!$A:$K,MATCH($R83,Sites!$A:$A,0),6)</f>
        <v>Flemington</v>
      </c>
      <c r="D83" s="16">
        <f t="shared" ca="1" si="21"/>
        <v>78</v>
      </c>
      <c r="E83" s="10">
        <f t="shared" ca="1" si="21"/>
        <v>78</v>
      </c>
      <c r="F83" s="10">
        <f t="shared" ca="1" si="21"/>
        <v>74.000000000000014</v>
      </c>
      <c r="G83" s="10">
        <f t="shared" ca="1" si="21"/>
        <v>73.000000000000014</v>
      </c>
      <c r="H83" s="10">
        <f t="shared" ca="1" si="21"/>
        <v>73.000000000000014</v>
      </c>
      <c r="I83" s="10">
        <f t="shared" ca="1" si="21"/>
        <v>70</v>
      </c>
      <c r="J83" s="120">
        <f t="shared" ca="1" si="21"/>
        <v>70</v>
      </c>
      <c r="K83" s="16" t="str">
        <f t="shared" ca="1" si="22"/>
        <v/>
      </c>
      <c r="L83" s="10">
        <f t="shared" ca="1" si="22"/>
        <v>2</v>
      </c>
      <c r="M83" s="10">
        <f t="shared" ca="1" si="22"/>
        <v>5</v>
      </c>
      <c r="N83" s="15">
        <f t="shared" ca="1" si="22"/>
        <v>13</v>
      </c>
      <c r="R83" s="19">
        <v>340190001</v>
      </c>
      <c r="S83" s="19">
        <f t="array" ref="S83">MATCH(1,($R83='Past-Seasons'!$B$1:$B$480)*($B$74='Past-Seasons'!$A$1:$A$480),0)</f>
        <v>70</v>
      </c>
      <c r="T83" s="19" t="str">
        <f t="shared" si="23"/>
        <v>G70:IQ70</v>
      </c>
    </row>
    <row r="84" spans="2:20" ht="12.75" customHeight="1" x14ac:dyDescent="0.2">
      <c r="B84" s="16"/>
      <c r="C84" s="120" t="str">
        <f>INDEX(Sites!$A:$K,MATCH($R84,Sites!$A:$A,0),6)</f>
        <v>Leonia</v>
      </c>
      <c r="D84" s="16">
        <f t="shared" ca="1" si="21"/>
        <v>77</v>
      </c>
      <c r="E84" s="10">
        <f t="shared" ca="1" si="21"/>
        <v>75</v>
      </c>
      <c r="F84" s="10">
        <f t="shared" ca="1" si="21"/>
        <v>74.000000000000014</v>
      </c>
      <c r="G84" s="10">
        <f t="shared" ca="1" si="21"/>
        <v>73.000000000000014</v>
      </c>
      <c r="H84" s="10">
        <f t="shared" ca="1" si="21"/>
        <v>72.000000000000014</v>
      </c>
      <c r="I84" s="10">
        <f t="shared" ca="1" si="21"/>
        <v>71.000000000000014</v>
      </c>
      <c r="J84" s="120">
        <f t="shared" ca="1" si="21"/>
        <v>70</v>
      </c>
      <c r="K84" s="16" t="str">
        <f t="shared" ca="1" si="22"/>
        <v/>
      </c>
      <c r="L84" s="10">
        <f t="shared" ca="1" si="22"/>
        <v>1</v>
      </c>
      <c r="M84" s="10">
        <f t="shared" ca="1" si="22"/>
        <v>6</v>
      </c>
      <c r="N84" s="15">
        <f t="shared" ca="1" si="22"/>
        <v>16</v>
      </c>
      <c r="R84" s="19">
        <v>340030006</v>
      </c>
      <c r="S84" s="19">
        <f t="array" ref="S84">MATCH(1,($R84='Past-Seasons'!$B$1:$B$480)*($B$74='Past-Seasons'!$A$1:$A$480),0)</f>
        <v>71</v>
      </c>
      <c r="T84" s="19" t="str">
        <f t="shared" si="23"/>
        <v>G71:IQ71</v>
      </c>
    </row>
    <row r="85" spans="2:20" ht="12.75" customHeight="1" x14ac:dyDescent="0.2">
      <c r="B85" s="16"/>
      <c r="C85" s="120" t="str">
        <f>INDEX(Sites!$A:$K,MATCH($R85,Sites!$A:$A,0),6)</f>
        <v>Millville</v>
      </c>
      <c r="D85" s="16">
        <f t="shared" ref="D85:J91" ca="1" si="24">IF(ISERROR(LARGE(INDIRECT($R$2 &amp; $T85),D$74)),"No Data",LARGE(INDIRECT($R$2 &amp; $T85),D$74))</f>
        <v>70</v>
      </c>
      <c r="E85" s="10">
        <f t="shared" ca="1" si="24"/>
        <v>69</v>
      </c>
      <c r="F85" s="10">
        <f t="shared" ca="1" si="24"/>
        <v>69</v>
      </c>
      <c r="G85" s="10">
        <f t="shared" ca="1" si="24"/>
        <v>68</v>
      </c>
      <c r="H85" s="10">
        <f t="shared" ca="1" si="24"/>
        <v>68</v>
      </c>
      <c r="I85" s="10">
        <f t="shared" ca="1" si="24"/>
        <v>65</v>
      </c>
      <c r="J85" s="120">
        <f t="shared" ca="1" si="24"/>
        <v>64</v>
      </c>
      <c r="K85" s="16" t="str">
        <f t="shared" ca="1" si="22"/>
        <v/>
      </c>
      <c r="L85" s="10" t="str">
        <f t="shared" ca="1" si="22"/>
        <v/>
      </c>
      <c r="M85" s="10" t="str">
        <f t="shared" ca="1" si="22"/>
        <v/>
      </c>
      <c r="N85" s="15">
        <f t="shared" ca="1" si="22"/>
        <v>5</v>
      </c>
      <c r="R85" s="19">
        <v>340110007</v>
      </c>
      <c r="S85" s="19">
        <f t="array" ref="S85">MATCH(1,($R85='Past-Seasons'!$B$1:$B$480)*($B$74='Past-Seasons'!$A$1:$A$480),0)</f>
        <v>72</v>
      </c>
      <c r="T85" s="19" t="str">
        <f t="shared" si="23"/>
        <v>G72:IQ72</v>
      </c>
    </row>
    <row r="86" spans="2:20" ht="12.75" customHeight="1" x14ac:dyDescent="0.2">
      <c r="B86" s="16"/>
      <c r="C86" s="120" t="str">
        <f>INDEX(Sites!$A:$K,MATCH($R86,Sites!$A:$A,0),6)</f>
        <v>Monmouth University</v>
      </c>
      <c r="D86" s="16">
        <f t="shared" ca="1" si="24"/>
        <v>73.000000000000014</v>
      </c>
      <c r="E86" s="10">
        <f t="shared" ca="1" si="24"/>
        <v>72.000000000000014</v>
      </c>
      <c r="F86" s="10">
        <f t="shared" ca="1" si="24"/>
        <v>70</v>
      </c>
      <c r="G86" s="10">
        <f t="shared" ca="1" si="24"/>
        <v>68</v>
      </c>
      <c r="H86" s="10">
        <f t="shared" ca="1" si="24"/>
        <v>68</v>
      </c>
      <c r="I86" s="10">
        <f t="shared" ca="1" si="24"/>
        <v>66</v>
      </c>
      <c r="J86" s="120">
        <f t="shared" ca="1" si="24"/>
        <v>66</v>
      </c>
      <c r="K86" s="16" t="str">
        <f t="shared" ca="1" si="22"/>
        <v/>
      </c>
      <c r="L86" s="10" t="str">
        <f t="shared" ca="1" si="22"/>
        <v/>
      </c>
      <c r="M86" s="10">
        <f t="shared" ca="1" si="22"/>
        <v>2</v>
      </c>
      <c r="N86" s="15">
        <f t="shared" ca="1" si="22"/>
        <v>7</v>
      </c>
      <c r="R86" s="19">
        <v>340250005</v>
      </c>
      <c r="S86" s="19">
        <f t="array" ref="S86">MATCH(1,($R86='Past-Seasons'!$B$1:$B$480)*($B$74='Past-Seasons'!$A$1:$A$480),0)</f>
        <v>73</v>
      </c>
      <c r="T86" s="19" t="str">
        <f t="shared" si="23"/>
        <v>G73:IQ73</v>
      </c>
    </row>
    <row r="87" spans="2:20" ht="12.75" customHeight="1" x14ac:dyDescent="0.2">
      <c r="B87" s="16"/>
      <c r="C87" s="120" t="str">
        <f>INDEX(Sites!$A:$K,MATCH($R87,Sites!$A:$A,0),6)</f>
        <v>Newark Firehouse</v>
      </c>
      <c r="D87" s="16">
        <f t="shared" ca="1" si="24"/>
        <v>71.000000000000014</v>
      </c>
      <c r="E87" s="10">
        <f t="shared" ca="1" si="24"/>
        <v>70</v>
      </c>
      <c r="F87" s="10">
        <f t="shared" ca="1" si="24"/>
        <v>69</v>
      </c>
      <c r="G87" s="10">
        <f t="shared" ca="1" si="24"/>
        <v>68</v>
      </c>
      <c r="H87" s="10">
        <f t="shared" ca="1" si="24"/>
        <v>66</v>
      </c>
      <c r="I87" s="10">
        <f t="shared" ca="1" si="24"/>
        <v>66</v>
      </c>
      <c r="J87" s="120">
        <f t="shared" ca="1" si="24"/>
        <v>65</v>
      </c>
      <c r="K87" s="16" t="str">
        <f t="shared" ca="1" si="22"/>
        <v/>
      </c>
      <c r="L87" s="10" t="str">
        <f t="shared" ca="1" si="22"/>
        <v/>
      </c>
      <c r="M87" s="10">
        <f t="shared" ca="1" si="22"/>
        <v>1</v>
      </c>
      <c r="N87" s="15">
        <f t="shared" ca="1" si="22"/>
        <v>6</v>
      </c>
      <c r="R87" s="19">
        <v>340130003</v>
      </c>
      <c r="S87" s="19">
        <f t="array" ref="S87">MATCH(1,($R87='Past-Seasons'!$B$1:$B$480)*($B$74='Past-Seasons'!$A$1:$A$480),0)</f>
        <v>74</v>
      </c>
      <c r="T87" s="19" t="str">
        <f t="shared" si="23"/>
        <v>G74:IQ74</v>
      </c>
    </row>
    <row r="88" spans="2:20" ht="12.75" customHeight="1" x14ac:dyDescent="0.2">
      <c r="B88" s="16"/>
      <c r="C88" s="120" t="str">
        <f>INDEX(Sites!$A:$K,MATCH($R88,Sites!$A:$A,0),6)</f>
        <v>Ramapo</v>
      </c>
      <c r="D88" s="16">
        <f t="shared" ca="1" si="24"/>
        <v>79</v>
      </c>
      <c r="E88" s="10">
        <f t="shared" ca="1" si="24"/>
        <v>72.000000000000014</v>
      </c>
      <c r="F88" s="10">
        <f t="shared" ca="1" si="24"/>
        <v>71.000000000000014</v>
      </c>
      <c r="G88" s="10">
        <f t="shared" ca="1" si="24"/>
        <v>68</v>
      </c>
      <c r="H88" s="10">
        <f t="shared" ca="1" si="24"/>
        <v>68</v>
      </c>
      <c r="I88" s="10">
        <f t="shared" ca="1" si="24"/>
        <v>68</v>
      </c>
      <c r="J88" s="120">
        <f t="shared" ca="1" si="24"/>
        <v>67</v>
      </c>
      <c r="K88" s="16" t="str">
        <f t="shared" ca="1" si="22"/>
        <v/>
      </c>
      <c r="L88" s="10">
        <f t="shared" ca="1" si="22"/>
        <v>1</v>
      </c>
      <c r="M88" s="10">
        <f t="shared" ca="1" si="22"/>
        <v>3</v>
      </c>
      <c r="N88" s="15">
        <f t="shared" ca="1" si="22"/>
        <v>8</v>
      </c>
      <c r="R88" s="19">
        <v>340315001</v>
      </c>
      <c r="S88" s="19">
        <f t="array" ref="S88">MATCH(1,($R88='Past-Seasons'!$B$1:$B$480)*($B$74='Past-Seasons'!$A$1:$A$480),0)</f>
        <v>75</v>
      </c>
      <c r="T88" s="19" t="str">
        <f t="shared" si="23"/>
        <v>G75:IQ75</v>
      </c>
    </row>
    <row r="89" spans="2:20" ht="12.75" customHeight="1" x14ac:dyDescent="0.2">
      <c r="B89" s="16"/>
      <c r="C89" s="120" t="str">
        <f>INDEX(Sites!$A:$K,MATCH($R89,Sites!$A:$A,0),6)</f>
        <v>Rider University</v>
      </c>
      <c r="D89" s="16">
        <f t="shared" ca="1" si="24"/>
        <v>76</v>
      </c>
      <c r="E89" s="10">
        <f t="shared" ca="1" si="24"/>
        <v>74.000000000000014</v>
      </c>
      <c r="F89" s="10">
        <f t="shared" ca="1" si="24"/>
        <v>72.000000000000014</v>
      </c>
      <c r="G89" s="10">
        <f t="shared" ca="1" si="24"/>
        <v>71.000000000000014</v>
      </c>
      <c r="H89" s="10">
        <f t="shared" ca="1" si="24"/>
        <v>70</v>
      </c>
      <c r="I89" s="10">
        <f t="shared" ca="1" si="24"/>
        <v>70</v>
      </c>
      <c r="J89" s="120">
        <f t="shared" ca="1" si="24"/>
        <v>70</v>
      </c>
      <c r="K89" s="16" t="str">
        <f t="shared" ca="1" si="22"/>
        <v/>
      </c>
      <c r="L89" s="10">
        <f t="shared" ca="1" si="22"/>
        <v>1</v>
      </c>
      <c r="M89" s="10">
        <f t="shared" ca="1" si="22"/>
        <v>4</v>
      </c>
      <c r="N89" s="15">
        <f t="shared" ca="1" si="22"/>
        <v>15</v>
      </c>
      <c r="R89" s="19">
        <v>340210005</v>
      </c>
      <c r="S89" s="19">
        <f t="array" ref="S89">MATCH(1,($R89='Past-Seasons'!$B$1:$B$480)*($B$74='Past-Seasons'!$A$1:$A$480),0)</f>
        <v>76</v>
      </c>
      <c r="T89" s="19" t="str">
        <f t="shared" si="23"/>
        <v>G76:IQ76</v>
      </c>
    </row>
    <row r="90" spans="2:20" ht="12.75" customHeight="1" x14ac:dyDescent="0.2">
      <c r="B90" s="16"/>
      <c r="C90" s="120" t="str">
        <f>INDEX(Sites!$A:$K,MATCH($R90,Sites!$A:$A,0),6)</f>
        <v>Rutgers University</v>
      </c>
      <c r="D90" s="16">
        <f t="shared" ca="1" si="24"/>
        <v>78</v>
      </c>
      <c r="E90" s="10">
        <f t="shared" ca="1" si="24"/>
        <v>76</v>
      </c>
      <c r="F90" s="10">
        <f t="shared" ca="1" si="24"/>
        <v>75</v>
      </c>
      <c r="G90" s="10">
        <f t="shared" ca="1" si="24"/>
        <v>75</v>
      </c>
      <c r="H90" s="10">
        <f t="shared" ca="1" si="24"/>
        <v>74.000000000000014</v>
      </c>
      <c r="I90" s="10">
        <f t="shared" ca="1" si="24"/>
        <v>74.000000000000014</v>
      </c>
      <c r="J90" s="120">
        <f t="shared" ca="1" si="24"/>
        <v>73.000000000000014</v>
      </c>
      <c r="K90" s="16" t="str">
        <f t="shared" ca="1" si="22"/>
        <v/>
      </c>
      <c r="L90" s="10">
        <f t="shared" ca="1" si="22"/>
        <v>2</v>
      </c>
      <c r="M90" s="10">
        <f t="shared" ca="1" si="22"/>
        <v>10</v>
      </c>
      <c r="N90" s="15">
        <f t="shared" ca="1" si="22"/>
        <v>17</v>
      </c>
      <c r="R90" s="19">
        <v>340230011</v>
      </c>
      <c r="S90" s="19">
        <f t="array" ref="S90">MATCH(1,($R90='Past-Seasons'!$B$1:$B$480)*($B$74='Past-Seasons'!$A$1:$A$480),0)</f>
        <v>77</v>
      </c>
      <c r="T90" s="19" t="str">
        <f t="shared" si="23"/>
        <v>G77:IQ77</v>
      </c>
    </row>
    <row r="91" spans="2:20" ht="12.75" customHeight="1" thickBot="1" x14ac:dyDescent="0.25">
      <c r="B91" s="16"/>
      <c r="C91" s="120" t="str">
        <f>INDEX(Sites!$A:$K,MATCH($R91,Sites!$A:$A,0),6)</f>
        <v>Washington Crossing</v>
      </c>
      <c r="D91" s="16">
        <f t="shared" ca="1" si="24"/>
        <v>86</v>
      </c>
      <c r="E91" s="10">
        <f t="shared" ca="1" si="24"/>
        <v>83</v>
      </c>
      <c r="F91" s="10">
        <f t="shared" ca="1" si="24"/>
        <v>75</v>
      </c>
      <c r="G91" s="10">
        <f t="shared" ca="1" si="24"/>
        <v>74.000000000000014</v>
      </c>
      <c r="H91" s="10">
        <f t="shared" ca="1" si="24"/>
        <v>74.000000000000014</v>
      </c>
      <c r="I91" s="10">
        <f t="shared" ca="1" si="24"/>
        <v>74.000000000000014</v>
      </c>
      <c r="J91" s="120">
        <f t="shared" ca="1" si="24"/>
        <v>74.000000000000014</v>
      </c>
      <c r="K91" s="16">
        <f t="shared" ca="1" si="22"/>
        <v>1</v>
      </c>
      <c r="L91" s="10">
        <f t="shared" ca="1" si="22"/>
        <v>2</v>
      </c>
      <c r="M91" s="10">
        <f t="shared" ca="1" si="22"/>
        <v>10</v>
      </c>
      <c r="N91" s="15">
        <f t="shared" ca="1" si="22"/>
        <v>15</v>
      </c>
      <c r="R91" s="19">
        <v>340219991</v>
      </c>
      <c r="S91" s="19">
        <f t="array" ref="S91">MATCH(1,($R91='Past-Seasons'!$B$1:$B$480)*($B$74='Past-Seasons'!$A$1:$A$480),0)</f>
        <v>78</v>
      </c>
      <c r="T91" s="19" t="str">
        <f t="shared" si="23"/>
        <v>G78:IQ78</v>
      </c>
    </row>
    <row r="92" spans="2:20" ht="12.75" customHeight="1" x14ac:dyDescent="0.2">
      <c r="B92" s="449"/>
      <c r="C92" s="326" t="s">
        <v>75</v>
      </c>
      <c r="D92" s="480">
        <f t="shared" ref="D92:J92" ca="1" si="25">MAX(D75:D91)</f>
        <v>86</v>
      </c>
      <c r="E92" s="327">
        <f t="shared" ca="1" si="25"/>
        <v>83</v>
      </c>
      <c r="F92" s="327">
        <f t="shared" ca="1" si="25"/>
        <v>78</v>
      </c>
      <c r="G92" s="327">
        <f t="shared" ca="1" si="25"/>
        <v>76</v>
      </c>
      <c r="H92" s="327">
        <f t="shared" ca="1" si="25"/>
        <v>75</v>
      </c>
      <c r="I92" s="327">
        <f t="shared" ca="1" si="25"/>
        <v>74.000000000000014</v>
      </c>
      <c r="J92" s="326">
        <f t="shared" ca="1" si="25"/>
        <v>74.000000000000014</v>
      </c>
      <c r="K92" s="121">
        <f ca="1">SUM(K75:K91)</f>
        <v>1</v>
      </c>
      <c r="L92" s="122">
        <f ca="1">SUM(L75:L91)</f>
        <v>18</v>
      </c>
      <c r="M92" s="122">
        <f ca="1">SUM(M75:M91)</f>
        <v>64</v>
      </c>
      <c r="N92" s="123">
        <f ca="1">SUM(N75:N91)</f>
        <v>162</v>
      </c>
      <c r="R92" s="19" t="s">
        <v>71</v>
      </c>
    </row>
    <row r="93" spans="2:20" ht="12.75" customHeight="1" thickBot="1" x14ac:dyDescent="0.25">
      <c r="B93" s="85"/>
      <c r="C93" s="13"/>
      <c r="D93" s="13"/>
      <c r="E93" s="13"/>
      <c r="F93" s="13"/>
      <c r="G93" s="13"/>
      <c r="H93" s="13"/>
      <c r="I93" s="13"/>
      <c r="J93" s="13"/>
      <c r="K93" s="484" t="s">
        <v>36</v>
      </c>
      <c r="L93" s="485"/>
      <c r="M93" s="485"/>
      <c r="N93" s="486"/>
      <c r="R93" s="19" t="s">
        <v>71</v>
      </c>
      <c r="S93" s="95"/>
      <c r="T93" s="95"/>
    </row>
    <row r="94" spans="2:20" ht="12.75" customHeight="1" thickBot="1" x14ac:dyDescent="0.25">
      <c r="B94" s="16"/>
      <c r="C94" s="124" t="s">
        <v>72</v>
      </c>
      <c r="D94" s="125" t="s">
        <v>47</v>
      </c>
      <c r="E94" s="16"/>
      <c r="F94" s="10"/>
      <c r="G94" s="10"/>
      <c r="H94" s="10"/>
      <c r="I94" s="10"/>
      <c r="J94" s="10"/>
      <c r="K94" s="487"/>
      <c r="L94" s="488"/>
      <c r="M94" s="488"/>
      <c r="N94" s="489"/>
      <c r="R94" s="19" t="s">
        <v>71</v>
      </c>
    </row>
    <row r="95" spans="2:20" ht="12.75" customHeight="1" x14ac:dyDescent="0.2">
      <c r="B95" s="16"/>
      <c r="C95" s="126"/>
      <c r="D95" s="211" t="s">
        <v>48</v>
      </c>
      <c r="E95" s="16"/>
      <c r="F95" s="10"/>
      <c r="G95" s="10"/>
      <c r="H95" s="10"/>
      <c r="I95" s="10"/>
      <c r="J95" s="10"/>
      <c r="K95" s="490" t="s">
        <v>38</v>
      </c>
      <c r="L95" s="491"/>
      <c r="M95" s="491"/>
      <c r="N95" s="492"/>
      <c r="R95" s="19" t="s">
        <v>71</v>
      </c>
    </row>
    <row r="96" spans="2:20" ht="12.75" customHeight="1" x14ac:dyDescent="0.2">
      <c r="B96" s="16"/>
      <c r="C96" s="127"/>
      <c r="D96" s="219" t="s">
        <v>49</v>
      </c>
      <c r="E96" s="10"/>
      <c r="F96" s="10"/>
      <c r="G96" s="10"/>
      <c r="H96" s="10"/>
      <c r="I96" s="10"/>
      <c r="J96" s="10"/>
      <c r="K96" s="128" t="str">
        <f t="shared" ref="K96:N96" si="26">K$5</f>
        <v>&gt; 84</v>
      </c>
      <c r="L96" s="129" t="str">
        <f t="shared" si="26"/>
        <v>&gt; 75</v>
      </c>
      <c r="M96" s="129" t="str">
        <f t="shared" si="26"/>
        <v>&gt; 70</v>
      </c>
      <c r="N96" s="130" t="str">
        <f t="shared" si="26"/>
        <v>&gt; 65</v>
      </c>
      <c r="R96" s="19" t="s">
        <v>71</v>
      </c>
      <c r="S96" s="95" t="s">
        <v>61</v>
      </c>
      <c r="T96" s="95" t="s">
        <v>73</v>
      </c>
    </row>
    <row r="97" spans="2:20" ht="12.75" customHeight="1" thickBot="1" x14ac:dyDescent="0.25">
      <c r="B97" s="14"/>
      <c r="C97" s="131"/>
      <c r="D97" s="12"/>
      <c r="E97" s="12"/>
      <c r="F97" s="12"/>
      <c r="G97" s="12"/>
      <c r="H97" s="12"/>
      <c r="I97" s="12"/>
      <c r="J97" s="12"/>
      <c r="K97" s="479">
        <f ca="1">COUNTIF(INDIRECT($R$2 &amp; $T97),K$5)</f>
        <v>1</v>
      </c>
      <c r="L97" s="132">
        <f ca="1">COUNTIF(INDIRECT($R$2 &amp; $T97),L$5)</f>
        <v>12</v>
      </c>
      <c r="M97" s="132">
        <f ca="1">COUNTIF(INDIRECT($R$2 &amp; $T97),M$5)</f>
        <v>25</v>
      </c>
      <c r="N97" s="133">
        <f ca="1">COUNTIF(INDIRECT($R$2 &amp; $T97),N$5)</f>
        <v>41</v>
      </c>
      <c r="R97" s="19" t="s">
        <v>71</v>
      </c>
      <c r="S97" s="19">
        <f>MATCH($B$74-COUNT($B$97:$B97),'Past-Seasons'!$F$1:$F$21,0)</f>
        <v>16</v>
      </c>
      <c r="T97" s="19" t="str">
        <f>$T$1 &amp; S97 &amp; ":" &amp; $T$2 &amp; S97</f>
        <v>G16:IQ16</v>
      </c>
    </row>
    <row r="98" spans="2:20" ht="12.75" customHeight="1" x14ac:dyDescent="0.2">
      <c r="R98" s="19" t="s">
        <v>71</v>
      </c>
    </row>
    <row r="99" spans="2:20" ht="12.75" customHeight="1" x14ac:dyDescent="0.2">
      <c r="R99" s="19" t="s">
        <v>71</v>
      </c>
    </row>
    <row r="100" spans="2:20" ht="12.75" customHeight="1" x14ac:dyDescent="0.2">
      <c r="R100" s="19" t="s">
        <v>71</v>
      </c>
    </row>
    <row r="101" spans="2:20" ht="12.75" customHeight="1" x14ac:dyDescent="0.2">
      <c r="R101" s="19" t="s">
        <v>71</v>
      </c>
    </row>
    <row r="102" spans="2:20" ht="12.75" customHeight="1" x14ac:dyDescent="0.2">
      <c r="R102" s="19" t="s">
        <v>71</v>
      </c>
    </row>
    <row r="103" spans="2:20" ht="12.75" customHeight="1" x14ac:dyDescent="0.2">
      <c r="D103" s="502" t="s">
        <v>66</v>
      </c>
      <c r="E103" s="503"/>
      <c r="F103" s="503"/>
      <c r="G103" s="503"/>
      <c r="H103" s="503"/>
      <c r="I103" s="503"/>
      <c r="J103" s="504"/>
      <c r="K103" s="499" t="s">
        <v>67</v>
      </c>
      <c r="L103" s="500"/>
      <c r="M103" s="500"/>
      <c r="N103" s="501"/>
      <c r="R103" s="19" t="s">
        <v>71</v>
      </c>
    </row>
    <row r="104" spans="2:20" ht="12.75" customHeight="1" x14ac:dyDescent="0.2">
      <c r="B104" s="324">
        <v>2015</v>
      </c>
      <c r="C104" s="450" t="s">
        <v>41</v>
      </c>
      <c r="D104" s="117">
        <v>1</v>
      </c>
      <c r="E104" s="118">
        <v>2</v>
      </c>
      <c r="F104" s="118">
        <v>3</v>
      </c>
      <c r="G104" s="118">
        <v>4</v>
      </c>
      <c r="H104" s="118">
        <v>5</v>
      </c>
      <c r="I104" s="118">
        <v>6</v>
      </c>
      <c r="J104" s="119">
        <v>7</v>
      </c>
      <c r="K104" s="480" t="str">
        <f t="shared" ref="K104:N104" si="27">K$5</f>
        <v>&gt; 84</v>
      </c>
      <c r="L104" s="327" t="str">
        <f t="shared" si="27"/>
        <v>&gt; 75</v>
      </c>
      <c r="M104" s="327" t="str">
        <f t="shared" si="27"/>
        <v>&gt; 70</v>
      </c>
      <c r="N104" s="328" t="str">
        <f t="shared" si="27"/>
        <v>&gt; 65</v>
      </c>
      <c r="R104" s="95" t="s">
        <v>68</v>
      </c>
      <c r="S104" s="95" t="s">
        <v>12</v>
      </c>
      <c r="T104" s="95" t="s">
        <v>69</v>
      </c>
    </row>
    <row r="105" spans="2:20" ht="12.75" customHeight="1" x14ac:dyDescent="0.2">
      <c r="B105" s="16"/>
      <c r="C105" s="120" t="str">
        <f>INDEX(Sites!$A:$K,MATCH($R105,Sites!$A:$A,0),6)</f>
        <v>Ancora State Hospital</v>
      </c>
      <c r="D105" s="16">
        <f t="shared" ref="D105:J114" ca="1" si="28">IF(ISERROR(LARGE(INDIRECT($R$2 &amp; $T105),D$74)),"No Data",LARGE(INDIRECT($R$2 &amp; $T105),D$74))</f>
        <v>76</v>
      </c>
      <c r="E105" s="10">
        <f t="shared" ca="1" si="28"/>
        <v>76</v>
      </c>
      <c r="F105" s="10">
        <f t="shared" ca="1" si="28"/>
        <v>75</v>
      </c>
      <c r="G105" s="10">
        <f t="shared" ca="1" si="28"/>
        <v>72.000000000000014</v>
      </c>
      <c r="H105" s="10">
        <f t="shared" ca="1" si="28"/>
        <v>72.000000000000014</v>
      </c>
      <c r="I105" s="10">
        <f t="shared" ca="1" si="28"/>
        <v>71.000000000000014</v>
      </c>
      <c r="J105" s="120">
        <f t="shared" ca="1" si="28"/>
        <v>71.000000000000014</v>
      </c>
      <c r="K105" s="16" t="str">
        <f t="shared" ref="K105:N121" ca="1" si="29">IF(COUNT(INDIRECT($R$2 &amp; $T105))&gt;0,IF(COUNTIF(INDIRECT($R$2 &amp; $T105),K$5)&gt;0,COUNTIF(INDIRECT($R$2 &amp; $T105),K$5),""),"No Data")</f>
        <v/>
      </c>
      <c r="L105" s="10">
        <f t="shared" ca="1" si="29"/>
        <v>2</v>
      </c>
      <c r="M105" s="10">
        <f t="shared" ca="1" si="29"/>
        <v>7</v>
      </c>
      <c r="N105" s="15">
        <f t="shared" ca="1" si="29"/>
        <v>15</v>
      </c>
      <c r="R105" s="19">
        <v>340071001</v>
      </c>
      <c r="S105" s="19">
        <f t="array" ref="S105">MATCH(1,($R105='Past-Seasons'!$B$1:$B$480)*($B$104='Past-Seasons'!$A$1:$A$480),0)</f>
        <v>82</v>
      </c>
      <c r="T105" s="19" t="str">
        <f t="shared" ref="T105:T121" si="30">$T$1 &amp; $S105 &amp; ":" &amp; $T$2 &amp; $S105</f>
        <v>G82:IQ82</v>
      </c>
    </row>
    <row r="106" spans="2:20" ht="12.75" customHeight="1" x14ac:dyDescent="0.2">
      <c r="B106" s="16"/>
      <c r="C106" s="120" t="str">
        <f>INDEX(Sites!$A:$K,MATCH($R106,Sites!$A:$A,0),6)</f>
        <v>Bayonne</v>
      </c>
      <c r="D106" s="16">
        <f t="shared" ca="1" si="28"/>
        <v>92</v>
      </c>
      <c r="E106" s="10">
        <f t="shared" ca="1" si="28"/>
        <v>82</v>
      </c>
      <c r="F106" s="10">
        <f t="shared" ca="1" si="28"/>
        <v>80</v>
      </c>
      <c r="G106" s="10">
        <f t="shared" ca="1" si="28"/>
        <v>77</v>
      </c>
      <c r="H106" s="10">
        <f t="shared" ca="1" si="28"/>
        <v>76</v>
      </c>
      <c r="I106" s="10">
        <f t="shared" ca="1" si="28"/>
        <v>76</v>
      </c>
      <c r="J106" s="120">
        <f t="shared" ca="1" si="28"/>
        <v>75</v>
      </c>
      <c r="K106" s="16">
        <f t="shared" ca="1" si="29"/>
        <v>1</v>
      </c>
      <c r="L106" s="10">
        <f t="shared" ca="1" si="29"/>
        <v>6</v>
      </c>
      <c r="M106" s="10">
        <f t="shared" ca="1" si="29"/>
        <v>16</v>
      </c>
      <c r="N106" s="15">
        <f t="shared" ca="1" si="29"/>
        <v>25</v>
      </c>
      <c r="R106" s="19">
        <v>340170006</v>
      </c>
      <c r="S106" s="19">
        <f t="array" ref="S106">MATCH(1,($R106='Past-Seasons'!$B$1:$B$480)*($B$104='Past-Seasons'!$A$1:$A$480),0)</f>
        <v>83</v>
      </c>
      <c r="T106" s="19" t="str">
        <f t="shared" si="30"/>
        <v>G83:IQ83</v>
      </c>
    </row>
    <row r="107" spans="2:20" ht="12.75" customHeight="1" x14ac:dyDescent="0.2">
      <c r="B107" s="16"/>
      <c r="C107" s="120" t="str">
        <f>INDEX(Sites!$A:$K,MATCH($R107,Sites!$A:$A,0),6)</f>
        <v>Brigantine</v>
      </c>
      <c r="D107" s="16">
        <f t="shared" ca="1" si="28"/>
        <v>77</v>
      </c>
      <c r="E107" s="10">
        <f t="shared" ca="1" si="28"/>
        <v>75</v>
      </c>
      <c r="F107" s="10">
        <f t="shared" ca="1" si="28"/>
        <v>68</v>
      </c>
      <c r="G107" s="10">
        <f t="shared" ca="1" si="28"/>
        <v>68</v>
      </c>
      <c r="H107" s="10">
        <f t="shared" ca="1" si="28"/>
        <v>64</v>
      </c>
      <c r="I107" s="10">
        <f t="shared" ca="1" si="28"/>
        <v>64</v>
      </c>
      <c r="J107" s="120">
        <f t="shared" ca="1" si="28"/>
        <v>63</v>
      </c>
      <c r="K107" s="16" t="str">
        <f t="shared" ca="1" si="29"/>
        <v/>
      </c>
      <c r="L107" s="10">
        <f t="shared" ca="1" si="29"/>
        <v>1</v>
      </c>
      <c r="M107" s="10">
        <f t="shared" ca="1" si="29"/>
        <v>2</v>
      </c>
      <c r="N107" s="15">
        <f t="shared" ca="1" si="29"/>
        <v>4</v>
      </c>
      <c r="R107" s="19">
        <v>340010006</v>
      </c>
      <c r="S107" s="19">
        <f t="array" ref="S107">MATCH(1,($R107='Past-Seasons'!$B$1:$B$480)*($B$104='Past-Seasons'!$A$1:$A$480),0)</f>
        <v>84</v>
      </c>
      <c r="T107" s="19" t="str">
        <f t="shared" si="30"/>
        <v>G84:IQ84</v>
      </c>
    </row>
    <row r="108" spans="2:20" ht="12.75" customHeight="1" x14ac:dyDescent="0.2">
      <c r="B108" s="16"/>
      <c r="C108" s="120" t="str">
        <f>INDEX(Sites!$A:$K,MATCH($R108,Sites!$A:$A,0),6)</f>
        <v>Camden Spruce St</v>
      </c>
      <c r="D108" s="16">
        <f t="shared" ca="1" si="28"/>
        <v>90</v>
      </c>
      <c r="E108" s="10">
        <f t="shared" ca="1" si="28"/>
        <v>83</v>
      </c>
      <c r="F108" s="10">
        <f t="shared" ca="1" si="28"/>
        <v>81</v>
      </c>
      <c r="G108" s="10">
        <f t="shared" ca="1" si="28"/>
        <v>79</v>
      </c>
      <c r="H108" s="10">
        <f t="shared" ca="1" si="28"/>
        <v>78</v>
      </c>
      <c r="I108" s="10">
        <f t="shared" ca="1" si="28"/>
        <v>78</v>
      </c>
      <c r="J108" s="120">
        <f t="shared" ca="1" si="28"/>
        <v>78</v>
      </c>
      <c r="K108" s="16">
        <f t="shared" ca="1" si="29"/>
        <v>1</v>
      </c>
      <c r="L108" s="10">
        <f t="shared" ca="1" si="29"/>
        <v>10</v>
      </c>
      <c r="M108" s="10">
        <f t="shared" ca="1" si="29"/>
        <v>11</v>
      </c>
      <c r="N108" s="15">
        <f t="shared" ca="1" si="29"/>
        <v>18</v>
      </c>
      <c r="R108" s="19">
        <v>340070002</v>
      </c>
      <c r="S108" s="19">
        <f t="array" ref="S108">MATCH(1,($R108='Past-Seasons'!$B$1:$B$480)*($B$104='Past-Seasons'!$A$1:$A$480),0)</f>
        <v>85</v>
      </c>
      <c r="T108" s="19" t="str">
        <f t="shared" si="30"/>
        <v>G85:IQ85</v>
      </c>
    </row>
    <row r="109" spans="2:20" ht="12.75" customHeight="1" x14ac:dyDescent="0.2">
      <c r="B109" s="16"/>
      <c r="C109" s="120" t="str">
        <f>INDEX(Sites!$A:$K,MATCH($R109,Sites!$A:$A,0),6)</f>
        <v>Chester</v>
      </c>
      <c r="D109" s="16">
        <f t="shared" ca="1" si="28"/>
        <v>73.000000000000014</v>
      </c>
      <c r="E109" s="10">
        <f t="shared" ca="1" si="28"/>
        <v>72.000000000000014</v>
      </c>
      <c r="F109" s="10">
        <f t="shared" ca="1" si="28"/>
        <v>71.000000000000014</v>
      </c>
      <c r="G109" s="10">
        <f t="shared" ca="1" si="28"/>
        <v>70</v>
      </c>
      <c r="H109" s="10">
        <f t="shared" ca="1" si="28"/>
        <v>69</v>
      </c>
      <c r="I109" s="10">
        <f t="shared" ca="1" si="28"/>
        <v>69</v>
      </c>
      <c r="J109" s="120">
        <f t="shared" ca="1" si="28"/>
        <v>68</v>
      </c>
      <c r="K109" s="16" t="str">
        <f t="shared" ca="1" si="29"/>
        <v/>
      </c>
      <c r="L109" s="10" t="str">
        <f t="shared" ca="1" si="29"/>
        <v/>
      </c>
      <c r="M109" s="10">
        <f t="shared" ca="1" si="29"/>
        <v>3</v>
      </c>
      <c r="N109" s="15">
        <f t="shared" ca="1" si="29"/>
        <v>10</v>
      </c>
      <c r="R109" s="19">
        <v>340273001</v>
      </c>
      <c r="S109" s="19">
        <f t="array" ref="S109">MATCH(1,($R109='Past-Seasons'!$B$1:$B$480)*($B$104='Past-Seasons'!$A$1:$A$480),0)</f>
        <v>86</v>
      </c>
      <c r="T109" s="19" t="str">
        <f t="shared" si="30"/>
        <v>G86:IQ86</v>
      </c>
    </row>
    <row r="110" spans="2:20" ht="12.75" customHeight="1" x14ac:dyDescent="0.2">
      <c r="B110" s="16"/>
      <c r="C110" s="120" t="str">
        <f>INDEX(Sites!$A:$K,MATCH($R110,Sites!$A:$A,0),6)</f>
        <v>Clarksboro</v>
      </c>
      <c r="D110" s="16">
        <f t="shared" ca="1" si="28"/>
        <v>80</v>
      </c>
      <c r="E110" s="10">
        <f t="shared" ca="1" si="28"/>
        <v>79</v>
      </c>
      <c r="F110" s="10">
        <f t="shared" ca="1" si="28"/>
        <v>77</v>
      </c>
      <c r="G110" s="10">
        <f t="shared" ca="1" si="28"/>
        <v>76</v>
      </c>
      <c r="H110" s="10">
        <f t="shared" ca="1" si="28"/>
        <v>75</v>
      </c>
      <c r="I110" s="10">
        <f t="shared" ca="1" si="28"/>
        <v>70</v>
      </c>
      <c r="J110" s="120">
        <f t="shared" ca="1" si="28"/>
        <v>69</v>
      </c>
      <c r="K110" s="16" t="str">
        <f t="shared" ca="1" si="29"/>
        <v/>
      </c>
      <c r="L110" s="10">
        <f t="shared" ca="1" si="29"/>
        <v>4</v>
      </c>
      <c r="M110" s="10">
        <f t="shared" ca="1" si="29"/>
        <v>5</v>
      </c>
      <c r="N110" s="15">
        <f t="shared" ca="1" si="29"/>
        <v>12</v>
      </c>
      <c r="R110" s="19">
        <v>340150002</v>
      </c>
      <c r="S110" s="19">
        <f t="array" ref="S110">MATCH(1,($R110='Past-Seasons'!$B$1:$B$480)*($B$104='Past-Seasons'!$A$1:$A$480),0)</f>
        <v>87</v>
      </c>
      <c r="T110" s="19" t="str">
        <f t="shared" si="30"/>
        <v>G87:IQ87</v>
      </c>
    </row>
    <row r="111" spans="2:20" ht="12.75" customHeight="1" x14ac:dyDescent="0.2">
      <c r="B111" s="16"/>
      <c r="C111" s="120" t="str">
        <f>INDEX(Sites!$A:$K,MATCH($R111,Sites!$A:$A,0),6)</f>
        <v>Colliers Mills</v>
      </c>
      <c r="D111" s="16">
        <f t="shared" ca="1" si="28"/>
        <v>90</v>
      </c>
      <c r="E111" s="10">
        <f t="shared" ca="1" si="28"/>
        <v>81</v>
      </c>
      <c r="F111" s="10">
        <f t="shared" ca="1" si="28"/>
        <v>77</v>
      </c>
      <c r="G111" s="10">
        <f t="shared" ca="1" si="28"/>
        <v>75</v>
      </c>
      <c r="H111" s="10">
        <f t="shared" ca="1" si="28"/>
        <v>73.000000000000014</v>
      </c>
      <c r="I111" s="10">
        <f t="shared" ca="1" si="28"/>
        <v>73.000000000000014</v>
      </c>
      <c r="J111" s="120">
        <f t="shared" ca="1" si="28"/>
        <v>73.000000000000014</v>
      </c>
      <c r="K111" s="16">
        <f t="shared" ca="1" si="29"/>
        <v>1</v>
      </c>
      <c r="L111" s="10">
        <f t="shared" ca="1" si="29"/>
        <v>3</v>
      </c>
      <c r="M111" s="10">
        <f t="shared" ca="1" si="29"/>
        <v>9</v>
      </c>
      <c r="N111" s="15">
        <f t="shared" ca="1" si="29"/>
        <v>19</v>
      </c>
      <c r="R111" s="19">
        <v>340290006</v>
      </c>
      <c r="S111" s="19">
        <f t="array" ref="S111">MATCH(1,($R111='Past-Seasons'!$B$1:$B$480)*($B$104='Past-Seasons'!$A$1:$A$480),0)</f>
        <v>88</v>
      </c>
      <c r="T111" s="19" t="str">
        <f t="shared" si="30"/>
        <v>G88:IQ88</v>
      </c>
    </row>
    <row r="112" spans="2:20" ht="12.75" customHeight="1" x14ac:dyDescent="0.2">
      <c r="B112" s="16"/>
      <c r="C112" s="120" t="str">
        <f>INDEX(Sites!$A:$K,MATCH($R112,Sites!$A:$A,0),6)</f>
        <v>Columbia</v>
      </c>
      <c r="D112" s="16">
        <f t="shared" ca="1" si="28"/>
        <v>75</v>
      </c>
      <c r="E112" s="10">
        <f t="shared" ca="1" si="28"/>
        <v>69</v>
      </c>
      <c r="F112" s="10">
        <f t="shared" ca="1" si="28"/>
        <v>68</v>
      </c>
      <c r="G112" s="10">
        <f t="shared" ca="1" si="28"/>
        <v>66</v>
      </c>
      <c r="H112" s="10">
        <f t="shared" ca="1" si="28"/>
        <v>65</v>
      </c>
      <c r="I112" s="10">
        <f t="shared" ca="1" si="28"/>
        <v>62</v>
      </c>
      <c r="J112" s="120">
        <f t="shared" ca="1" si="28"/>
        <v>62</v>
      </c>
      <c r="K112" s="16" t="str">
        <f t="shared" ca="1" si="29"/>
        <v/>
      </c>
      <c r="L112" s="10" t="str">
        <f t="shared" ca="1" si="29"/>
        <v/>
      </c>
      <c r="M112" s="10">
        <f t="shared" ca="1" si="29"/>
        <v>1</v>
      </c>
      <c r="N112" s="15">
        <f t="shared" ca="1" si="29"/>
        <v>4</v>
      </c>
      <c r="R112" s="19">
        <v>340410007</v>
      </c>
      <c r="S112" s="19">
        <f t="array" ref="S112">MATCH(1,($R112='Past-Seasons'!$B$1:$B$480)*($B$104='Past-Seasons'!$A$1:$A$480),0)</f>
        <v>89</v>
      </c>
      <c r="T112" s="19" t="str">
        <f t="shared" si="30"/>
        <v>G89:IQ89</v>
      </c>
    </row>
    <row r="113" spans="2:20" ht="12.75" customHeight="1" x14ac:dyDescent="0.2">
      <c r="B113" s="16"/>
      <c r="C113" s="120" t="str">
        <f>INDEX(Sites!$A:$K,MATCH($R113,Sites!$A:$A,0),6)</f>
        <v>Flemington</v>
      </c>
      <c r="D113" s="16">
        <f t="shared" ca="1" si="28"/>
        <v>75</v>
      </c>
      <c r="E113" s="10">
        <f t="shared" ca="1" si="28"/>
        <v>75</v>
      </c>
      <c r="F113" s="10">
        <f t="shared" ca="1" si="28"/>
        <v>73.000000000000014</v>
      </c>
      <c r="G113" s="10">
        <f t="shared" ca="1" si="28"/>
        <v>73.000000000000014</v>
      </c>
      <c r="H113" s="10">
        <f t="shared" ca="1" si="28"/>
        <v>70</v>
      </c>
      <c r="I113" s="10">
        <f t="shared" ca="1" si="28"/>
        <v>70</v>
      </c>
      <c r="J113" s="120">
        <f t="shared" ca="1" si="28"/>
        <v>69</v>
      </c>
      <c r="K113" s="16" t="str">
        <f t="shared" ca="1" si="29"/>
        <v/>
      </c>
      <c r="L113" s="10" t="str">
        <f t="shared" ca="1" si="29"/>
        <v/>
      </c>
      <c r="M113" s="10">
        <f t="shared" ca="1" si="29"/>
        <v>4</v>
      </c>
      <c r="N113" s="15">
        <f t="shared" ca="1" si="29"/>
        <v>9</v>
      </c>
      <c r="R113" s="19">
        <v>340190001</v>
      </c>
      <c r="S113" s="19">
        <f t="array" ref="S113">MATCH(1,($R113='Past-Seasons'!$B$1:$B$480)*($B$104='Past-Seasons'!$A$1:$A$480),0)</f>
        <v>90</v>
      </c>
      <c r="T113" s="19" t="str">
        <f t="shared" si="30"/>
        <v>G90:IQ90</v>
      </c>
    </row>
    <row r="114" spans="2:20" ht="12.75" customHeight="1" x14ac:dyDescent="0.2">
      <c r="B114" s="16"/>
      <c r="C114" s="120" t="str">
        <f>INDEX(Sites!$A:$K,MATCH($R114,Sites!$A:$A,0),6)</f>
        <v>Leonia</v>
      </c>
      <c r="D114" s="16">
        <f t="shared" ca="1" si="28"/>
        <v>80</v>
      </c>
      <c r="E114" s="10">
        <f t="shared" ca="1" si="28"/>
        <v>79</v>
      </c>
      <c r="F114" s="10">
        <f t="shared" ca="1" si="28"/>
        <v>77</v>
      </c>
      <c r="G114" s="10">
        <f t="shared" ca="1" si="28"/>
        <v>76</v>
      </c>
      <c r="H114" s="10">
        <f t="shared" ca="1" si="28"/>
        <v>76</v>
      </c>
      <c r="I114" s="10">
        <f t="shared" ca="1" si="28"/>
        <v>73.000000000000014</v>
      </c>
      <c r="J114" s="120">
        <f t="shared" ca="1" si="28"/>
        <v>73.000000000000014</v>
      </c>
      <c r="K114" s="16" t="str">
        <f t="shared" ca="1" si="29"/>
        <v/>
      </c>
      <c r="L114" s="10">
        <f t="shared" ca="1" si="29"/>
        <v>5</v>
      </c>
      <c r="M114" s="10">
        <f t="shared" ca="1" si="29"/>
        <v>11</v>
      </c>
      <c r="N114" s="15">
        <f t="shared" ca="1" si="29"/>
        <v>15</v>
      </c>
      <c r="R114" s="19">
        <v>340030006</v>
      </c>
      <c r="S114" s="19">
        <f t="array" ref="S114">MATCH(1,($R114='Past-Seasons'!$B$1:$B$480)*($B$104='Past-Seasons'!$A$1:$A$480),0)</f>
        <v>91</v>
      </c>
      <c r="T114" s="19" t="str">
        <f t="shared" si="30"/>
        <v>G91:IQ91</v>
      </c>
    </row>
    <row r="115" spans="2:20" ht="12.75" customHeight="1" x14ac:dyDescent="0.2">
      <c r="B115" s="16"/>
      <c r="C115" s="120" t="str">
        <f>INDEX(Sites!$A:$K,MATCH($R115,Sites!$A:$A,0),6)</f>
        <v>Millville</v>
      </c>
      <c r="D115" s="16">
        <f t="shared" ref="D115:J121" ca="1" si="31">IF(ISERROR(LARGE(INDIRECT($R$2 &amp; $T115),D$74)),"No Data",LARGE(INDIRECT($R$2 &amp; $T115),D$74))</f>
        <v>73.000000000000014</v>
      </c>
      <c r="E115" s="10">
        <f t="shared" ca="1" si="31"/>
        <v>72.000000000000014</v>
      </c>
      <c r="F115" s="10">
        <f t="shared" ca="1" si="31"/>
        <v>70</v>
      </c>
      <c r="G115" s="10">
        <f t="shared" ca="1" si="31"/>
        <v>68</v>
      </c>
      <c r="H115" s="10">
        <f t="shared" ca="1" si="31"/>
        <v>68</v>
      </c>
      <c r="I115" s="10">
        <f t="shared" ca="1" si="31"/>
        <v>67</v>
      </c>
      <c r="J115" s="120">
        <f t="shared" ca="1" si="31"/>
        <v>67</v>
      </c>
      <c r="K115" s="16" t="str">
        <f t="shared" ca="1" si="29"/>
        <v/>
      </c>
      <c r="L115" s="10" t="str">
        <f t="shared" ca="1" si="29"/>
        <v/>
      </c>
      <c r="M115" s="10">
        <f t="shared" ca="1" si="29"/>
        <v>2</v>
      </c>
      <c r="N115" s="15">
        <f t="shared" ca="1" si="29"/>
        <v>8</v>
      </c>
      <c r="R115" s="19">
        <v>340110007</v>
      </c>
      <c r="S115" s="19">
        <f t="array" ref="S115">MATCH(1,($R115='Past-Seasons'!$B$1:$B$480)*($B$104='Past-Seasons'!$A$1:$A$480),0)</f>
        <v>92</v>
      </c>
      <c r="T115" s="19" t="str">
        <f t="shared" si="30"/>
        <v>G92:IQ92</v>
      </c>
    </row>
    <row r="116" spans="2:20" ht="12.75" customHeight="1" x14ac:dyDescent="0.2">
      <c r="B116" s="16"/>
      <c r="C116" s="120" t="str">
        <f>INDEX(Sites!$A:$K,MATCH($R116,Sites!$A:$A,0),6)</f>
        <v>Monmouth University</v>
      </c>
      <c r="D116" s="16">
        <f t="shared" ca="1" si="31"/>
        <v>87.000000000000014</v>
      </c>
      <c r="E116" s="10">
        <f t="shared" ca="1" si="31"/>
        <v>79</v>
      </c>
      <c r="F116" s="10">
        <f t="shared" ca="1" si="31"/>
        <v>78</v>
      </c>
      <c r="G116" s="10">
        <f t="shared" ca="1" si="31"/>
        <v>77</v>
      </c>
      <c r="H116" s="10">
        <f t="shared" ca="1" si="31"/>
        <v>73.000000000000014</v>
      </c>
      <c r="I116" s="10">
        <f t="shared" ca="1" si="31"/>
        <v>73.000000000000014</v>
      </c>
      <c r="J116" s="120">
        <f t="shared" ca="1" si="31"/>
        <v>69</v>
      </c>
      <c r="K116" s="16">
        <f t="shared" ca="1" si="29"/>
        <v>1</v>
      </c>
      <c r="L116" s="10">
        <f t="shared" ca="1" si="29"/>
        <v>4</v>
      </c>
      <c r="M116" s="10">
        <f t="shared" ca="1" si="29"/>
        <v>6</v>
      </c>
      <c r="N116" s="15">
        <f t="shared" ca="1" si="29"/>
        <v>14</v>
      </c>
      <c r="R116" s="19">
        <v>340250005</v>
      </c>
      <c r="S116" s="19">
        <f t="array" ref="S116">MATCH(1,($R116='Past-Seasons'!$B$1:$B$480)*($B$104='Past-Seasons'!$A$1:$A$480),0)</f>
        <v>93</v>
      </c>
      <c r="T116" s="19" t="str">
        <f t="shared" si="30"/>
        <v>G93:IQ93</v>
      </c>
    </row>
    <row r="117" spans="2:20" ht="12.75" customHeight="1" x14ac:dyDescent="0.2">
      <c r="B117" s="16"/>
      <c r="C117" s="120" t="str">
        <f>INDEX(Sites!$A:$K,MATCH($R117,Sites!$A:$A,0),6)</f>
        <v>Newark Firehouse</v>
      </c>
      <c r="D117" s="16">
        <f t="shared" ca="1" si="31"/>
        <v>74.000000000000014</v>
      </c>
      <c r="E117" s="10">
        <f t="shared" ca="1" si="31"/>
        <v>74.000000000000014</v>
      </c>
      <c r="F117" s="10">
        <f t="shared" ca="1" si="31"/>
        <v>73.000000000000014</v>
      </c>
      <c r="G117" s="10">
        <f t="shared" ca="1" si="31"/>
        <v>72.000000000000014</v>
      </c>
      <c r="H117" s="10">
        <f t="shared" ca="1" si="31"/>
        <v>71.000000000000014</v>
      </c>
      <c r="I117" s="10">
        <f t="shared" ca="1" si="31"/>
        <v>70</v>
      </c>
      <c r="J117" s="120">
        <f t="shared" ca="1" si="31"/>
        <v>69</v>
      </c>
      <c r="K117" s="16" t="str">
        <f t="shared" ca="1" si="29"/>
        <v/>
      </c>
      <c r="L117" s="10" t="str">
        <f t="shared" ca="1" si="29"/>
        <v/>
      </c>
      <c r="M117" s="10">
        <f t="shared" ca="1" si="29"/>
        <v>5</v>
      </c>
      <c r="N117" s="15">
        <f t="shared" ca="1" si="29"/>
        <v>9</v>
      </c>
      <c r="R117" s="19">
        <v>340130003</v>
      </c>
      <c r="S117" s="19">
        <f t="array" ref="S117">MATCH(1,($R117='Past-Seasons'!$B$1:$B$480)*($B$104='Past-Seasons'!$A$1:$A$480),0)</f>
        <v>94</v>
      </c>
      <c r="T117" s="19" t="str">
        <f t="shared" si="30"/>
        <v>G94:IQ94</v>
      </c>
    </row>
    <row r="118" spans="2:20" ht="12.75" customHeight="1" x14ac:dyDescent="0.2">
      <c r="B118" s="16"/>
      <c r="C118" s="120" t="str">
        <f>INDEX(Sites!$A:$K,MATCH($R118,Sites!$A:$A,0),6)</f>
        <v>Ramapo</v>
      </c>
      <c r="D118" s="16">
        <f t="shared" ca="1" si="31"/>
        <v>84</v>
      </c>
      <c r="E118" s="10">
        <f t="shared" ca="1" si="31"/>
        <v>81</v>
      </c>
      <c r="F118" s="10">
        <f t="shared" ca="1" si="31"/>
        <v>75</v>
      </c>
      <c r="G118" s="10">
        <f t="shared" ca="1" si="31"/>
        <v>71.000000000000014</v>
      </c>
      <c r="H118" s="10">
        <f t="shared" ca="1" si="31"/>
        <v>71.000000000000014</v>
      </c>
      <c r="I118" s="10">
        <f t="shared" ca="1" si="31"/>
        <v>71.000000000000014</v>
      </c>
      <c r="J118" s="120">
        <f t="shared" ca="1" si="31"/>
        <v>71.000000000000014</v>
      </c>
      <c r="K118" s="16" t="str">
        <f t="shared" ca="1" si="29"/>
        <v/>
      </c>
      <c r="L118" s="10">
        <f t="shared" ca="1" si="29"/>
        <v>2</v>
      </c>
      <c r="M118" s="10">
        <f t="shared" ca="1" si="29"/>
        <v>7</v>
      </c>
      <c r="N118" s="15">
        <f t="shared" ca="1" si="29"/>
        <v>14</v>
      </c>
      <c r="R118" s="19">
        <v>340315001</v>
      </c>
      <c r="S118" s="19">
        <f t="array" ref="S118">MATCH(1,($R118='Past-Seasons'!$B$1:$B$480)*($B$104='Past-Seasons'!$A$1:$A$480),0)</f>
        <v>95</v>
      </c>
      <c r="T118" s="19" t="str">
        <f t="shared" si="30"/>
        <v>G95:IQ95</v>
      </c>
    </row>
    <row r="119" spans="2:20" ht="12.75" customHeight="1" x14ac:dyDescent="0.2">
      <c r="B119" s="16"/>
      <c r="C119" s="120" t="str">
        <f>INDEX(Sites!$A:$K,MATCH($R119,Sites!$A:$A,0),6)</f>
        <v>Rider University</v>
      </c>
      <c r="D119" s="16">
        <f t="shared" ca="1" si="31"/>
        <v>84</v>
      </c>
      <c r="E119" s="10">
        <f t="shared" ca="1" si="31"/>
        <v>78</v>
      </c>
      <c r="F119" s="10">
        <f t="shared" ca="1" si="31"/>
        <v>77</v>
      </c>
      <c r="G119" s="10">
        <f t="shared" ca="1" si="31"/>
        <v>73.000000000000014</v>
      </c>
      <c r="H119" s="10">
        <f t="shared" ca="1" si="31"/>
        <v>72.000000000000014</v>
      </c>
      <c r="I119" s="10">
        <f t="shared" ca="1" si="31"/>
        <v>71.000000000000014</v>
      </c>
      <c r="J119" s="120">
        <f t="shared" ca="1" si="31"/>
        <v>70</v>
      </c>
      <c r="K119" s="16" t="str">
        <f t="shared" ca="1" si="29"/>
        <v/>
      </c>
      <c r="L119" s="10">
        <f t="shared" ca="1" si="29"/>
        <v>3</v>
      </c>
      <c r="M119" s="10">
        <f t="shared" ca="1" si="29"/>
        <v>6</v>
      </c>
      <c r="N119" s="15">
        <f t="shared" ca="1" si="29"/>
        <v>16</v>
      </c>
      <c r="R119" s="19">
        <v>340210005</v>
      </c>
      <c r="S119" s="19">
        <f t="array" ref="S119">MATCH(1,($R119='Past-Seasons'!$B$1:$B$480)*($B$104='Past-Seasons'!$A$1:$A$480),0)</f>
        <v>96</v>
      </c>
      <c r="T119" s="19" t="str">
        <f t="shared" si="30"/>
        <v>G96:IQ96</v>
      </c>
    </row>
    <row r="120" spans="2:20" ht="12.75" customHeight="1" x14ac:dyDescent="0.2">
      <c r="B120" s="16"/>
      <c r="C120" s="120" t="str">
        <f>INDEX(Sites!$A:$K,MATCH($R120,Sites!$A:$A,0),6)</f>
        <v>Rutgers University</v>
      </c>
      <c r="D120" s="16">
        <f t="shared" ca="1" si="31"/>
        <v>81</v>
      </c>
      <c r="E120" s="10">
        <f t="shared" ca="1" si="31"/>
        <v>81</v>
      </c>
      <c r="F120" s="10">
        <f t="shared" ca="1" si="31"/>
        <v>78</v>
      </c>
      <c r="G120" s="10">
        <f t="shared" ca="1" si="31"/>
        <v>77</v>
      </c>
      <c r="H120" s="10">
        <f t="shared" ca="1" si="31"/>
        <v>76</v>
      </c>
      <c r="I120" s="10">
        <f t="shared" ca="1" si="31"/>
        <v>75</v>
      </c>
      <c r="J120" s="120">
        <f t="shared" ca="1" si="31"/>
        <v>72.000000000000014</v>
      </c>
      <c r="K120" s="16" t="str">
        <f t="shared" ca="1" si="29"/>
        <v/>
      </c>
      <c r="L120" s="10">
        <f t="shared" ca="1" si="29"/>
        <v>5</v>
      </c>
      <c r="M120" s="10">
        <f t="shared" ca="1" si="29"/>
        <v>9</v>
      </c>
      <c r="N120" s="15">
        <f t="shared" ca="1" si="29"/>
        <v>17</v>
      </c>
      <c r="R120" s="19">
        <v>340230011</v>
      </c>
      <c r="S120" s="19">
        <f t="array" ref="S120">MATCH(1,($R120='Past-Seasons'!$B$1:$B$480)*($B$104='Past-Seasons'!$A$1:$A$480),0)</f>
        <v>97</v>
      </c>
      <c r="T120" s="19" t="str">
        <f t="shared" si="30"/>
        <v>G97:IQ97</v>
      </c>
    </row>
    <row r="121" spans="2:20" ht="12.75" customHeight="1" thickBot="1" x14ac:dyDescent="0.25">
      <c r="B121" s="16"/>
      <c r="C121" s="120" t="str">
        <f>INDEX(Sites!$A:$K,MATCH($R121,Sites!$A:$A,0),6)</f>
        <v>Washington Crossing</v>
      </c>
      <c r="D121" s="16">
        <f t="shared" ca="1" si="31"/>
        <v>81</v>
      </c>
      <c r="E121" s="10">
        <f t="shared" ca="1" si="31"/>
        <v>81</v>
      </c>
      <c r="F121" s="10">
        <f t="shared" ca="1" si="31"/>
        <v>79</v>
      </c>
      <c r="G121" s="10">
        <f t="shared" ca="1" si="31"/>
        <v>75</v>
      </c>
      <c r="H121" s="10">
        <f t="shared" ca="1" si="31"/>
        <v>75</v>
      </c>
      <c r="I121" s="10">
        <f t="shared" ca="1" si="31"/>
        <v>74.000000000000014</v>
      </c>
      <c r="J121" s="120">
        <f t="shared" ca="1" si="31"/>
        <v>72.000000000000014</v>
      </c>
      <c r="K121" s="16" t="str">
        <f t="shared" ca="1" si="29"/>
        <v/>
      </c>
      <c r="L121" s="10">
        <f t="shared" ca="1" si="29"/>
        <v>3</v>
      </c>
      <c r="M121" s="10">
        <f t="shared" ca="1" si="29"/>
        <v>8</v>
      </c>
      <c r="N121" s="15">
        <f t="shared" ca="1" si="29"/>
        <v>17</v>
      </c>
      <c r="R121" s="19">
        <v>340219991</v>
      </c>
      <c r="S121" s="19">
        <f t="array" ref="S121">MATCH(1,($R121='Past-Seasons'!$B$1:$B$480)*($B$104='Past-Seasons'!$A$1:$A$480),0)</f>
        <v>98</v>
      </c>
      <c r="T121" s="19" t="str">
        <f t="shared" si="30"/>
        <v>G98:IQ98</v>
      </c>
    </row>
    <row r="122" spans="2:20" ht="12.75" customHeight="1" x14ac:dyDescent="0.2">
      <c r="B122" s="449"/>
      <c r="C122" s="326" t="s">
        <v>76</v>
      </c>
      <c r="D122" s="480">
        <f t="shared" ref="D122:J122" ca="1" si="32">MAX(D105:D121)</f>
        <v>92</v>
      </c>
      <c r="E122" s="327">
        <f t="shared" ca="1" si="32"/>
        <v>83</v>
      </c>
      <c r="F122" s="327">
        <f t="shared" ca="1" si="32"/>
        <v>81</v>
      </c>
      <c r="G122" s="327">
        <f t="shared" ca="1" si="32"/>
        <v>79</v>
      </c>
      <c r="H122" s="327">
        <f t="shared" ca="1" si="32"/>
        <v>78</v>
      </c>
      <c r="I122" s="327">
        <f t="shared" ca="1" si="32"/>
        <v>78</v>
      </c>
      <c r="J122" s="326">
        <f t="shared" ca="1" si="32"/>
        <v>78</v>
      </c>
      <c r="K122" s="121">
        <f ca="1">SUM(K105:K121)</f>
        <v>4</v>
      </c>
      <c r="L122" s="122">
        <f ca="1">SUM(L105:L121)</f>
        <v>48</v>
      </c>
      <c r="M122" s="122">
        <f ca="1">SUM(M105:M121)</f>
        <v>112</v>
      </c>
      <c r="N122" s="123">
        <f ca="1">SUM(N105:N121)</f>
        <v>226</v>
      </c>
      <c r="R122" s="19" t="s">
        <v>71</v>
      </c>
    </row>
    <row r="123" spans="2:20" ht="12.75" customHeight="1" thickBot="1" x14ac:dyDescent="0.25">
      <c r="B123" s="85"/>
      <c r="C123" s="13"/>
      <c r="D123" s="13"/>
      <c r="E123" s="13"/>
      <c r="F123" s="13"/>
      <c r="G123" s="13"/>
      <c r="H123" s="13"/>
      <c r="I123" s="13"/>
      <c r="J123" s="13"/>
      <c r="K123" s="484" t="s">
        <v>36</v>
      </c>
      <c r="L123" s="485"/>
      <c r="M123" s="485"/>
      <c r="N123" s="486"/>
      <c r="R123" s="19" t="s">
        <v>71</v>
      </c>
      <c r="S123" s="95"/>
      <c r="T123" s="95"/>
    </row>
    <row r="124" spans="2:20" ht="12.75" customHeight="1" thickBot="1" x14ac:dyDescent="0.25">
      <c r="B124" s="16"/>
      <c r="C124" s="124" t="s">
        <v>72</v>
      </c>
      <c r="D124" s="125" t="s">
        <v>47</v>
      </c>
      <c r="E124" s="16"/>
      <c r="F124" s="10"/>
      <c r="G124" s="10"/>
      <c r="H124" s="10"/>
      <c r="I124" s="10"/>
      <c r="J124" s="10"/>
      <c r="K124" s="487"/>
      <c r="L124" s="488"/>
      <c r="M124" s="488"/>
      <c r="N124" s="489"/>
      <c r="R124" s="19" t="s">
        <v>71</v>
      </c>
    </row>
    <row r="125" spans="2:20" ht="12.75" customHeight="1" x14ac:dyDescent="0.2">
      <c r="B125" s="16"/>
      <c r="C125" s="126"/>
      <c r="D125" s="211" t="s">
        <v>48</v>
      </c>
      <c r="E125" s="16"/>
      <c r="F125" s="10"/>
      <c r="G125" s="10"/>
      <c r="H125" s="10"/>
      <c r="I125" s="10"/>
      <c r="J125" s="10"/>
      <c r="K125" s="490" t="s">
        <v>38</v>
      </c>
      <c r="L125" s="491"/>
      <c r="M125" s="491"/>
      <c r="N125" s="492"/>
      <c r="R125" s="19" t="s">
        <v>71</v>
      </c>
    </row>
    <row r="126" spans="2:20" ht="12.75" customHeight="1" x14ac:dyDescent="0.2">
      <c r="B126" s="16"/>
      <c r="C126" s="127"/>
      <c r="D126" s="219" t="s">
        <v>49</v>
      </c>
      <c r="E126" s="10"/>
      <c r="F126" s="10"/>
      <c r="G126" s="10"/>
      <c r="H126" s="10"/>
      <c r="I126" s="10"/>
      <c r="J126" s="10"/>
      <c r="K126" s="128" t="str">
        <f t="shared" ref="K126:N126" si="33">K$5</f>
        <v>&gt; 84</v>
      </c>
      <c r="L126" s="129" t="str">
        <f t="shared" si="33"/>
        <v>&gt; 75</v>
      </c>
      <c r="M126" s="129" t="str">
        <f t="shared" si="33"/>
        <v>&gt; 70</v>
      </c>
      <c r="N126" s="130" t="str">
        <f t="shared" si="33"/>
        <v>&gt; 65</v>
      </c>
      <c r="R126" s="19" t="s">
        <v>71</v>
      </c>
      <c r="S126" s="95" t="s">
        <v>61</v>
      </c>
      <c r="T126" s="95" t="s">
        <v>73</v>
      </c>
    </row>
    <row r="127" spans="2:20" ht="12.75" customHeight="1" thickBot="1" x14ac:dyDescent="0.25">
      <c r="B127" s="14"/>
      <c r="C127" s="131"/>
      <c r="D127" s="12"/>
      <c r="E127" s="12"/>
      <c r="F127" s="12"/>
      <c r="G127" s="12"/>
      <c r="H127" s="12"/>
      <c r="I127" s="12"/>
      <c r="J127" s="12"/>
      <c r="K127" s="479">
        <f ca="1">COUNTIF(INDIRECT($R$2 &amp; $T127),K$5)</f>
        <v>3</v>
      </c>
      <c r="L127" s="132">
        <f ca="1">COUNTIF(INDIRECT($R$2 &amp; $T127),L$5)</f>
        <v>20</v>
      </c>
      <c r="M127" s="132">
        <f ca="1">COUNTIF(INDIRECT($R$2 &amp; $T127),M$5)</f>
        <v>32</v>
      </c>
      <c r="N127" s="133">
        <f ca="1">COUNTIF(INDIRECT($R$2 &amp; $T127),N$5)</f>
        <v>48</v>
      </c>
      <c r="R127" s="19" t="s">
        <v>71</v>
      </c>
      <c r="S127" s="19">
        <f>MATCH($B$74-COUNT($B$97:$B127),'Past-Seasons'!$F$1:$F$21,0)</f>
        <v>17</v>
      </c>
      <c r="T127" s="19" t="str">
        <f>$T$1 &amp; S127 &amp; ":" &amp; $T$2 &amp; S127</f>
        <v>G17:IQ17</v>
      </c>
    </row>
    <row r="128" spans="2:20" ht="12.75" customHeight="1" x14ac:dyDescent="0.2">
      <c r="R128" s="19" t="s">
        <v>71</v>
      </c>
    </row>
    <row r="129" spans="2:20" ht="12.75" customHeight="1" x14ac:dyDescent="0.2">
      <c r="R129" s="19" t="s">
        <v>71</v>
      </c>
    </row>
    <row r="130" spans="2:20" ht="12.75" customHeight="1" x14ac:dyDescent="0.2">
      <c r="R130" s="19" t="s">
        <v>71</v>
      </c>
    </row>
    <row r="131" spans="2:20" ht="12.75" customHeight="1" x14ac:dyDescent="0.2">
      <c r="R131" s="19" t="s">
        <v>71</v>
      </c>
    </row>
    <row r="132" spans="2:20" ht="12.75" customHeight="1" x14ac:dyDescent="0.2">
      <c r="R132" s="19" t="s">
        <v>71</v>
      </c>
    </row>
    <row r="133" spans="2:20" ht="12.75" customHeight="1" x14ac:dyDescent="0.2">
      <c r="D133" s="502" t="s">
        <v>66</v>
      </c>
      <c r="E133" s="503"/>
      <c r="F133" s="503"/>
      <c r="G133" s="503"/>
      <c r="H133" s="503"/>
      <c r="I133" s="503"/>
      <c r="J133" s="504"/>
      <c r="K133" s="499" t="s">
        <v>67</v>
      </c>
      <c r="L133" s="500"/>
      <c r="M133" s="500"/>
      <c r="N133" s="501"/>
      <c r="R133" s="19" t="s">
        <v>71</v>
      </c>
    </row>
    <row r="134" spans="2:20" ht="12.75" customHeight="1" x14ac:dyDescent="0.2">
      <c r="B134" s="438">
        <v>2014</v>
      </c>
      <c r="C134" s="450" t="s">
        <v>41</v>
      </c>
      <c r="D134" s="117">
        <v>1</v>
      </c>
      <c r="E134" s="118">
        <v>2</v>
      </c>
      <c r="F134" s="118">
        <v>3</v>
      </c>
      <c r="G134" s="118">
        <v>4</v>
      </c>
      <c r="H134" s="118">
        <v>5</v>
      </c>
      <c r="I134" s="118">
        <v>6</v>
      </c>
      <c r="J134" s="119">
        <v>7</v>
      </c>
      <c r="K134" s="480" t="str">
        <f t="shared" ref="K134:N134" si="34">K$5</f>
        <v>&gt; 84</v>
      </c>
      <c r="L134" s="327" t="str">
        <f t="shared" si="34"/>
        <v>&gt; 75</v>
      </c>
      <c r="M134" s="327" t="str">
        <f t="shared" si="34"/>
        <v>&gt; 70</v>
      </c>
      <c r="N134" s="328" t="str">
        <f t="shared" si="34"/>
        <v>&gt; 65</v>
      </c>
      <c r="R134" s="95" t="s">
        <v>68</v>
      </c>
      <c r="S134" s="95" t="s">
        <v>12</v>
      </c>
      <c r="T134" s="95" t="s">
        <v>69</v>
      </c>
    </row>
    <row r="135" spans="2:20" ht="12.75" customHeight="1" x14ac:dyDescent="0.2">
      <c r="B135" s="16"/>
      <c r="C135" s="120" t="str">
        <f>INDEX(Sites!$A:$K,MATCH($R135,Sites!$A:$A,0),6)</f>
        <v>Ancora State Hospital</v>
      </c>
      <c r="D135" s="16">
        <f t="shared" ref="D135:J144" ca="1" si="35">IF(ISERROR(LARGE(INDIRECT($R$2 &amp; $T135),D$74)),"No Data",LARGE(INDIRECT($R$2 &amp; $T135),D$74))</f>
        <v>76</v>
      </c>
      <c r="E135" s="10">
        <f t="shared" ca="1" si="35"/>
        <v>73</v>
      </c>
      <c r="F135" s="10">
        <f t="shared" ca="1" si="35"/>
        <v>69</v>
      </c>
      <c r="G135" s="10">
        <f t="shared" ca="1" si="35"/>
        <v>68</v>
      </c>
      <c r="H135" s="10">
        <f t="shared" ca="1" si="35"/>
        <v>67</v>
      </c>
      <c r="I135" s="10">
        <f t="shared" ca="1" si="35"/>
        <v>65</v>
      </c>
      <c r="J135" s="120">
        <f t="shared" ca="1" si="35"/>
        <v>63</v>
      </c>
      <c r="K135" s="16" t="str">
        <f t="shared" ref="K135:N151" ca="1" si="36">IF(COUNT(INDIRECT($R$2 &amp; $T135))&gt;0,IF(COUNTIF(INDIRECT($R$2 &amp; $T135),K$5)&gt;0,COUNTIF(INDIRECT($R$2 &amp; $T135),K$5),""),"No Data")</f>
        <v/>
      </c>
      <c r="L135" s="10">
        <f t="shared" ca="1" si="36"/>
        <v>1</v>
      </c>
      <c r="M135" s="10">
        <f t="shared" ca="1" si="36"/>
        <v>2</v>
      </c>
      <c r="N135" s="15">
        <f t="shared" ca="1" si="36"/>
        <v>5</v>
      </c>
      <c r="R135" s="19">
        <v>340071001</v>
      </c>
      <c r="S135" s="19">
        <f t="array" ref="S135">MATCH(1,($R135='Past-Seasons'!$B$1:$B$480)*($B$134='Past-Seasons'!$A$1:$A$480),0)</f>
        <v>102</v>
      </c>
      <c r="T135" s="19" t="str">
        <f t="shared" ref="T135:T151" si="37">$T$1 &amp; $S135 &amp; ":" &amp; $T$2 &amp; $S135</f>
        <v>G102:IQ102</v>
      </c>
    </row>
    <row r="136" spans="2:20" ht="12.75" customHeight="1" x14ac:dyDescent="0.2">
      <c r="B136" s="16"/>
      <c r="C136" s="120" t="str">
        <f>INDEX(Sites!$A:$K,MATCH($R136,Sites!$A:$A,0),6)</f>
        <v>Bayonne</v>
      </c>
      <c r="D136" s="16">
        <f t="shared" ca="1" si="35"/>
        <v>85</v>
      </c>
      <c r="E136" s="10">
        <f t="shared" ca="1" si="35"/>
        <v>80</v>
      </c>
      <c r="F136" s="10">
        <f t="shared" ca="1" si="35"/>
        <v>74</v>
      </c>
      <c r="G136" s="10">
        <f t="shared" ca="1" si="35"/>
        <v>72</v>
      </c>
      <c r="H136" s="10">
        <f t="shared" ca="1" si="35"/>
        <v>71</v>
      </c>
      <c r="I136" s="10">
        <f t="shared" ca="1" si="35"/>
        <v>68</v>
      </c>
      <c r="J136" s="120">
        <f t="shared" ca="1" si="35"/>
        <v>67</v>
      </c>
      <c r="K136" s="16">
        <f t="shared" ca="1" si="36"/>
        <v>1</v>
      </c>
      <c r="L136" s="10">
        <f t="shared" ca="1" si="36"/>
        <v>2</v>
      </c>
      <c r="M136" s="10">
        <f t="shared" ca="1" si="36"/>
        <v>5</v>
      </c>
      <c r="N136" s="15">
        <f t="shared" ca="1" si="36"/>
        <v>8</v>
      </c>
      <c r="R136" s="19">
        <v>340170006</v>
      </c>
      <c r="S136" s="19">
        <f t="array" ref="S136">MATCH(1,($R136='Past-Seasons'!$B$1:$B$480)*($B$134='Past-Seasons'!$A$1:$A$480),0)</f>
        <v>103</v>
      </c>
      <c r="T136" s="19" t="str">
        <f t="shared" si="37"/>
        <v>G103:IQ103</v>
      </c>
    </row>
    <row r="137" spans="2:20" ht="12.75" customHeight="1" x14ac:dyDescent="0.2">
      <c r="B137" s="16"/>
      <c r="C137" s="120" t="str">
        <f>INDEX(Sites!$A:$K,MATCH($R137,Sites!$A:$A,0),6)</f>
        <v>Brigantine</v>
      </c>
      <c r="D137" s="16">
        <f t="shared" ca="1" si="35"/>
        <v>70</v>
      </c>
      <c r="E137" s="10">
        <f t="shared" ca="1" si="35"/>
        <v>66</v>
      </c>
      <c r="F137" s="10">
        <f t="shared" ca="1" si="35"/>
        <v>65</v>
      </c>
      <c r="G137" s="10">
        <f t="shared" ca="1" si="35"/>
        <v>61</v>
      </c>
      <c r="H137" s="10">
        <f t="shared" ca="1" si="35"/>
        <v>60</v>
      </c>
      <c r="I137" s="10">
        <f t="shared" ca="1" si="35"/>
        <v>59</v>
      </c>
      <c r="J137" s="120">
        <f t="shared" ca="1" si="35"/>
        <v>59</v>
      </c>
      <c r="K137" s="16" t="str">
        <f t="shared" ca="1" si="36"/>
        <v/>
      </c>
      <c r="L137" s="10" t="str">
        <f t="shared" ca="1" si="36"/>
        <v/>
      </c>
      <c r="M137" s="10" t="str">
        <f t="shared" ca="1" si="36"/>
        <v/>
      </c>
      <c r="N137" s="15">
        <f t="shared" ca="1" si="36"/>
        <v>2</v>
      </c>
      <c r="R137" s="19">
        <v>340010006</v>
      </c>
      <c r="S137" s="19">
        <f t="array" ref="S137">MATCH(1,($R137='Past-Seasons'!$B$1:$B$480)*($B$134='Past-Seasons'!$A$1:$A$480),0)</f>
        <v>104</v>
      </c>
      <c r="T137" s="19" t="str">
        <f t="shared" si="37"/>
        <v>G104:IQ104</v>
      </c>
    </row>
    <row r="138" spans="2:20" ht="12.75" customHeight="1" x14ac:dyDescent="0.2">
      <c r="B138" s="16"/>
      <c r="C138" s="120" t="str">
        <f>INDEX(Sites!$A:$K,MATCH($R138,Sites!$A:$A,0),6)</f>
        <v>Camden Spruce St</v>
      </c>
      <c r="D138" s="16">
        <f t="shared" ca="1" si="35"/>
        <v>75</v>
      </c>
      <c r="E138" s="10">
        <f t="shared" ca="1" si="35"/>
        <v>74</v>
      </c>
      <c r="F138" s="10">
        <f t="shared" ca="1" si="35"/>
        <v>68</v>
      </c>
      <c r="G138" s="10">
        <f t="shared" ca="1" si="35"/>
        <v>68</v>
      </c>
      <c r="H138" s="10">
        <f t="shared" ca="1" si="35"/>
        <v>67</v>
      </c>
      <c r="I138" s="10">
        <f t="shared" ca="1" si="35"/>
        <v>63</v>
      </c>
      <c r="J138" s="120">
        <f t="shared" ca="1" si="35"/>
        <v>62</v>
      </c>
      <c r="K138" s="16" t="str">
        <f t="shared" ca="1" si="36"/>
        <v/>
      </c>
      <c r="L138" s="10" t="str">
        <f t="shared" ca="1" si="36"/>
        <v/>
      </c>
      <c r="M138" s="10">
        <f t="shared" ca="1" si="36"/>
        <v>2</v>
      </c>
      <c r="N138" s="15">
        <f t="shared" ca="1" si="36"/>
        <v>5</v>
      </c>
      <c r="R138" s="19">
        <v>340070002</v>
      </c>
      <c r="S138" s="19">
        <f t="array" ref="S138">MATCH(1,($R138='Past-Seasons'!$B$1:$B$480)*($B$134='Past-Seasons'!$A$1:$A$480),0)</f>
        <v>105</v>
      </c>
      <c r="T138" s="19" t="str">
        <f t="shared" si="37"/>
        <v>G105:IQ105</v>
      </c>
    </row>
    <row r="139" spans="2:20" ht="12.75" customHeight="1" x14ac:dyDescent="0.2">
      <c r="B139" s="16"/>
      <c r="C139" s="120" t="str">
        <f>INDEX(Sites!$A:$K,MATCH($R139,Sites!$A:$A,0),6)</f>
        <v>Chester</v>
      </c>
      <c r="D139" s="16">
        <f t="shared" ca="1" si="35"/>
        <v>74</v>
      </c>
      <c r="E139" s="10">
        <f t="shared" ca="1" si="35"/>
        <v>70</v>
      </c>
      <c r="F139" s="10">
        <f t="shared" ca="1" si="35"/>
        <v>69</v>
      </c>
      <c r="G139" s="10">
        <f t="shared" ca="1" si="35"/>
        <v>68</v>
      </c>
      <c r="H139" s="10">
        <f t="shared" ca="1" si="35"/>
        <v>68</v>
      </c>
      <c r="I139" s="10">
        <f t="shared" ca="1" si="35"/>
        <v>67</v>
      </c>
      <c r="J139" s="120">
        <f t="shared" ca="1" si="35"/>
        <v>65</v>
      </c>
      <c r="K139" s="16" t="str">
        <f t="shared" ca="1" si="36"/>
        <v/>
      </c>
      <c r="L139" s="10" t="str">
        <f t="shared" ca="1" si="36"/>
        <v/>
      </c>
      <c r="M139" s="10">
        <f t="shared" ca="1" si="36"/>
        <v>1</v>
      </c>
      <c r="N139" s="15">
        <f t="shared" ca="1" si="36"/>
        <v>6</v>
      </c>
      <c r="R139" s="19">
        <v>340273001</v>
      </c>
      <c r="S139" s="19">
        <f t="array" ref="S139">MATCH(1,($R139='Past-Seasons'!$B$1:$B$480)*($B$134='Past-Seasons'!$A$1:$A$480),0)</f>
        <v>106</v>
      </c>
      <c r="T139" s="19" t="str">
        <f t="shared" si="37"/>
        <v>G106:IQ106</v>
      </c>
    </row>
    <row r="140" spans="2:20" ht="12.75" customHeight="1" x14ac:dyDescent="0.2">
      <c r="B140" s="16"/>
      <c r="C140" s="120" t="str">
        <f>INDEX(Sites!$A:$K,MATCH($R140,Sites!$A:$A,0),6)</f>
        <v>Clarksboro</v>
      </c>
      <c r="D140" s="16">
        <f t="shared" ca="1" si="35"/>
        <v>77</v>
      </c>
      <c r="E140" s="10">
        <f t="shared" ca="1" si="35"/>
        <v>75</v>
      </c>
      <c r="F140" s="10">
        <f t="shared" ca="1" si="35"/>
        <v>71</v>
      </c>
      <c r="G140" s="10">
        <f t="shared" ca="1" si="35"/>
        <v>70</v>
      </c>
      <c r="H140" s="10">
        <f t="shared" ca="1" si="35"/>
        <v>69</v>
      </c>
      <c r="I140" s="10">
        <f t="shared" ca="1" si="35"/>
        <v>67</v>
      </c>
      <c r="J140" s="120">
        <f t="shared" ca="1" si="35"/>
        <v>66</v>
      </c>
      <c r="K140" s="16" t="str">
        <f t="shared" ca="1" si="36"/>
        <v/>
      </c>
      <c r="L140" s="10">
        <f t="shared" ca="1" si="36"/>
        <v>1</v>
      </c>
      <c r="M140" s="10">
        <f t="shared" ca="1" si="36"/>
        <v>3</v>
      </c>
      <c r="N140" s="15">
        <f t="shared" ca="1" si="36"/>
        <v>7</v>
      </c>
      <c r="R140" s="19">
        <v>340150002</v>
      </c>
      <c r="S140" s="19">
        <f t="array" ref="S140">MATCH(1,($R140='Past-Seasons'!$B$1:$B$480)*($B$134='Past-Seasons'!$A$1:$A$480),0)</f>
        <v>107</v>
      </c>
      <c r="T140" s="19" t="str">
        <f t="shared" si="37"/>
        <v>G107:IQ107</v>
      </c>
    </row>
    <row r="141" spans="2:20" ht="12.75" customHeight="1" x14ac:dyDescent="0.2">
      <c r="B141" s="16"/>
      <c r="C141" s="120" t="str">
        <f>INDEX(Sites!$A:$K,MATCH($R141,Sites!$A:$A,0),6)</f>
        <v>Colliers Mills</v>
      </c>
      <c r="D141" s="16">
        <f t="shared" ca="1" si="35"/>
        <v>76</v>
      </c>
      <c r="E141" s="10">
        <f t="shared" ca="1" si="35"/>
        <v>75</v>
      </c>
      <c r="F141" s="10">
        <f t="shared" ca="1" si="35"/>
        <v>75</v>
      </c>
      <c r="G141" s="10">
        <f t="shared" ca="1" si="35"/>
        <v>72</v>
      </c>
      <c r="H141" s="10">
        <f t="shared" ca="1" si="35"/>
        <v>67</v>
      </c>
      <c r="I141" s="10">
        <f t="shared" ca="1" si="35"/>
        <v>64</v>
      </c>
      <c r="J141" s="120">
        <f t="shared" ca="1" si="35"/>
        <v>63</v>
      </c>
      <c r="K141" s="16" t="str">
        <f t="shared" ca="1" si="36"/>
        <v/>
      </c>
      <c r="L141" s="10">
        <f t="shared" ca="1" si="36"/>
        <v>1</v>
      </c>
      <c r="M141" s="10">
        <f t="shared" ca="1" si="36"/>
        <v>4</v>
      </c>
      <c r="N141" s="15">
        <f t="shared" ca="1" si="36"/>
        <v>5</v>
      </c>
      <c r="R141" s="19">
        <v>340290006</v>
      </c>
      <c r="S141" s="19">
        <f t="array" ref="S141">MATCH(1,($R141='Past-Seasons'!$B$1:$B$480)*($B$134='Past-Seasons'!$A$1:$A$480),0)</f>
        <v>108</v>
      </c>
      <c r="T141" s="19" t="str">
        <f t="shared" si="37"/>
        <v>G108:IQ108</v>
      </c>
    </row>
    <row r="142" spans="2:20" ht="12.75" customHeight="1" x14ac:dyDescent="0.2">
      <c r="B142" s="16"/>
      <c r="C142" s="120" t="str">
        <f>INDEX(Sites!$A:$K,MATCH($R142,Sites!$A:$A,0),6)</f>
        <v>Columbia</v>
      </c>
      <c r="D142" s="16">
        <f t="shared" ca="1" si="35"/>
        <v>63</v>
      </c>
      <c r="E142" s="10">
        <f t="shared" ca="1" si="35"/>
        <v>62</v>
      </c>
      <c r="F142" s="10">
        <f t="shared" ca="1" si="35"/>
        <v>62</v>
      </c>
      <c r="G142" s="10">
        <f t="shared" ca="1" si="35"/>
        <v>60</v>
      </c>
      <c r="H142" s="10">
        <f t="shared" ca="1" si="35"/>
        <v>60</v>
      </c>
      <c r="I142" s="10">
        <f t="shared" ca="1" si="35"/>
        <v>59</v>
      </c>
      <c r="J142" s="120">
        <f t="shared" ca="1" si="35"/>
        <v>58</v>
      </c>
      <c r="K142" s="16" t="str">
        <f t="shared" ca="1" si="36"/>
        <v/>
      </c>
      <c r="L142" s="10" t="str">
        <f t="shared" ca="1" si="36"/>
        <v/>
      </c>
      <c r="M142" s="10" t="str">
        <f t="shared" ca="1" si="36"/>
        <v/>
      </c>
      <c r="N142" s="15" t="str">
        <f t="shared" ca="1" si="36"/>
        <v/>
      </c>
      <c r="R142" s="19">
        <v>340410007</v>
      </c>
      <c r="S142" s="19">
        <f t="array" ref="S142">MATCH(1,($R142='Past-Seasons'!$B$1:$B$480)*($B$134='Past-Seasons'!$A$1:$A$480),0)</f>
        <v>109</v>
      </c>
      <c r="T142" s="19" t="str">
        <f t="shared" si="37"/>
        <v>G109:IQ109</v>
      </c>
    </row>
    <row r="143" spans="2:20" ht="12.75" customHeight="1" x14ac:dyDescent="0.2">
      <c r="B143" s="16"/>
      <c r="C143" s="120" t="str">
        <f>INDEX(Sites!$A:$K,MATCH($R143,Sites!$A:$A,0),6)</f>
        <v>Flemington</v>
      </c>
      <c r="D143" s="16">
        <f t="shared" ca="1" si="35"/>
        <v>72</v>
      </c>
      <c r="E143" s="10">
        <f t="shared" ca="1" si="35"/>
        <v>71</v>
      </c>
      <c r="F143" s="10">
        <f t="shared" ca="1" si="35"/>
        <v>67</v>
      </c>
      <c r="G143" s="10">
        <f t="shared" ca="1" si="35"/>
        <v>65</v>
      </c>
      <c r="H143" s="10">
        <f t="shared" ca="1" si="35"/>
        <v>65</v>
      </c>
      <c r="I143" s="10">
        <f t="shared" ca="1" si="35"/>
        <v>64</v>
      </c>
      <c r="J143" s="120">
        <f t="shared" ca="1" si="35"/>
        <v>63</v>
      </c>
      <c r="K143" s="16" t="str">
        <f t="shared" ca="1" si="36"/>
        <v/>
      </c>
      <c r="L143" s="10" t="str">
        <f t="shared" ca="1" si="36"/>
        <v/>
      </c>
      <c r="M143" s="10">
        <f t="shared" ca="1" si="36"/>
        <v>2</v>
      </c>
      <c r="N143" s="15">
        <f t="shared" ca="1" si="36"/>
        <v>3</v>
      </c>
      <c r="R143" s="19">
        <v>340190001</v>
      </c>
      <c r="S143" s="19">
        <f t="array" ref="S143">MATCH(1,($R143='Past-Seasons'!$B$1:$B$480)*($B$134='Past-Seasons'!$A$1:$A$480),0)</f>
        <v>110</v>
      </c>
      <c r="T143" s="19" t="str">
        <f t="shared" si="37"/>
        <v>G110:IQ110</v>
      </c>
    </row>
    <row r="144" spans="2:20" ht="12.75" customHeight="1" x14ac:dyDescent="0.2">
      <c r="B144" s="16"/>
      <c r="C144" s="120" t="str">
        <f>INDEX(Sites!$A:$K,MATCH($R144,Sites!$A:$A,0),6)</f>
        <v>Leonia</v>
      </c>
      <c r="D144" s="16">
        <f t="shared" ca="1" si="35"/>
        <v>80</v>
      </c>
      <c r="E144" s="10">
        <f t="shared" ca="1" si="35"/>
        <v>75</v>
      </c>
      <c r="F144" s="10">
        <f t="shared" ca="1" si="35"/>
        <v>74</v>
      </c>
      <c r="G144" s="10">
        <f t="shared" ca="1" si="35"/>
        <v>73</v>
      </c>
      <c r="H144" s="10">
        <f t="shared" ca="1" si="35"/>
        <v>69</v>
      </c>
      <c r="I144" s="10">
        <f t="shared" ca="1" si="35"/>
        <v>68</v>
      </c>
      <c r="J144" s="120">
        <f t="shared" ca="1" si="35"/>
        <v>66</v>
      </c>
      <c r="K144" s="16" t="str">
        <f t="shared" ca="1" si="36"/>
        <v/>
      </c>
      <c r="L144" s="10">
        <f t="shared" ca="1" si="36"/>
        <v>1</v>
      </c>
      <c r="M144" s="10">
        <f t="shared" ca="1" si="36"/>
        <v>4</v>
      </c>
      <c r="N144" s="15">
        <f t="shared" ca="1" si="36"/>
        <v>7</v>
      </c>
      <c r="R144" s="19">
        <v>340030006</v>
      </c>
      <c r="S144" s="19">
        <f t="array" ref="S144">MATCH(1,($R144='Past-Seasons'!$B$1:$B$480)*($B$134='Past-Seasons'!$A$1:$A$480),0)</f>
        <v>111</v>
      </c>
      <c r="T144" s="19" t="str">
        <f t="shared" si="37"/>
        <v>G111:IQ111</v>
      </c>
    </row>
    <row r="145" spans="2:20" ht="12.75" customHeight="1" x14ac:dyDescent="0.2">
      <c r="B145" s="16"/>
      <c r="C145" s="120" t="str">
        <f>INDEX(Sites!$A:$K,MATCH($R145,Sites!$A:$A,0),6)</f>
        <v>Millville</v>
      </c>
      <c r="D145" s="16">
        <f t="shared" ref="D145:J151" ca="1" si="38">IF(ISERROR(LARGE(INDIRECT($R$2 &amp; $T145),D$74)),"No Data",LARGE(INDIRECT($R$2 &amp; $T145),D$74))</f>
        <v>71</v>
      </c>
      <c r="E145" s="10">
        <f t="shared" ca="1" si="38"/>
        <v>69</v>
      </c>
      <c r="F145" s="10">
        <f t="shared" ca="1" si="38"/>
        <v>68</v>
      </c>
      <c r="G145" s="10">
        <f t="shared" ca="1" si="38"/>
        <v>67</v>
      </c>
      <c r="H145" s="10">
        <f t="shared" ca="1" si="38"/>
        <v>63</v>
      </c>
      <c r="I145" s="10">
        <f t="shared" ca="1" si="38"/>
        <v>63</v>
      </c>
      <c r="J145" s="120">
        <f t="shared" ca="1" si="38"/>
        <v>63</v>
      </c>
      <c r="K145" s="16" t="str">
        <f t="shared" ca="1" si="36"/>
        <v/>
      </c>
      <c r="L145" s="10" t="str">
        <f t="shared" ca="1" si="36"/>
        <v/>
      </c>
      <c r="M145" s="10">
        <f t="shared" ca="1" si="36"/>
        <v>1</v>
      </c>
      <c r="N145" s="15">
        <f t="shared" ca="1" si="36"/>
        <v>4</v>
      </c>
      <c r="R145" s="19">
        <v>340110007</v>
      </c>
      <c r="S145" s="19">
        <f t="array" ref="S145">MATCH(1,($R145='Past-Seasons'!$B$1:$B$480)*($B$134='Past-Seasons'!$A$1:$A$480),0)</f>
        <v>112</v>
      </c>
      <c r="T145" s="19" t="str">
        <f t="shared" si="37"/>
        <v>G112:IQ112</v>
      </c>
    </row>
    <row r="146" spans="2:20" ht="12.75" customHeight="1" x14ac:dyDescent="0.2">
      <c r="B146" s="16"/>
      <c r="C146" s="120" t="str">
        <f>INDEX(Sites!$A:$K,MATCH($R146,Sites!$A:$A,0),6)</f>
        <v>Monmouth University</v>
      </c>
      <c r="D146" s="16">
        <f t="shared" ca="1" si="38"/>
        <v>77</v>
      </c>
      <c r="E146" s="10">
        <f t="shared" ca="1" si="38"/>
        <v>66</v>
      </c>
      <c r="F146" s="10">
        <f t="shared" ca="1" si="38"/>
        <v>65</v>
      </c>
      <c r="G146" s="10">
        <f t="shared" ca="1" si="38"/>
        <v>64</v>
      </c>
      <c r="H146" s="10">
        <f t="shared" ca="1" si="38"/>
        <v>63</v>
      </c>
      <c r="I146" s="10">
        <f t="shared" ca="1" si="38"/>
        <v>63</v>
      </c>
      <c r="J146" s="120">
        <f t="shared" ca="1" si="38"/>
        <v>63</v>
      </c>
      <c r="K146" s="16" t="str">
        <f t="shared" ca="1" si="36"/>
        <v/>
      </c>
      <c r="L146" s="10">
        <f t="shared" ca="1" si="36"/>
        <v>1</v>
      </c>
      <c r="M146" s="10">
        <f t="shared" ca="1" si="36"/>
        <v>1</v>
      </c>
      <c r="N146" s="15">
        <f t="shared" ca="1" si="36"/>
        <v>2</v>
      </c>
      <c r="R146" s="19">
        <v>340250005</v>
      </c>
      <c r="S146" s="19">
        <f t="array" ref="S146">MATCH(1,($R146='Past-Seasons'!$B$1:$B$480)*($B$134='Past-Seasons'!$A$1:$A$480),0)</f>
        <v>113</v>
      </c>
      <c r="T146" s="19" t="str">
        <f t="shared" si="37"/>
        <v>G113:IQ113</v>
      </c>
    </row>
    <row r="147" spans="2:20" ht="12.75" customHeight="1" x14ac:dyDescent="0.2">
      <c r="B147" s="16"/>
      <c r="C147" s="120" t="str">
        <f>INDEX(Sites!$A:$K,MATCH($R147,Sites!$A:$A,0),6)</f>
        <v>Newark Firehouse</v>
      </c>
      <c r="D147" s="16">
        <f t="shared" ca="1" si="38"/>
        <v>75</v>
      </c>
      <c r="E147" s="10">
        <f t="shared" ca="1" si="38"/>
        <v>74</v>
      </c>
      <c r="F147" s="10">
        <f t="shared" ca="1" si="38"/>
        <v>72</v>
      </c>
      <c r="G147" s="10">
        <f t="shared" ca="1" si="38"/>
        <v>70</v>
      </c>
      <c r="H147" s="10">
        <f t="shared" ca="1" si="38"/>
        <v>69</v>
      </c>
      <c r="I147" s="10">
        <f t="shared" ca="1" si="38"/>
        <v>68</v>
      </c>
      <c r="J147" s="120">
        <f t="shared" ca="1" si="38"/>
        <v>68</v>
      </c>
      <c r="K147" s="16" t="str">
        <f t="shared" ca="1" si="36"/>
        <v/>
      </c>
      <c r="L147" s="10" t="str">
        <f t="shared" ca="1" si="36"/>
        <v/>
      </c>
      <c r="M147" s="10">
        <f t="shared" ca="1" si="36"/>
        <v>3</v>
      </c>
      <c r="N147" s="15">
        <f t="shared" ca="1" si="36"/>
        <v>7</v>
      </c>
      <c r="R147" s="19">
        <v>340130003</v>
      </c>
      <c r="S147" s="19">
        <f t="array" ref="S147">MATCH(1,($R147='Past-Seasons'!$B$1:$B$480)*($B$134='Past-Seasons'!$A$1:$A$480),0)</f>
        <v>114</v>
      </c>
      <c r="T147" s="19" t="str">
        <f t="shared" si="37"/>
        <v>G114:IQ114</v>
      </c>
    </row>
    <row r="148" spans="2:20" ht="12.75" customHeight="1" x14ac:dyDescent="0.2">
      <c r="B148" s="16"/>
      <c r="C148" s="120" t="str">
        <f>INDEX(Sites!$A:$K,MATCH($R148,Sites!$A:$A,0),6)</f>
        <v>Ramapo</v>
      </c>
      <c r="D148" s="16">
        <f t="shared" ca="1" si="38"/>
        <v>69</v>
      </c>
      <c r="E148" s="10">
        <f t="shared" ca="1" si="38"/>
        <v>68</v>
      </c>
      <c r="F148" s="10">
        <f t="shared" ca="1" si="38"/>
        <v>68</v>
      </c>
      <c r="G148" s="10">
        <f t="shared" ca="1" si="38"/>
        <v>67</v>
      </c>
      <c r="H148" s="10">
        <f t="shared" ca="1" si="38"/>
        <v>65</v>
      </c>
      <c r="I148" s="10">
        <f t="shared" ca="1" si="38"/>
        <v>64</v>
      </c>
      <c r="J148" s="120">
        <f t="shared" ca="1" si="38"/>
        <v>64</v>
      </c>
      <c r="K148" s="16" t="str">
        <f t="shared" ca="1" si="36"/>
        <v/>
      </c>
      <c r="L148" s="10" t="str">
        <f t="shared" ca="1" si="36"/>
        <v/>
      </c>
      <c r="M148" s="10" t="str">
        <f t="shared" ca="1" si="36"/>
        <v/>
      </c>
      <c r="N148" s="15">
        <f t="shared" ca="1" si="36"/>
        <v>4</v>
      </c>
      <c r="R148" s="19">
        <v>340315001</v>
      </c>
      <c r="S148" s="19">
        <f t="array" ref="S148">MATCH(1,($R148='Past-Seasons'!$B$1:$B$480)*($B$134='Past-Seasons'!$A$1:$A$480),0)</f>
        <v>115</v>
      </c>
      <c r="T148" s="19" t="str">
        <f t="shared" si="37"/>
        <v>G115:IQ115</v>
      </c>
    </row>
    <row r="149" spans="2:20" ht="12.75" customHeight="1" x14ac:dyDescent="0.2">
      <c r="B149" s="16"/>
      <c r="C149" s="120" t="str">
        <f>INDEX(Sites!$A:$K,MATCH($R149,Sites!$A:$A,0),6)</f>
        <v>Rider University</v>
      </c>
      <c r="D149" s="16">
        <f t="shared" ca="1" si="38"/>
        <v>76</v>
      </c>
      <c r="E149" s="10">
        <f t="shared" ca="1" si="38"/>
        <v>76</v>
      </c>
      <c r="F149" s="10">
        <f t="shared" ca="1" si="38"/>
        <v>74</v>
      </c>
      <c r="G149" s="10">
        <f t="shared" ca="1" si="38"/>
        <v>71</v>
      </c>
      <c r="H149" s="10">
        <f t="shared" ca="1" si="38"/>
        <v>69</v>
      </c>
      <c r="I149" s="10">
        <f t="shared" ca="1" si="38"/>
        <v>68</v>
      </c>
      <c r="J149" s="120">
        <f t="shared" ca="1" si="38"/>
        <v>66</v>
      </c>
      <c r="K149" s="16" t="str">
        <f t="shared" ca="1" si="36"/>
        <v/>
      </c>
      <c r="L149" s="10">
        <f t="shared" ca="1" si="36"/>
        <v>2</v>
      </c>
      <c r="M149" s="10">
        <f t="shared" ca="1" si="36"/>
        <v>4</v>
      </c>
      <c r="N149" s="15">
        <f t="shared" ca="1" si="36"/>
        <v>7</v>
      </c>
      <c r="R149" s="19">
        <v>340210005</v>
      </c>
      <c r="S149" s="19">
        <f t="array" ref="S149">MATCH(1,($R149='Past-Seasons'!$B$1:$B$480)*($B$134='Past-Seasons'!$A$1:$A$480),0)</f>
        <v>116</v>
      </c>
      <c r="T149" s="19" t="str">
        <f t="shared" si="37"/>
        <v>G116:IQ116</v>
      </c>
    </row>
    <row r="150" spans="2:20" ht="12.75" customHeight="1" x14ac:dyDescent="0.2">
      <c r="B150" s="16"/>
      <c r="C150" s="120" t="str">
        <f>INDEX(Sites!$A:$K,MATCH($R150,Sites!$A:$A,0),6)</f>
        <v>Rutgers University</v>
      </c>
      <c r="D150" s="16">
        <f t="shared" ca="1" si="38"/>
        <v>95</v>
      </c>
      <c r="E150" s="10">
        <f t="shared" ca="1" si="38"/>
        <v>81</v>
      </c>
      <c r="F150" s="10">
        <f t="shared" ca="1" si="38"/>
        <v>73</v>
      </c>
      <c r="G150" s="10">
        <f t="shared" ca="1" si="38"/>
        <v>71</v>
      </c>
      <c r="H150" s="10">
        <f t="shared" ca="1" si="38"/>
        <v>69</v>
      </c>
      <c r="I150" s="10">
        <f t="shared" ca="1" si="38"/>
        <v>68</v>
      </c>
      <c r="J150" s="120">
        <f t="shared" ca="1" si="38"/>
        <v>68</v>
      </c>
      <c r="K150" s="16">
        <f t="shared" ca="1" si="36"/>
        <v>1</v>
      </c>
      <c r="L150" s="10">
        <f t="shared" ca="1" si="36"/>
        <v>2</v>
      </c>
      <c r="M150" s="10">
        <f t="shared" ca="1" si="36"/>
        <v>4</v>
      </c>
      <c r="N150" s="15">
        <f t="shared" ca="1" si="36"/>
        <v>10</v>
      </c>
      <c r="R150" s="19">
        <v>340230011</v>
      </c>
      <c r="S150" s="19">
        <f t="array" ref="S150">MATCH(1,($R150='Past-Seasons'!$B$1:$B$480)*($B$134='Past-Seasons'!$A$1:$A$480),0)</f>
        <v>117</v>
      </c>
      <c r="T150" s="19" t="str">
        <f t="shared" si="37"/>
        <v>G117:IQ117</v>
      </c>
    </row>
    <row r="151" spans="2:20" ht="12.75" customHeight="1" thickBot="1" x14ac:dyDescent="0.25">
      <c r="B151" s="16"/>
      <c r="C151" s="120" t="str">
        <f>INDEX(Sites!$A:$K,MATCH($R151,Sites!$A:$A,0),6)</f>
        <v>Washington Crossing</v>
      </c>
      <c r="D151" s="16">
        <f t="shared" ca="1" si="38"/>
        <v>72</v>
      </c>
      <c r="E151" s="10">
        <f t="shared" ca="1" si="38"/>
        <v>72</v>
      </c>
      <c r="F151" s="10">
        <f t="shared" ca="1" si="38"/>
        <v>71</v>
      </c>
      <c r="G151" s="10">
        <f t="shared" ca="1" si="38"/>
        <v>71</v>
      </c>
      <c r="H151" s="10">
        <f t="shared" ca="1" si="38"/>
        <v>71</v>
      </c>
      <c r="I151" s="10">
        <f t="shared" ca="1" si="38"/>
        <v>71</v>
      </c>
      <c r="J151" s="120">
        <f t="shared" ca="1" si="38"/>
        <v>69</v>
      </c>
      <c r="K151" s="16" t="str">
        <f t="shared" ca="1" si="36"/>
        <v/>
      </c>
      <c r="L151" s="10" t="str">
        <f t="shared" ca="1" si="36"/>
        <v/>
      </c>
      <c r="M151" s="10">
        <f t="shared" ca="1" si="36"/>
        <v>6</v>
      </c>
      <c r="N151" s="15">
        <f t="shared" ca="1" si="36"/>
        <v>9</v>
      </c>
      <c r="R151" s="19">
        <v>340219991</v>
      </c>
      <c r="S151" s="19">
        <f t="array" ref="S151">MATCH(1,($R151='Past-Seasons'!$B$1:$B$480)*($B$134='Past-Seasons'!$A$1:$A$480),0)</f>
        <v>118</v>
      </c>
      <c r="T151" s="19" t="str">
        <f t="shared" si="37"/>
        <v>G118:IQ118</v>
      </c>
    </row>
    <row r="152" spans="2:20" ht="12.75" customHeight="1" x14ac:dyDescent="0.2">
      <c r="B152" s="449"/>
      <c r="C152" s="326" t="s">
        <v>77</v>
      </c>
      <c r="D152" s="480">
        <f t="shared" ref="D152:J152" ca="1" si="39">MAX(D135:D151)</f>
        <v>95</v>
      </c>
      <c r="E152" s="327">
        <f t="shared" ca="1" si="39"/>
        <v>81</v>
      </c>
      <c r="F152" s="327">
        <f t="shared" ca="1" si="39"/>
        <v>75</v>
      </c>
      <c r="G152" s="327">
        <f t="shared" ca="1" si="39"/>
        <v>73</v>
      </c>
      <c r="H152" s="327">
        <f t="shared" ca="1" si="39"/>
        <v>71</v>
      </c>
      <c r="I152" s="327">
        <f t="shared" ca="1" si="39"/>
        <v>71</v>
      </c>
      <c r="J152" s="326">
        <f t="shared" ca="1" si="39"/>
        <v>69</v>
      </c>
      <c r="K152" s="121">
        <f ca="1">SUM(K135:K151)</f>
        <v>2</v>
      </c>
      <c r="L152" s="122">
        <f ca="1">SUM(L135:L151)</f>
        <v>11</v>
      </c>
      <c r="M152" s="122">
        <f ca="1">SUM(M135:M151)</f>
        <v>42</v>
      </c>
      <c r="N152" s="123">
        <f ca="1">SUM(N135:N151)</f>
        <v>91</v>
      </c>
      <c r="R152" s="19" t="s">
        <v>71</v>
      </c>
    </row>
    <row r="153" spans="2:20" ht="12.75" customHeight="1" thickBot="1" x14ac:dyDescent="0.25">
      <c r="B153" s="85"/>
      <c r="C153" s="13"/>
      <c r="D153" s="13"/>
      <c r="E153" s="13"/>
      <c r="F153" s="13"/>
      <c r="G153" s="13"/>
      <c r="H153" s="13"/>
      <c r="I153" s="13"/>
      <c r="J153" s="13"/>
      <c r="K153" s="484" t="s">
        <v>36</v>
      </c>
      <c r="L153" s="485"/>
      <c r="M153" s="485"/>
      <c r="N153" s="486"/>
      <c r="R153" s="19" t="s">
        <v>71</v>
      </c>
    </row>
    <row r="154" spans="2:20" ht="12.75" customHeight="1" thickBot="1" x14ac:dyDescent="0.25">
      <c r="B154" s="16"/>
      <c r="C154" s="124" t="s">
        <v>72</v>
      </c>
      <c r="D154" s="125" t="s">
        <v>47</v>
      </c>
      <c r="E154" s="16"/>
      <c r="F154" s="10"/>
      <c r="G154" s="10"/>
      <c r="H154" s="10"/>
      <c r="I154" s="10"/>
      <c r="J154" s="10"/>
      <c r="K154" s="487"/>
      <c r="L154" s="488"/>
      <c r="M154" s="488"/>
      <c r="N154" s="489"/>
      <c r="R154" s="19" t="s">
        <v>71</v>
      </c>
    </row>
    <row r="155" spans="2:20" ht="12.75" customHeight="1" x14ac:dyDescent="0.2">
      <c r="B155" s="16"/>
      <c r="C155" s="126"/>
      <c r="D155" s="211" t="s">
        <v>48</v>
      </c>
      <c r="E155" s="16"/>
      <c r="F155" s="10"/>
      <c r="G155" s="10"/>
      <c r="H155" s="10"/>
      <c r="I155" s="10"/>
      <c r="J155" s="10"/>
      <c r="K155" s="490" t="s">
        <v>38</v>
      </c>
      <c r="L155" s="491"/>
      <c r="M155" s="491"/>
      <c r="N155" s="492"/>
      <c r="R155" s="19" t="s">
        <v>71</v>
      </c>
    </row>
    <row r="156" spans="2:20" ht="12.75" customHeight="1" x14ac:dyDescent="0.2">
      <c r="B156" s="16"/>
      <c r="C156" s="127"/>
      <c r="D156" s="219" t="s">
        <v>49</v>
      </c>
      <c r="E156" s="10"/>
      <c r="F156" s="10"/>
      <c r="G156" s="10"/>
      <c r="H156" s="10"/>
      <c r="I156" s="10"/>
      <c r="J156" s="10"/>
      <c r="K156" s="128" t="str">
        <f t="shared" ref="K156:N156" si="40">K$5</f>
        <v>&gt; 84</v>
      </c>
      <c r="L156" s="129" t="str">
        <f t="shared" si="40"/>
        <v>&gt; 75</v>
      </c>
      <c r="M156" s="129" t="str">
        <f t="shared" si="40"/>
        <v>&gt; 70</v>
      </c>
      <c r="N156" s="130" t="str">
        <f t="shared" si="40"/>
        <v>&gt; 65</v>
      </c>
      <c r="R156" s="19" t="s">
        <v>71</v>
      </c>
      <c r="S156" s="95" t="s">
        <v>61</v>
      </c>
      <c r="T156" s="95" t="s">
        <v>73</v>
      </c>
    </row>
    <row r="157" spans="2:20" ht="12.75" customHeight="1" thickBot="1" x14ac:dyDescent="0.25">
      <c r="B157" s="14"/>
      <c r="C157" s="131"/>
      <c r="D157" s="12"/>
      <c r="E157" s="12"/>
      <c r="F157" s="12"/>
      <c r="G157" s="12"/>
      <c r="H157" s="12"/>
      <c r="I157" s="12"/>
      <c r="J157" s="12"/>
      <c r="K157" s="479">
        <f ca="1">COUNTIF(INDIRECT($R$2 &amp; $T157),K$5)</f>
        <v>0</v>
      </c>
      <c r="L157" s="132">
        <f ca="1">COUNTIF(INDIRECT($R$2 &amp; $T157),L$5)</f>
        <v>0</v>
      </c>
      <c r="M157" s="132">
        <f ca="1">COUNTIF(INDIRECT($R$2 &amp; $T157),M$5)</f>
        <v>0</v>
      </c>
      <c r="N157" s="133">
        <f ca="1">COUNTIF(INDIRECT($R$2 &amp; $T157),N$5)</f>
        <v>0</v>
      </c>
      <c r="R157" s="19" t="s">
        <v>71</v>
      </c>
      <c r="S157" s="19">
        <f>MATCH($B$74-COUNT($B$97:$B157),'Past-Seasons'!$F$1:$F$21,0)</f>
        <v>18</v>
      </c>
      <c r="T157" s="19" t="str">
        <f>$T$1 &amp; S157 &amp; ":" &amp; $T$2 &amp; S157</f>
        <v>G18:IQ18</v>
      </c>
    </row>
    <row r="158" spans="2:20" ht="12.75" customHeight="1" x14ac:dyDescent="0.2">
      <c r="R158" s="19" t="s">
        <v>71</v>
      </c>
    </row>
    <row r="159" spans="2:20" ht="12.75" customHeight="1" x14ac:dyDescent="0.2">
      <c r="R159" s="19" t="s">
        <v>71</v>
      </c>
    </row>
    <row r="160" spans="2:20" ht="12.75" customHeight="1" x14ac:dyDescent="0.2">
      <c r="R160" s="19" t="s">
        <v>71</v>
      </c>
    </row>
    <row r="161" spans="2:20" ht="12.75" customHeight="1" x14ac:dyDescent="0.2">
      <c r="R161" s="19" t="s">
        <v>71</v>
      </c>
    </row>
    <row r="162" spans="2:20" ht="12.75" customHeight="1" x14ac:dyDescent="0.2">
      <c r="R162" s="19" t="s">
        <v>71</v>
      </c>
    </row>
    <row r="163" spans="2:20" ht="12.75" customHeight="1" x14ac:dyDescent="0.2">
      <c r="D163" s="502" t="s">
        <v>66</v>
      </c>
      <c r="E163" s="503"/>
      <c r="F163" s="503"/>
      <c r="G163" s="503"/>
      <c r="H163" s="503"/>
      <c r="I163" s="503"/>
      <c r="J163" s="504"/>
      <c r="K163" s="499" t="s">
        <v>67</v>
      </c>
      <c r="L163" s="500"/>
      <c r="M163" s="500"/>
      <c r="N163" s="501"/>
      <c r="R163" s="19" t="s">
        <v>71</v>
      </c>
    </row>
    <row r="164" spans="2:20" ht="12.75" customHeight="1" x14ac:dyDescent="0.2">
      <c r="B164" s="324">
        <v>2013</v>
      </c>
      <c r="C164" s="450" t="s">
        <v>41</v>
      </c>
      <c r="D164" s="117">
        <v>1</v>
      </c>
      <c r="E164" s="118">
        <v>2</v>
      </c>
      <c r="F164" s="118">
        <v>3</v>
      </c>
      <c r="G164" s="118">
        <v>4</v>
      </c>
      <c r="H164" s="118">
        <v>5</v>
      </c>
      <c r="I164" s="118">
        <v>6</v>
      </c>
      <c r="J164" s="119">
        <v>7</v>
      </c>
      <c r="K164" s="480" t="str">
        <f t="shared" ref="K164:N164" si="41">K$5</f>
        <v>&gt; 84</v>
      </c>
      <c r="L164" s="327" t="str">
        <f t="shared" si="41"/>
        <v>&gt; 75</v>
      </c>
      <c r="M164" s="327" t="str">
        <f t="shared" si="41"/>
        <v>&gt; 70</v>
      </c>
      <c r="N164" s="328" t="str">
        <f t="shared" si="41"/>
        <v>&gt; 65</v>
      </c>
      <c r="R164" s="95" t="s">
        <v>68</v>
      </c>
      <c r="S164" s="95" t="s">
        <v>12</v>
      </c>
      <c r="T164" s="95" t="s">
        <v>69</v>
      </c>
    </row>
    <row r="165" spans="2:20" ht="12.75" customHeight="1" x14ac:dyDescent="0.2">
      <c r="B165" s="16"/>
      <c r="C165" s="120" t="str">
        <f>INDEX(Sites!$A:$K,MATCH($R165,Sites!$A:$A,0),6)</f>
        <v>Ancora State Hospital</v>
      </c>
      <c r="D165" s="16">
        <f t="shared" ref="D165:J174" ca="1" si="42">IF(ISERROR(LARGE(INDIRECT($R$2 &amp; $T165),D$74)),"No Data",LARGE(INDIRECT($R$2 &amp; $T165),D$74))</f>
        <v>74</v>
      </c>
      <c r="E165" s="10">
        <f t="shared" ca="1" si="42"/>
        <v>71</v>
      </c>
      <c r="F165" s="10">
        <f t="shared" ca="1" si="42"/>
        <v>70</v>
      </c>
      <c r="G165" s="10">
        <f t="shared" ca="1" si="42"/>
        <v>68</v>
      </c>
      <c r="H165" s="10">
        <f t="shared" ca="1" si="42"/>
        <v>68</v>
      </c>
      <c r="I165" s="10">
        <f t="shared" ca="1" si="42"/>
        <v>67</v>
      </c>
      <c r="J165" s="120">
        <f t="shared" ca="1" si="42"/>
        <v>64</v>
      </c>
      <c r="K165" s="16" t="str">
        <f t="shared" ref="K165:N181" ca="1" si="43">IF(COUNT(INDIRECT($R$2 &amp; $T165))&gt;0,IF(COUNTIF(INDIRECT($R$2 &amp; $T165),K$5)&gt;0,COUNTIF(INDIRECT($R$2 &amp; $T165),K$5),""),"No Data")</f>
        <v/>
      </c>
      <c r="L165" s="10" t="str">
        <f t="shared" ca="1" si="43"/>
        <v/>
      </c>
      <c r="M165" s="10">
        <f t="shared" ca="1" si="43"/>
        <v>2</v>
      </c>
      <c r="N165" s="15">
        <f t="shared" ca="1" si="43"/>
        <v>6</v>
      </c>
      <c r="R165" s="19">
        <v>340071001</v>
      </c>
      <c r="S165" s="19">
        <f t="array" ref="S165">MATCH(1,($R165='Past-Seasons'!$B$1:$B$480)*($B$164='Past-Seasons'!$A$1:$A$480),0)</f>
        <v>122</v>
      </c>
      <c r="T165" s="19" t="str">
        <f t="shared" ref="T165:T181" si="44">$T$1 &amp; $S165 &amp; ":" &amp; $T$2 &amp; $S165</f>
        <v>G122:IQ122</v>
      </c>
    </row>
    <row r="166" spans="2:20" ht="12.75" customHeight="1" x14ac:dyDescent="0.2">
      <c r="B166" s="16"/>
      <c r="C166" s="120" t="str">
        <f>INDEX(Sites!$A:$K,MATCH($R166,Sites!$A:$A,0),6)</f>
        <v>Bayonne</v>
      </c>
      <c r="D166" s="16">
        <f t="shared" ca="1" si="42"/>
        <v>86</v>
      </c>
      <c r="E166" s="10">
        <f t="shared" ca="1" si="42"/>
        <v>71</v>
      </c>
      <c r="F166" s="10">
        <f t="shared" ca="1" si="42"/>
        <v>68</v>
      </c>
      <c r="G166" s="10">
        <f t="shared" ca="1" si="42"/>
        <v>66</v>
      </c>
      <c r="H166" s="10">
        <f t="shared" ca="1" si="42"/>
        <v>64</v>
      </c>
      <c r="I166" s="10">
        <f t="shared" ca="1" si="42"/>
        <v>62</v>
      </c>
      <c r="J166" s="120">
        <f t="shared" ca="1" si="42"/>
        <v>61</v>
      </c>
      <c r="K166" s="16">
        <f t="shared" ca="1" si="43"/>
        <v>1</v>
      </c>
      <c r="L166" s="10">
        <f t="shared" ca="1" si="43"/>
        <v>1</v>
      </c>
      <c r="M166" s="10">
        <f t="shared" ca="1" si="43"/>
        <v>2</v>
      </c>
      <c r="N166" s="15">
        <f t="shared" ca="1" si="43"/>
        <v>4</v>
      </c>
      <c r="R166" s="19">
        <v>340170006</v>
      </c>
      <c r="S166" s="19">
        <f t="array" ref="S166">MATCH(1,($R166='Past-Seasons'!$B$1:$B$480)*($B$164='Past-Seasons'!$A$1:$A$480),0)</f>
        <v>123</v>
      </c>
      <c r="T166" s="19" t="str">
        <f t="shared" si="44"/>
        <v>G123:IQ123</v>
      </c>
    </row>
    <row r="167" spans="2:20" ht="12.75" customHeight="1" x14ac:dyDescent="0.2">
      <c r="B167" s="16"/>
      <c r="C167" s="120" t="str">
        <f>INDEX(Sites!$A:$K,MATCH($R167,Sites!$A:$A,0),6)</f>
        <v>Brigantine</v>
      </c>
      <c r="D167" s="16">
        <f t="shared" ca="1" si="42"/>
        <v>87</v>
      </c>
      <c r="E167" s="10">
        <f t="shared" ca="1" si="42"/>
        <v>76</v>
      </c>
      <c r="F167" s="10">
        <f t="shared" ca="1" si="42"/>
        <v>71</v>
      </c>
      <c r="G167" s="10">
        <f t="shared" ca="1" si="42"/>
        <v>70</v>
      </c>
      <c r="H167" s="10">
        <f t="shared" ca="1" si="42"/>
        <v>67</v>
      </c>
      <c r="I167" s="10">
        <f t="shared" ca="1" si="42"/>
        <v>67</v>
      </c>
      <c r="J167" s="120">
        <f t="shared" ca="1" si="42"/>
        <v>67</v>
      </c>
      <c r="K167" s="16">
        <f t="shared" ca="1" si="43"/>
        <v>1</v>
      </c>
      <c r="L167" s="10">
        <f t="shared" ca="1" si="43"/>
        <v>2</v>
      </c>
      <c r="M167" s="10">
        <f t="shared" ca="1" si="43"/>
        <v>3</v>
      </c>
      <c r="N167" s="15">
        <f t="shared" ca="1" si="43"/>
        <v>7</v>
      </c>
      <c r="R167" s="19">
        <v>340010006</v>
      </c>
      <c r="S167" s="19">
        <f t="array" ref="S167">MATCH(1,($R167='Past-Seasons'!$B$1:$B$480)*($B$164='Past-Seasons'!$A$1:$A$480),0)</f>
        <v>124</v>
      </c>
      <c r="T167" s="19" t="str">
        <f t="shared" si="44"/>
        <v>G124:IQ124</v>
      </c>
    </row>
    <row r="168" spans="2:20" ht="12.75" customHeight="1" x14ac:dyDescent="0.2">
      <c r="B168" s="16"/>
      <c r="C168" s="120" t="str">
        <f>INDEX(Sites!$A:$K,MATCH($R168,Sites!$A:$A,0),6)</f>
        <v>Camden Spruce St</v>
      </c>
      <c r="D168" s="16">
        <f t="shared" ca="1" si="42"/>
        <v>72</v>
      </c>
      <c r="E168" s="10">
        <f t="shared" ca="1" si="42"/>
        <v>70</v>
      </c>
      <c r="F168" s="10">
        <f t="shared" ca="1" si="42"/>
        <v>66</v>
      </c>
      <c r="G168" s="10">
        <f t="shared" ca="1" si="42"/>
        <v>65</v>
      </c>
      <c r="H168" s="10">
        <f t="shared" ca="1" si="42"/>
        <v>65</v>
      </c>
      <c r="I168" s="10">
        <f t="shared" ca="1" si="42"/>
        <v>65</v>
      </c>
      <c r="J168" s="120">
        <f t="shared" ca="1" si="42"/>
        <v>64</v>
      </c>
      <c r="K168" s="16" t="str">
        <f t="shared" ca="1" si="43"/>
        <v/>
      </c>
      <c r="L168" s="10" t="str">
        <f t="shared" ca="1" si="43"/>
        <v/>
      </c>
      <c r="M168" s="10">
        <f t="shared" ca="1" si="43"/>
        <v>1</v>
      </c>
      <c r="N168" s="15">
        <f t="shared" ca="1" si="43"/>
        <v>3</v>
      </c>
      <c r="R168" s="19">
        <v>340070002</v>
      </c>
      <c r="S168" s="19">
        <f t="array" ref="S168">MATCH(1,($R168='Past-Seasons'!$B$1:$B$480)*($B$164='Past-Seasons'!$A$1:$A$480),0)</f>
        <v>125</v>
      </c>
      <c r="T168" s="19" t="str">
        <f t="shared" si="44"/>
        <v>G125:IQ125</v>
      </c>
    </row>
    <row r="169" spans="2:20" ht="12.75" customHeight="1" x14ac:dyDescent="0.2">
      <c r="B169" s="16"/>
      <c r="C169" s="120" t="str">
        <f>INDEX(Sites!$A:$K,MATCH($R169,Sites!$A:$A,0),6)</f>
        <v>Chester</v>
      </c>
      <c r="D169" s="16">
        <f t="shared" ca="1" si="42"/>
        <v>77</v>
      </c>
      <c r="E169" s="10">
        <f t="shared" ca="1" si="42"/>
        <v>76</v>
      </c>
      <c r="F169" s="10">
        <f t="shared" ca="1" si="42"/>
        <v>74</v>
      </c>
      <c r="G169" s="10">
        <f t="shared" ca="1" si="42"/>
        <v>73</v>
      </c>
      <c r="H169" s="10">
        <f t="shared" ca="1" si="42"/>
        <v>73</v>
      </c>
      <c r="I169" s="10">
        <f t="shared" ca="1" si="42"/>
        <v>72</v>
      </c>
      <c r="J169" s="120">
        <f t="shared" ca="1" si="42"/>
        <v>70</v>
      </c>
      <c r="K169" s="16" t="str">
        <f t="shared" ca="1" si="43"/>
        <v/>
      </c>
      <c r="L169" s="10">
        <f t="shared" ca="1" si="43"/>
        <v>2</v>
      </c>
      <c r="M169" s="10">
        <f t="shared" ca="1" si="43"/>
        <v>6</v>
      </c>
      <c r="N169" s="15">
        <f t="shared" ca="1" si="43"/>
        <v>9</v>
      </c>
      <c r="R169" s="19">
        <v>340273001</v>
      </c>
      <c r="S169" s="19">
        <f t="array" ref="S169">MATCH(1,($R169='Past-Seasons'!$B$1:$B$480)*($B$164='Past-Seasons'!$A$1:$A$480),0)</f>
        <v>126</v>
      </c>
      <c r="T169" s="19" t="str">
        <f t="shared" si="44"/>
        <v>G126:IQ126</v>
      </c>
    </row>
    <row r="170" spans="2:20" ht="12.75" customHeight="1" x14ac:dyDescent="0.2">
      <c r="B170" s="16"/>
      <c r="C170" s="120" t="str">
        <f>INDEX(Sites!$A:$K,MATCH($R170,Sites!$A:$A,0),6)</f>
        <v>Clarksboro</v>
      </c>
      <c r="D170" s="16">
        <f t="shared" ca="1" si="42"/>
        <v>78</v>
      </c>
      <c r="E170" s="10">
        <f t="shared" ca="1" si="42"/>
        <v>75</v>
      </c>
      <c r="F170" s="10">
        <f t="shared" ca="1" si="42"/>
        <v>74</v>
      </c>
      <c r="G170" s="10">
        <f t="shared" ca="1" si="42"/>
        <v>73</v>
      </c>
      <c r="H170" s="10">
        <f t="shared" ca="1" si="42"/>
        <v>69</v>
      </c>
      <c r="I170" s="10">
        <f t="shared" ca="1" si="42"/>
        <v>68</v>
      </c>
      <c r="J170" s="120">
        <f t="shared" ca="1" si="42"/>
        <v>67</v>
      </c>
      <c r="K170" s="16" t="str">
        <f t="shared" ca="1" si="43"/>
        <v/>
      </c>
      <c r="L170" s="10">
        <f t="shared" ca="1" si="43"/>
        <v>1</v>
      </c>
      <c r="M170" s="10">
        <f t="shared" ca="1" si="43"/>
        <v>4</v>
      </c>
      <c r="N170" s="15">
        <f t="shared" ca="1" si="43"/>
        <v>7</v>
      </c>
      <c r="R170" s="19">
        <v>340150002</v>
      </c>
      <c r="S170" s="19">
        <f t="array" ref="S170">MATCH(1,($R170='Past-Seasons'!$B$1:$B$480)*($B$164='Past-Seasons'!$A$1:$A$480),0)</f>
        <v>127</v>
      </c>
      <c r="T170" s="19" t="str">
        <f t="shared" si="44"/>
        <v>G127:IQ127</v>
      </c>
    </row>
    <row r="171" spans="2:20" ht="12.75" customHeight="1" x14ac:dyDescent="0.2">
      <c r="B171" s="16"/>
      <c r="C171" s="120" t="str">
        <f>INDEX(Sites!$A:$K,MATCH($R171,Sites!$A:$A,0),6)</f>
        <v>Colliers Mills</v>
      </c>
      <c r="D171" s="16">
        <f t="shared" ca="1" si="42"/>
        <v>76</v>
      </c>
      <c r="E171" s="10">
        <f t="shared" ca="1" si="42"/>
        <v>73</v>
      </c>
      <c r="F171" s="10">
        <f t="shared" ca="1" si="42"/>
        <v>71</v>
      </c>
      <c r="G171" s="10">
        <f t="shared" ca="1" si="42"/>
        <v>70</v>
      </c>
      <c r="H171" s="10">
        <f t="shared" ca="1" si="42"/>
        <v>68</v>
      </c>
      <c r="I171" s="10">
        <f t="shared" ca="1" si="42"/>
        <v>67</v>
      </c>
      <c r="J171" s="120">
        <f t="shared" ca="1" si="42"/>
        <v>64</v>
      </c>
      <c r="K171" s="16" t="str">
        <f t="shared" ca="1" si="43"/>
        <v/>
      </c>
      <c r="L171" s="10">
        <f t="shared" ca="1" si="43"/>
        <v>1</v>
      </c>
      <c r="M171" s="10">
        <f t="shared" ca="1" si="43"/>
        <v>3</v>
      </c>
      <c r="N171" s="15">
        <f t="shared" ca="1" si="43"/>
        <v>6</v>
      </c>
      <c r="R171" s="19">
        <v>340290006</v>
      </c>
      <c r="S171" s="19">
        <f t="array" ref="S171">MATCH(1,($R171='Past-Seasons'!$B$1:$B$480)*($B$164='Past-Seasons'!$A$1:$A$480),0)</f>
        <v>128</v>
      </c>
      <c r="T171" s="19" t="str">
        <f t="shared" si="44"/>
        <v>G128:IQ128</v>
      </c>
    </row>
    <row r="172" spans="2:20" ht="12.75" customHeight="1" x14ac:dyDescent="0.2">
      <c r="B172" s="16"/>
      <c r="C172" s="120" t="str">
        <f>INDEX(Sites!$A:$K,MATCH($R172,Sites!$A:$A,0),6)</f>
        <v>Columbia</v>
      </c>
      <c r="D172" s="16">
        <f t="shared" ca="1" si="42"/>
        <v>75</v>
      </c>
      <c r="E172" s="10">
        <f t="shared" ca="1" si="42"/>
        <v>73</v>
      </c>
      <c r="F172" s="10">
        <f t="shared" ca="1" si="42"/>
        <v>65</v>
      </c>
      <c r="G172" s="10">
        <f t="shared" ca="1" si="42"/>
        <v>61</v>
      </c>
      <c r="H172" s="10">
        <f t="shared" ca="1" si="42"/>
        <v>61</v>
      </c>
      <c r="I172" s="10">
        <f t="shared" ca="1" si="42"/>
        <v>59</v>
      </c>
      <c r="J172" s="120">
        <f t="shared" ca="1" si="42"/>
        <v>59</v>
      </c>
      <c r="K172" s="16" t="str">
        <f t="shared" ca="1" si="43"/>
        <v/>
      </c>
      <c r="L172" s="10" t="str">
        <f t="shared" ca="1" si="43"/>
        <v/>
      </c>
      <c r="M172" s="10">
        <f t="shared" ca="1" si="43"/>
        <v>2</v>
      </c>
      <c r="N172" s="15">
        <f t="shared" ca="1" si="43"/>
        <v>2</v>
      </c>
      <c r="R172" s="19">
        <v>340410007</v>
      </c>
      <c r="S172" s="19">
        <f t="array" ref="S172">MATCH(1,($R172='Past-Seasons'!$B$1:$B$480)*($B$164='Past-Seasons'!$A$1:$A$480),0)</f>
        <v>129</v>
      </c>
      <c r="T172" s="19" t="str">
        <f t="shared" si="44"/>
        <v>G129:IQ129</v>
      </c>
    </row>
    <row r="173" spans="2:20" ht="12.75" customHeight="1" x14ac:dyDescent="0.2">
      <c r="B173" s="16"/>
      <c r="C173" s="120" t="str">
        <f>INDEX(Sites!$A:$K,MATCH($R173,Sites!$A:$A,0),6)</f>
        <v>Flemington</v>
      </c>
      <c r="D173" s="16">
        <f t="shared" ca="1" si="42"/>
        <v>76</v>
      </c>
      <c r="E173" s="10">
        <f t="shared" ca="1" si="42"/>
        <v>74</v>
      </c>
      <c r="F173" s="10">
        <f t="shared" ca="1" si="42"/>
        <v>74</v>
      </c>
      <c r="G173" s="10">
        <f t="shared" ca="1" si="42"/>
        <v>73</v>
      </c>
      <c r="H173" s="10">
        <f t="shared" ca="1" si="42"/>
        <v>68</v>
      </c>
      <c r="I173" s="10">
        <f t="shared" ca="1" si="42"/>
        <v>67</v>
      </c>
      <c r="J173" s="120">
        <f t="shared" ca="1" si="42"/>
        <v>65</v>
      </c>
      <c r="K173" s="16" t="str">
        <f t="shared" ca="1" si="43"/>
        <v/>
      </c>
      <c r="L173" s="10">
        <f t="shared" ca="1" si="43"/>
        <v>1</v>
      </c>
      <c r="M173" s="10">
        <f t="shared" ca="1" si="43"/>
        <v>4</v>
      </c>
      <c r="N173" s="15">
        <f t="shared" ca="1" si="43"/>
        <v>6</v>
      </c>
      <c r="R173" s="19">
        <v>340190001</v>
      </c>
      <c r="S173" s="19">
        <f t="array" ref="S173">MATCH(1,($R173='Past-Seasons'!$B$1:$B$480)*($B$164='Past-Seasons'!$A$1:$A$480),0)</f>
        <v>130</v>
      </c>
      <c r="T173" s="19" t="str">
        <f t="shared" si="44"/>
        <v>G130:IQ130</v>
      </c>
    </row>
    <row r="174" spans="2:20" ht="12.75" customHeight="1" x14ac:dyDescent="0.2">
      <c r="B174" s="16"/>
      <c r="C174" s="120" t="str">
        <f>INDEX(Sites!$A:$K,MATCH($R174,Sites!$A:$A,0),6)</f>
        <v>Leonia</v>
      </c>
      <c r="D174" s="16">
        <f t="shared" ca="1" si="42"/>
        <v>76</v>
      </c>
      <c r="E174" s="10">
        <f t="shared" ca="1" si="42"/>
        <v>75</v>
      </c>
      <c r="F174" s="10">
        <f t="shared" ca="1" si="42"/>
        <v>74</v>
      </c>
      <c r="G174" s="10">
        <f t="shared" ca="1" si="42"/>
        <v>74</v>
      </c>
      <c r="H174" s="10">
        <f t="shared" ca="1" si="42"/>
        <v>71</v>
      </c>
      <c r="I174" s="10">
        <f t="shared" ca="1" si="42"/>
        <v>71</v>
      </c>
      <c r="J174" s="120">
        <f t="shared" ca="1" si="42"/>
        <v>71</v>
      </c>
      <c r="K174" s="16" t="str">
        <f t="shared" ca="1" si="43"/>
        <v/>
      </c>
      <c r="L174" s="10">
        <f t="shared" ca="1" si="43"/>
        <v>1</v>
      </c>
      <c r="M174" s="10">
        <f t="shared" ca="1" si="43"/>
        <v>7</v>
      </c>
      <c r="N174" s="15">
        <f t="shared" ca="1" si="43"/>
        <v>12</v>
      </c>
      <c r="R174" s="19">
        <v>340030006</v>
      </c>
      <c r="S174" s="19">
        <f t="array" ref="S174">MATCH(1,($R174='Past-Seasons'!$B$1:$B$480)*($B$164='Past-Seasons'!$A$1:$A$480),0)</f>
        <v>131</v>
      </c>
      <c r="T174" s="19" t="str">
        <f t="shared" si="44"/>
        <v>G131:IQ131</v>
      </c>
    </row>
    <row r="175" spans="2:20" ht="12.75" customHeight="1" x14ac:dyDescent="0.2">
      <c r="B175" s="16"/>
      <c r="C175" s="120" t="str">
        <f>INDEX(Sites!$A:$K,MATCH($R175,Sites!$A:$A,0),6)</f>
        <v>Millville</v>
      </c>
      <c r="D175" s="16">
        <f t="shared" ref="D175:J181" ca="1" si="45">IF(ISERROR(LARGE(INDIRECT($R$2 &amp; $T175),D$74)),"No Data",LARGE(INDIRECT($R$2 &amp; $T175),D$74))</f>
        <v>67</v>
      </c>
      <c r="E175" s="10">
        <f t="shared" ca="1" si="45"/>
        <v>63</v>
      </c>
      <c r="F175" s="10">
        <f t="shared" ca="1" si="45"/>
        <v>62</v>
      </c>
      <c r="G175" s="10">
        <f t="shared" ca="1" si="45"/>
        <v>61</v>
      </c>
      <c r="H175" s="10">
        <f t="shared" ca="1" si="45"/>
        <v>60</v>
      </c>
      <c r="I175" s="10">
        <f t="shared" ca="1" si="45"/>
        <v>60</v>
      </c>
      <c r="J175" s="120">
        <f t="shared" ca="1" si="45"/>
        <v>60</v>
      </c>
      <c r="K175" s="16" t="str">
        <f t="shared" ca="1" si="43"/>
        <v/>
      </c>
      <c r="L175" s="10" t="str">
        <f t="shared" ca="1" si="43"/>
        <v/>
      </c>
      <c r="M175" s="10" t="str">
        <f t="shared" ca="1" si="43"/>
        <v/>
      </c>
      <c r="N175" s="15">
        <f t="shared" ca="1" si="43"/>
        <v>1</v>
      </c>
      <c r="R175" s="19">
        <v>340110007</v>
      </c>
      <c r="S175" s="19">
        <f t="array" ref="S175">MATCH(1,($R175='Past-Seasons'!$B$1:$B$480)*($B$164='Past-Seasons'!$A$1:$A$480),0)</f>
        <v>132</v>
      </c>
      <c r="T175" s="19" t="str">
        <f t="shared" si="44"/>
        <v>G132:IQ132</v>
      </c>
    </row>
    <row r="176" spans="2:20" ht="12.75" customHeight="1" x14ac:dyDescent="0.2">
      <c r="B176" s="16"/>
      <c r="C176" s="120" t="str">
        <f>INDEX(Sites!$A:$K,MATCH($R176,Sites!$A:$A,0),6)</f>
        <v>Monmouth University</v>
      </c>
      <c r="D176" s="16">
        <f t="shared" ca="1" si="45"/>
        <v>86</v>
      </c>
      <c r="E176" s="10">
        <f t="shared" ca="1" si="45"/>
        <v>84</v>
      </c>
      <c r="F176" s="10">
        <f t="shared" ca="1" si="45"/>
        <v>81</v>
      </c>
      <c r="G176" s="10">
        <f t="shared" ca="1" si="45"/>
        <v>71</v>
      </c>
      <c r="H176" s="10">
        <f t="shared" ca="1" si="45"/>
        <v>69</v>
      </c>
      <c r="I176" s="10">
        <f t="shared" ca="1" si="45"/>
        <v>69</v>
      </c>
      <c r="J176" s="120">
        <f t="shared" ca="1" si="45"/>
        <v>67</v>
      </c>
      <c r="K176" s="16">
        <f t="shared" ca="1" si="43"/>
        <v>1</v>
      </c>
      <c r="L176" s="10">
        <f t="shared" ca="1" si="43"/>
        <v>3</v>
      </c>
      <c r="M176" s="10">
        <f t="shared" ca="1" si="43"/>
        <v>4</v>
      </c>
      <c r="N176" s="15">
        <f t="shared" ca="1" si="43"/>
        <v>9</v>
      </c>
      <c r="R176" s="19">
        <v>340250005</v>
      </c>
      <c r="S176" s="19">
        <f t="array" ref="S176">MATCH(1,($R176='Past-Seasons'!$B$1:$B$480)*($B$164='Past-Seasons'!$A$1:$A$480),0)</f>
        <v>133</v>
      </c>
      <c r="T176" s="19" t="str">
        <f t="shared" si="44"/>
        <v>G133:IQ133</v>
      </c>
    </row>
    <row r="177" spans="2:20" ht="12.75" customHeight="1" x14ac:dyDescent="0.2">
      <c r="B177" s="16"/>
      <c r="C177" s="120" t="str">
        <f>INDEX(Sites!$A:$K,MATCH($R177,Sites!$A:$A,0),6)</f>
        <v>Newark Firehouse</v>
      </c>
      <c r="D177" s="16">
        <f t="shared" ca="1" si="45"/>
        <v>78</v>
      </c>
      <c r="E177" s="10">
        <f t="shared" ca="1" si="45"/>
        <v>75</v>
      </c>
      <c r="F177" s="10">
        <f t="shared" ca="1" si="45"/>
        <v>70</v>
      </c>
      <c r="G177" s="10">
        <f t="shared" ca="1" si="45"/>
        <v>69</v>
      </c>
      <c r="H177" s="10">
        <f t="shared" ca="1" si="45"/>
        <v>67</v>
      </c>
      <c r="I177" s="10">
        <f t="shared" ca="1" si="45"/>
        <v>66</v>
      </c>
      <c r="J177" s="120">
        <f t="shared" ca="1" si="45"/>
        <v>62</v>
      </c>
      <c r="K177" s="16" t="str">
        <f t="shared" ca="1" si="43"/>
        <v/>
      </c>
      <c r="L177" s="10">
        <f t="shared" ca="1" si="43"/>
        <v>1</v>
      </c>
      <c r="M177" s="10">
        <f t="shared" ca="1" si="43"/>
        <v>2</v>
      </c>
      <c r="N177" s="15">
        <f t="shared" ca="1" si="43"/>
        <v>6</v>
      </c>
      <c r="R177" s="19">
        <v>340130003</v>
      </c>
      <c r="S177" s="19">
        <f t="array" ref="S177">MATCH(1,($R177='Past-Seasons'!$B$1:$B$480)*($B$164='Past-Seasons'!$A$1:$A$480),0)</f>
        <v>134</v>
      </c>
      <c r="T177" s="19" t="str">
        <f t="shared" si="44"/>
        <v>G134:IQ134</v>
      </c>
    </row>
    <row r="178" spans="2:20" ht="12.75" customHeight="1" x14ac:dyDescent="0.2">
      <c r="B178" s="16"/>
      <c r="C178" s="120" t="str">
        <f>INDEX(Sites!$A:$K,MATCH($R178,Sites!$A:$A,0),6)</f>
        <v>Ramapo</v>
      </c>
      <c r="D178" s="16">
        <f t="shared" ca="1" si="45"/>
        <v>77</v>
      </c>
      <c r="E178" s="10">
        <f t="shared" ca="1" si="45"/>
        <v>75</v>
      </c>
      <c r="F178" s="10">
        <f t="shared" ca="1" si="45"/>
        <v>70</v>
      </c>
      <c r="G178" s="10">
        <f t="shared" ca="1" si="45"/>
        <v>69</v>
      </c>
      <c r="H178" s="10">
        <f t="shared" ca="1" si="45"/>
        <v>68</v>
      </c>
      <c r="I178" s="10">
        <f t="shared" ca="1" si="45"/>
        <v>66</v>
      </c>
      <c r="J178" s="120">
        <f t="shared" ca="1" si="45"/>
        <v>65</v>
      </c>
      <c r="K178" s="16" t="str">
        <f t="shared" ca="1" si="43"/>
        <v/>
      </c>
      <c r="L178" s="10">
        <f t="shared" ca="1" si="43"/>
        <v>1</v>
      </c>
      <c r="M178" s="10">
        <f t="shared" ca="1" si="43"/>
        <v>2</v>
      </c>
      <c r="N178" s="15">
        <f t="shared" ca="1" si="43"/>
        <v>6</v>
      </c>
      <c r="R178" s="19">
        <v>340315001</v>
      </c>
      <c r="S178" s="19">
        <f t="array" ref="S178">MATCH(1,($R178='Past-Seasons'!$B$1:$B$480)*($B$164='Past-Seasons'!$A$1:$A$480),0)</f>
        <v>135</v>
      </c>
      <c r="T178" s="19" t="str">
        <f t="shared" si="44"/>
        <v>G135:IQ135</v>
      </c>
    </row>
    <row r="179" spans="2:20" ht="12.75" customHeight="1" x14ac:dyDescent="0.2">
      <c r="B179" s="16"/>
      <c r="C179" s="120" t="str">
        <f>INDEX(Sites!$A:$K,MATCH($R179,Sites!$A:$A,0),6)</f>
        <v>Rider University</v>
      </c>
      <c r="D179" s="16">
        <f t="shared" ca="1" si="45"/>
        <v>75</v>
      </c>
      <c r="E179" s="10">
        <f t="shared" ca="1" si="45"/>
        <v>72</v>
      </c>
      <c r="F179" s="10">
        <f t="shared" ca="1" si="45"/>
        <v>71</v>
      </c>
      <c r="G179" s="10">
        <f t="shared" ca="1" si="45"/>
        <v>70</v>
      </c>
      <c r="H179" s="10">
        <f t="shared" ca="1" si="45"/>
        <v>69</v>
      </c>
      <c r="I179" s="10">
        <f t="shared" ca="1" si="45"/>
        <v>69</v>
      </c>
      <c r="J179" s="120">
        <f t="shared" ca="1" si="45"/>
        <v>69</v>
      </c>
      <c r="K179" s="16" t="str">
        <f t="shared" ca="1" si="43"/>
        <v/>
      </c>
      <c r="L179" s="10" t="str">
        <f t="shared" ca="1" si="43"/>
        <v/>
      </c>
      <c r="M179" s="10">
        <f t="shared" ca="1" si="43"/>
        <v>3</v>
      </c>
      <c r="N179" s="15">
        <f t="shared" ca="1" si="43"/>
        <v>10</v>
      </c>
      <c r="R179" s="19">
        <v>340210005</v>
      </c>
      <c r="S179" s="19">
        <f t="array" ref="S179">MATCH(1,($R179='Past-Seasons'!$B$1:$B$480)*($B$164='Past-Seasons'!$A$1:$A$480),0)</f>
        <v>136</v>
      </c>
      <c r="T179" s="19" t="str">
        <f t="shared" si="44"/>
        <v>G136:IQ136</v>
      </c>
    </row>
    <row r="180" spans="2:20" ht="12.75" customHeight="1" x14ac:dyDescent="0.2">
      <c r="B180" s="16"/>
      <c r="C180" s="120" t="str">
        <f>INDEX(Sites!$A:$K,MATCH($R180,Sites!$A:$A,0),6)</f>
        <v>Rutgers University</v>
      </c>
      <c r="D180" s="16">
        <f t="shared" ca="1" si="45"/>
        <v>74</v>
      </c>
      <c r="E180" s="10">
        <f t="shared" ca="1" si="45"/>
        <v>70</v>
      </c>
      <c r="F180" s="10">
        <f t="shared" ca="1" si="45"/>
        <v>70</v>
      </c>
      <c r="G180" s="10">
        <f t="shared" ca="1" si="45"/>
        <v>70</v>
      </c>
      <c r="H180" s="10">
        <f t="shared" ca="1" si="45"/>
        <v>69</v>
      </c>
      <c r="I180" s="10">
        <f t="shared" ca="1" si="45"/>
        <v>69</v>
      </c>
      <c r="J180" s="120">
        <f t="shared" ca="1" si="45"/>
        <v>69</v>
      </c>
      <c r="K180" s="16" t="str">
        <f t="shared" ca="1" si="43"/>
        <v/>
      </c>
      <c r="L180" s="10" t="str">
        <f t="shared" ca="1" si="43"/>
        <v/>
      </c>
      <c r="M180" s="10">
        <f t="shared" ca="1" si="43"/>
        <v>1</v>
      </c>
      <c r="N180" s="15">
        <f t="shared" ca="1" si="43"/>
        <v>11</v>
      </c>
      <c r="R180" s="19">
        <v>340230011</v>
      </c>
      <c r="S180" s="19">
        <f t="array" ref="S180">MATCH(1,($R180='Past-Seasons'!$B$1:$B$480)*($B$164='Past-Seasons'!$A$1:$A$480),0)</f>
        <v>137</v>
      </c>
      <c r="T180" s="19" t="str">
        <f t="shared" si="44"/>
        <v>G137:IQ137</v>
      </c>
    </row>
    <row r="181" spans="2:20" ht="12.75" customHeight="1" thickBot="1" x14ac:dyDescent="0.25">
      <c r="B181" s="16"/>
      <c r="C181" s="120" t="str">
        <f>INDEX(Sites!$A:$K,MATCH($R181,Sites!$A:$A,0),6)</f>
        <v>Washington Crossing</v>
      </c>
      <c r="D181" s="16">
        <f t="shared" ca="1" si="45"/>
        <v>77</v>
      </c>
      <c r="E181" s="10">
        <f t="shared" ca="1" si="45"/>
        <v>77</v>
      </c>
      <c r="F181" s="10">
        <f t="shared" ca="1" si="45"/>
        <v>70</v>
      </c>
      <c r="G181" s="10">
        <f t="shared" ca="1" si="45"/>
        <v>69</v>
      </c>
      <c r="H181" s="10">
        <f t="shared" ca="1" si="45"/>
        <v>67</v>
      </c>
      <c r="I181" s="10">
        <f t="shared" ca="1" si="45"/>
        <v>66</v>
      </c>
      <c r="J181" s="120">
        <f t="shared" ca="1" si="45"/>
        <v>66</v>
      </c>
      <c r="K181" s="16" t="str">
        <f t="shared" ca="1" si="43"/>
        <v/>
      </c>
      <c r="L181" s="10">
        <f t="shared" ca="1" si="43"/>
        <v>2</v>
      </c>
      <c r="M181" s="10">
        <f t="shared" ca="1" si="43"/>
        <v>2</v>
      </c>
      <c r="N181" s="15">
        <f t="shared" ca="1" si="43"/>
        <v>7</v>
      </c>
      <c r="R181" s="19">
        <v>340219991</v>
      </c>
      <c r="S181" s="19">
        <f t="array" ref="S181">MATCH(1,($R181='Past-Seasons'!$B$1:$B$480)*($B$164='Past-Seasons'!$A$1:$A$480),0)</f>
        <v>138</v>
      </c>
      <c r="T181" s="19" t="str">
        <f t="shared" si="44"/>
        <v>G138:IQ138</v>
      </c>
    </row>
    <row r="182" spans="2:20" ht="12.75" customHeight="1" x14ac:dyDescent="0.2">
      <c r="B182" s="449"/>
      <c r="C182" s="326" t="s">
        <v>78</v>
      </c>
      <c r="D182" s="480">
        <f t="shared" ref="D182:J182" ca="1" si="46">MAX(D165:D181)</f>
        <v>87</v>
      </c>
      <c r="E182" s="327">
        <f t="shared" ca="1" si="46"/>
        <v>84</v>
      </c>
      <c r="F182" s="327">
        <f t="shared" ca="1" si="46"/>
        <v>81</v>
      </c>
      <c r="G182" s="327">
        <f t="shared" ca="1" si="46"/>
        <v>74</v>
      </c>
      <c r="H182" s="327">
        <f t="shared" ca="1" si="46"/>
        <v>73</v>
      </c>
      <c r="I182" s="327">
        <f t="shared" ca="1" si="46"/>
        <v>72</v>
      </c>
      <c r="J182" s="326">
        <f t="shared" ca="1" si="46"/>
        <v>71</v>
      </c>
      <c r="K182" s="121">
        <f ca="1">SUM(K165:K181)</f>
        <v>3</v>
      </c>
      <c r="L182" s="122">
        <f ca="1">SUM(L165:L181)</f>
        <v>16</v>
      </c>
      <c r="M182" s="122">
        <f ca="1">SUM(M165:M181)</f>
        <v>48</v>
      </c>
      <c r="N182" s="123">
        <f ca="1">SUM(N165:N181)</f>
        <v>112</v>
      </c>
      <c r="R182" s="19" t="s">
        <v>71</v>
      </c>
    </row>
    <row r="183" spans="2:20" ht="12.75" customHeight="1" thickBot="1" x14ac:dyDescent="0.25">
      <c r="B183" s="85"/>
      <c r="C183" s="13"/>
      <c r="D183" s="13"/>
      <c r="E183" s="13"/>
      <c r="F183" s="13"/>
      <c r="G183" s="13"/>
      <c r="H183" s="13"/>
      <c r="I183" s="13"/>
      <c r="J183" s="13"/>
      <c r="K183" s="484" t="s">
        <v>36</v>
      </c>
      <c r="L183" s="485"/>
      <c r="M183" s="485"/>
      <c r="N183" s="486"/>
      <c r="R183" s="19" t="s">
        <v>71</v>
      </c>
    </row>
    <row r="184" spans="2:20" ht="12.75" customHeight="1" thickBot="1" x14ac:dyDescent="0.25">
      <c r="B184" s="16"/>
      <c r="C184" s="124" t="s">
        <v>72</v>
      </c>
      <c r="D184" s="125" t="s">
        <v>47</v>
      </c>
      <c r="E184" s="16"/>
      <c r="F184" s="10"/>
      <c r="G184" s="10"/>
      <c r="H184" s="10"/>
      <c r="I184" s="10"/>
      <c r="J184" s="10"/>
      <c r="K184" s="487"/>
      <c r="L184" s="488"/>
      <c r="M184" s="488"/>
      <c r="N184" s="489"/>
      <c r="R184" s="19" t="s">
        <v>71</v>
      </c>
    </row>
    <row r="185" spans="2:20" ht="12.75" customHeight="1" x14ac:dyDescent="0.2">
      <c r="B185" s="16"/>
      <c r="C185" s="126"/>
      <c r="D185" s="211" t="s">
        <v>48</v>
      </c>
      <c r="E185" s="16"/>
      <c r="F185" s="10"/>
      <c r="G185" s="10"/>
      <c r="H185" s="10"/>
      <c r="I185" s="10"/>
      <c r="J185" s="10"/>
      <c r="K185" s="490" t="s">
        <v>38</v>
      </c>
      <c r="L185" s="491"/>
      <c r="M185" s="491"/>
      <c r="N185" s="492"/>
      <c r="R185" s="19" t="s">
        <v>71</v>
      </c>
    </row>
    <row r="186" spans="2:20" ht="12.75" customHeight="1" x14ac:dyDescent="0.2">
      <c r="B186" s="16"/>
      <c r="C186" s="127"/>
      <c r="D186" s="219" t="s">
        <v>49</v>
      </c>
      <c r="E186" s="10"/>
      <c r="F186" s="10"/>
      <c r="G186" s="10"/>
      <c r="H186" s="10"/>
      <c r="I186" s="10"/>
      <c r="J186" s="10"/>
      <c r="K186" s="128" t="str">
        <f t="shared" ref="K186:N186" si="47">K$5</f>
        <v>&gt; 84</v>
      </c>
      <c r="L186" s="129" t="str">
        <f t="shared" si="47"/>
        <v>&gt; 75</v>
      </c>
      <c r="M186" s="129" t="str">
        <f t="shared" si="47"/>
        <v>&gt; 70</v>
      </c>
      <c r="N186" s="130" t="str">
        <f t="shared" si="47"/>
        <v>&gt; 65</v>
      </c>
      <c r="R186" s="19" t="s">
        <v>71</v>
      </c>
      <c r="S186" s="95" t="s">
        <v>61</v>
      </c>
      <c r="T186" s="95" t="s">
        <v>73</v>
      </c>
    </row>
    <row r="187" spans="2:20" ht="12.75" customHeight="1" thickBot="1" x14ac:dyDescent="0.25">
      <c r="B187" s="14"/>
      <c r="C187" s="131"/>
      <c r="D187" s="12"/>
      <c r="E187" s="12"/>
      <c r="F187" s="12"/>
      <c r="G187" s="12"/>
      <c r="H187" s="12"/>
      <c r="I187" s="12"/>
      <c r="J187" s="12"/>
      <c r="K187" s="479" t="e">
        <f ca="1">COUNTIF(INDIRECT($R$2 &amp; $T187),K$5)</f>
        <v>#N/A</v>
      </c>
      <c r="L187" s="132" t="e">
        <f ca="1">COUNTIF(INDIRECT($R$2 &amp; $T187),L$5)</f>
        <v>#N/A</v>
      </c>
      <c r="M187" s="132" t="e">
        <f ca="1">COUNTIF(INDIRECT($R$2 &amp; $T187),M$5)</f>
        <v>#N/A</v>
      </c>
      <c r="N187" s="133" t="e">
        <f ca="1">COUNTIF(INDIRECT($R$2 &amp; $T187),N$5)</f>
        <v>#N/A</v>
      </c>
      <c r="R187" s="19" t="s">
        <v>71</v>
      </c>
      <c r="S187" s="19" t="e">
        <f>MATCH($B$74-COUNT($B$97:$B187),'Past-Seasons'!$F$1:$F$21,0)</f>
        <v>#N/A</v>
      </c>
      <c r="T187" s="19" t="e">
        <f>$T$1 &amp; S187 &amp; ":" &amp; $T$2 &amp; S187</f>
        <v>#N/A</v>
      </c>
    </row>
    <row r="188" spans="2:20" ht="12.75" customHeight="1" x14ac:dyDescent="0.2">
      <c r="R188" s="19" t="s">
        <v>71</v>
      </c>
    </row>
    <row r="189" spans="2:20" ht="12.75" customHeight="1" x14ac:dyDescent="0.2">
      <c r="R189" s="19" t="s">
        <v>71</v>
      </c>
    </row>
    <row r="190" spans="2:20" ht="12.75" customHeight="1" x14ac:dyDescent="0.2">
      <c r="R190" s="19" t="s">
        <v>71</v>
      </c>
    </row>
    <row r="191" spans="2:20" ht="12.75" customHeight="1" x14ac:dyDescent="0.2">
      <c r="R191" s="19" t="s">
        <v>71</v>
      </c>
    </row>
    <row r="192" spans="2:20" ht="12.75" customHeight="1" x14ac:dyDescent="0.2">
      <c r="R192" s="19" t="s">
        <v>71</v>
      </c>
    </row>
    <row r="193" spans="2:20" ht="12.75" customHeight="1" x14ac:dyDescent="0.2">
      <c r="D193" s="502" t="s">
        <v>66</v>
      </c>
      <c r="E193" s="503"/>
      <c r="F193" s="503"/>
      <c r="G193" s="503"/>
      <c r="H193" s="503"/>
      <c r="I193" s="503"/>
      <c r="J193" s="504"/>
      <c r="K193" s="499" t="s">
        <v>67</v>
      </c>
      <c r="L193" s="500"/>
      <c r="M193" s="500"/>
      <c r="N193" s="501"/>
      <c r="R193" s="19" t="s">
        <v>71</v>
      </c>
    </row>
    <row r="194" spans="2:20" ht="12.75" customHeight="1" x14ac:dyDescent="0.2">
      <c r="B194" s="324">
        <v>2012</v>
      </c>
      <c r="C194" s="450" t="s">
        <v>41</v>
      </c>
      <c r="D194" s="117">
        <v>1</v>
      </c>
      <c r="E194" s="118">
        <v>2</v>
      </c>
      <c r="F194" s="118">
        <v>3</v>
      </c>
      <c r="G194" s="118">
        <v>4</v>
      </c>
      <c r="H194" s="118">
        <v>5</v>
      </c>
      <c r="I194" s="118">
        <v>6</v>
      </c>
      <c r="J194" s="119">
        <v>7</v>
      </c>
      <c r="K194" s="480" t="str">
        <f t="shared" ref="K194:N194" si="48">K$5</f>
        <v>&gt; 84</v>
      </c>
      <c r="L194" s="327" t="str">
        <f t="shared" si="48"/>
        <v>&gt; 75</v>
      </c>
      <c r="M194" s="327" t="str">
        <f t="shared" si="48"/>
        <v>&gt; 70</v>
      </c>
      <c r="N194" s="328" t="str">
        <f t="shared" si="48"/>
        <v>&gt; 65</v>
      </c>
      <c r="R194" s="95" t="s">
        <v>68</v>
      </c>
      <c r="S194" s="95" t="s">
        <v>12</v>
      </c>
      <c r="T194" s="95" t="s">
        <v>69</v>
      </c>
    </row>
    <row r="195" spans="2:20" ht="12.75" customHeight="1" x14ac:dyDescent="0.2">
      <c r="B195" s="16"/>
      <c r="C195" s="120" t="str">
        <f>INDEX(Sites!$A:$K,MATCH($R195,Sites!$A:$A,0),6)</f>
        <v>Ancora State Hospital</v>
      </c>
      <c r="D195" s="16">
        <f t="shared" ref="D195:J204" ca="1" si="49">IF(ISERROR(LARGE(INDIRECT($R$2 &amp; $T195),D$74)),"No Data",LARGE(INDIRECT($R$2 &amp; $T195),D$74))</f>
        <v>97</v>
      </c>
      <c r="E195" s="10">
        <f t="shared" ca="1" si="49"/>
        <v>97</v>
      </c>
      <c r="F195" s="10">
        <f t="shared" ca="1" si="49"/>
        <v>93</v>
      </c>
      <c r="G195" s="10">
        <f t="shared" ca="1" si="49"/>
        <v>92</v>
      </c>
      <c r="H195" s="10">
        <f t="shared" ca="1" si="49"/>
        <v>90</v>
      </c>
      <c r="I195" s="10">
        <f t="shared" ca="1" si="49"/>
        <v>83</v>
      </c>
      <c r="J195" s="120">
        <f t="shared" ca="1" si="49"/>
        <v>82</v>
      </c>
      <c r="K195" s="16">
        <f t="shared" ref="K195:N211" ca="1" si="50">IF(COUNT(INDIRECT($R$2 &amp; $T195))&gt;0,IF(COUNTIF(INDIRECT($R$2 &amp; $T195),K$5)&gt;0,COUNTIF(INDIRECT($R$2 &amp; $T195),K$5),""),"No Data")</f>
        <v>5</v>
      </c>
      <c r="L195" s="10">
        <f t="shared" ca="1" si="50"/>
        <v>12</v>
      </c>
      <c r="M195" s="10">
        <f t="shared" ca="1" si="50"/>
        <v>23</v>
      </c>
      <c r="N195" s="15">
        <f t="shared" ca="1" si="50"/>
        <v>33</v>
      </c>
      <c r="R195" s="19">
        <v>340071001</v>
      </c>
      <c r="S195" s="19">
        <f t="array" ref="S195">MATCH(1,($R195='Past-Seasons'!$B$1:$B$480)*($B$194='Past-Seasons'!$A$1:$A$480),0)</f>
        <v>142</v>
      </c>
      <c r="T195" s="19" t="str">
        <f t="shared" ref="T195:T211" si="51">$T$1 &amp; $S195 &amp; ":" &amp; $T$2 &amp; $S195</f>
        <v>G142:IQ142</v>
      </c>
    </row>
    <row r="196" spans="2:20" ht="12.75" customHeight="1" x14ac:dyDescent="0.2">
      <c r="B196" s="16"/>
      <c r="C196" s="120" t="str">
        <f>INDEX(Sites!$A:$K,MATCH($R196,Sites!$A:$A,0),6)</f>
        <v>Bayonne</v>
      </c>
      <c r="D196" s="16">
        <f t="shared" ca="1" si="49"/>
        <v>78</v>
      </c>
      <c r="E196" s="10">
        <f t="shared" ca="1" si="49"/>
        <v>77</v>
      </c>
      <c r="F196" s="10">
        <f t="shared" ca="1" si="49"/>
        <v>76</v>
      </c>
      <c r="G196" s="10">
        <f t="shared" ca="1" si="49"/>
        <v>74</v>
      </c>
      <c r="H196" s="10">
        <f t="shared" ca="1" si="49"/>
        <v>73</v>
      </c>
      <c r="I196" s="10">
        <f t="shared" ca="1" si="49"/>
        <v>73</v>
      </c>
      <c r="J196" s="120">
        <f t="shared" ca="1" si="49"/>
        <v>73</v>
      </c>
      <c r="K196" s="16" t="str">
        <f t="shared" ca="1" si="50"/>
        <v/>
      </c>
      <c r="L196" s="10">
        <f t="shared" ca="1" si="50"/>
        <v>3</v>
      </c>
      <c r="M196" s="10">
        <f t="shared" ca="1" si="50"/>
        <v>12</v>
      </c>
      <c r="N196" s="15">
        <f t="shared" ca="1" si="50"/>
        <v>21</v>
      </c>
      <c r="R196" s="19">
        <v>340170006</v>
      </c>
      <c r="S196" s="19">
        <f t="array" ref="S196">MATCH(1,($R196='Past-Seasons'!$B$1:$B$480)*($B$194='Past-Seasons'!$A$1:$A$480),0)</f>
        <v>143</v>
      </c>
      <c r="T196" s="19" t="str">
        <f t="shared" si="51"/>
        <v>G143:IQ143</v>
      </c>
    </row>
    <row r="197" spans="2:20" ht="12.75" customHeight="1" x14ac:dyDescent="0.2">
      <c r="B197" s="16"/>
      <c r="C197" s="120" t="str">
        <f>INDEX(Sites!$A:$K,MATCH($R197,Sites!$A:$A,0),6)</f>
        <v>Brigantine</v>
      </c>
      <c r="D197" s="16">
        <f t="shared" ca="1" si="49"/>
        <v>87</v>
      </c>
      <c r="E197" s="10">
        <f t="shared" ca="1" si="49"/>
        <v>86</v>
      </c>
      <c r="F197" s="10">
        <f t="shared" ca="1" si="49"/>
        <v>84</v>
      </c>
      <c r="G197" s="10">
        <f t="shared" ca="1" si="49"/>
        <v>76</v>
      </c>
      <c r="H197" s="10">
        <f t="shared" ca="1" si="49"/>
        <v>74</v>
      </c>
      <c r="I197" s="10">
        <f t="shared" ca="1" si="49"/>
        <v>73</v>
      </c>
      <c r="J197" s="120">
        <f t="shared" ca="1" si="49"/>
        <v>73</v>
      </c>
      <c r="K197" s="16">
        <f t="shared" ca="1" si="50"/>
        <v>2</v>
      </c>
      <c r="L197" s="10">
        <f t="shared" ca="1" si="50"/>
        <v>4</v>
      </c>
      <c r="M197" s="10">
        <f t="shared" ca="1" si="50"/>
        <v>9</v>
      </c>
      <c r="N197" s="15">
        <f t="shared" ca="1" si="50"/>
        <v>20</v>
      </c>
      <c r="R197" s="19">
        <v>340010006</v>
      </c>
      <c r="S197" s="19">
        <f t="array" ref="S197">MATCH(1,($R197='Past-Seasons'!$B$1:$B$480)*($B$194='Past-Seasons'!$A$1:$A$480),0)</f>
        <v>144</v>
      </c>
      <c r="T197" s="19" t="str">
        <f t="shared" si="51"/>
        <v>G144:IQ144</v>
      </c>
    </row>
    <row r="198" spans="2:20" ht="12.75" customHeight="1" x14ac:dyDescent="0.2">
      <c r="B198" s="16"/>
      <c r="C198" s="120" t="str">
        <f>INDEX(Sites!$A:$K,MATCH($R198,Sites!$A:$A,0),6)</f>
        <v>Camden Spruce St</v>
      </c>
      <c r="D198" s="16">
        <f t="shared" ca="1" si="49"/>
        <v>92</v>
      </c>
      <c r="E198" s="10">
        <f t="shared" ca="1" si="49"/>
        <v>90</v>
      </c>
      <c r="F198" s="10">
        <f t="shared" ca="1" si="49"/>
        <v>87</v>
      </c>
      <c r="G198" s="10">
        <f t="shared" ca="1" si="49"/>
        <v>86</v>
      </c>
      <c r="H198" s="10">
        <f t="shared" ca="1" si="49"/>
        <v>85</v>
      </c>
      <c r="I198" s="10">
        <f t="shared" ca="1" si="49"/>
        <v>85</v>
      </c>
      <c r="J198" s="120">
        <f t="shared" ca="1" si="49"/>
        <v>84</v>
      </c>
      <c r="K198" s="16">
        <f t="shared" ca="1" si="50"/>
        <v>6</v>
      </c>
      <c r="L198" s="10">
        <f t="shared" ca="1" si="50"/>
        <v>19</v>
      </c>
      <c r="M198" s="10">
        <f t="shared" ca="1" si="50"/>
        <v>24</v>
      </c>
      <c r="N198" s="15">
        <f t="shared" ca="1" si="50"/>
        <v>41</v>
      </c>
      <c r="R198" s="19">
        <v>340070002</v>
      </c>
      <c r="S198" s="19">
        <f t="array" ref="S198">MATCH(1,($R198='Past-Seasons'!$B$1:$B$480)*($B$194='Past-Seasons'!$A$1:$A$480),0)</f>
        <v>145</v>
      </c>
      <c r="T198" s="19" t="str">
        <f t="shared" si="51"/>
        <v>G145:IQ145</v>
      </c>
    </row>
    <row r="199" spans="2:20" ht="12.75" customHeight="1" x14ac:dyDescent="0.2">
      <c r="B199" s="16"/>
      <c r="C199" s="120" t="str">
        <f>INDEX(Sites!$A:$K,MATCH($R199,Sites!$A:$A,0),6)</f>
        <v>Chester</v>
      </c>
      <c r="D199" s="16">
        <f t="shared" ca="1" si="49"/>
        <v>88</v>
      </c>
      <c r="E199" s="10">
        <f t="shared" ca="1" si="49"/>
        <v>85</v>
      </c>
      <c r="F199" s="10">
        <f t="shared" ca="1" si="49"/>
        <v>77</v>
      </c>
      <c r="G199" s="10">
        <f t="shared" ca="1" si="49"/>
        <v>76</v>
      </c>
      <c r="H199" s="10">
        <f t="shared" ca="1" si="49"/>
        <v>74</v>
      </c>
      <c r="I199" s="10">
        <f t="shared" ca="1" si="49"/>
        <v>72</v>
      </c>
      <c r="J199" s="120">
        <f t="shared" ca="1" si="49"/>
        <v>72</v>
      </c>
      <c r="K199" s="16">
        <f t="shared" ca="1" si="50"/>
        <v>2</v>
      </c>
      <c r="L199" s="10">
        <f t="shared" ca="1" si="50"/>
        <v>4</v>
      </c>
      <c r="M199" s="10">
        <f t="shared" ca="1" si="50"/>
        <v>10</v>
      </c>
      <c r="N199" s="15">
        <f t="shared" ca="1" si="50"/>
        <v>16</v>
      </c>
      <c r="R199" s="19">
        <v>340273001</v>
      </c>
      <c r="S199" s="19">
        <f t="array" ref="S199">MATCH(1,($R199='Past-Seasons'!$B$1:$B$480)*($B$194='Past-Seasons'!$A$1:$A$480),0)</f>
        <v>146</v>
      </c>
      <c r="T199" s="19" t="str">
        <f t="shared" si="51"/>
        <v>G146:IQ146</v>
      </c>
    </row>
    <row r="200" spans="2:20" ht="12.75" customHeight="1" x14ac:dyDescent="0.2">
      <c r="B200" s="16"/>
      <c r="C200" s="120" t="str">
        <f>INDEX(Sites!$A:$K,MATCH($R200,Sites!$A:$A,0),6)</f>
        <v>Clarksboro</v>
      </c>
      <c r="D200" s="16">
        <f t="shared" ca="1" si="49"/>
        <v>92</v>
      </c>
      <c r="E200" s="10">
        <f t="shared" ca="1" si="49"/>
        <v>88</v>
      </c>
      <c r="F200" s="10">
        <f t="shared" ca="1" si="49"/>
        <v>87</v>
      </c>
      <c r="G200" s="10">
        <f t="shared" ca="1" si="49"/>
        <v>87</v>
      </c>
      <c r="H200" s="10">
        <f t="shared" ca="1" si="49"/>
        <v>84</v>
      </c>
      <c r="I200" s="10">
        <f t="shared" ca="1" si="49"/>
        <v>83</v>
      </c>
      <c r="J200" s="120">
        <f t="shared" ca="1" si="49"/>
        <v>82</v>
      </c>
      <c r="K200" s="16">
        <f t="shared" ca="1" si="50"/>
        <v>4</v>
      </c>
      <c r="L200" s="10">
        <f t="shared" ca="1" si="50"/>
        <v>16</v>
      </c>
      <c r="M200" s="10">
        <f t="shared" ca="1" si="50"/>
        <v>21</v>
      </c>
      <c r="N200" s="15">
        <f t="shared" ca="1" si="50"/>
        <v>30</v>
      </c>
      <c r="R200" s="19">
        <v>340150002</v>
      </c>
      <c r="S200" s="19">
        <f t="array" ref="S200">MATCH(1,($R200='Past-Seasons'!$B$1:$B$480)*($B$194='Past-Seasons'!$A$1:$A$480),0)</f>
        <v>147</v>
      </c>
      <c r="T200" s="19" t="str">
        <f t="shared" si="51"/>
        <v>G147:IQ147</v>
      </c>
    </row>
    <row r="201" spans="2:20" ht="12.75" customHeight="1" x14ac:dyDescent="0.2">
      <c r="B201" s="16"/>
      <c r="C201" s="120" t="str">
        <f>INDEX(Sites!$A:$K,MATCH($R201,Sites!$A:$A,0),6)</f>
        <v>Colliers Mills</v>
      </c>
      <c r="D201" s="16">
        <f t="shared" ca="1" si="49"/>
        <v>90</v>
      </c>
      <c r="E201" s="10">
        <f t="shared" ca="1" si="49"/>
        <v>86</v>
      </c>
      <c r="F201" s="10">
        <f t="shared" ca="1" si="49"/>
        <v>85</v>
      </c>
      <c r="G201" s="10">
        <f t="shared" ca="1" si="49"/>
        <v>85</v>
      </c>
      <c r="H201" s="10">
        <f t="shared" ca="1" si="49"/>
        <v>84</v>
      </c>
      <c r="I201" s="10">
        <f t="shared" ca="1" si="49"/>
        <v>84</v>
      </c>
      <c r="J201" s="120">
        <f t="shared" ca="1" si="49"/>
        <v>82</v>
      </c>
      <c r="K201" s="16">
        <f t="shared" ca="1" si="50"/>
        <v>4</v>
      </c>
      <c r="L201" s="10">
        <f t="shared" ca="1" si="50"/>
        <v>9</v>
      </c>
      <c r="M201" s="10">
        <f t="shared" ca="1" si="50"/>
        <v>17</v>
      </c>
      <c r="N201" s="15">
        <f t="shared" ca="1" si="50"/>
        <v>22</v>
      </c>
      <c r="R201" s="19">
        <v>340290006</v>
      </c>
      <c r="S201" s="19">
        <f t="array" ref="S201">MATCH(1,($R201='Past-Seasons'!$B$1:$B$480)*($B$194='Past-Seasons'!$A$1:$A$480),0)</f>
        <v>148</v>
      </c>
      <c r="T201" s="19" t="str">
        <f t="shared" si="51"/>
        <v>G148:IQ148</v>
      </c>
    </row>
    <row r="202" spans="2:20" ht="12.75" customHeight="1" x14ac:dyDescent="0.2">
      <c r="B202" s="16"/>
      <c r="C202" s="120" t="str">
        <f>INDEX(Sites!$A:$K,MATCH($R202,Sites!$A:$A,0),6)</f>
        <v>Columbia</v>
      </c>
      <c r="D202" s="16">
        <f t="shared" ca="1" si="49"/>
        <v>79</v>
      </c>
      <c r="E202" s="10">
        <f t="shared" ca="1" si="49"/>
        <v>70</v>
      </c>
      <c r="F202" s="10">
        <f t="shared" ca="1" si="49"/>
        <v>70</v>
      </c>
      <c r="G202" s="10">
        <f t="shared" ca="1" si="49"/>
        <v>69</v>
      </c>
      <c r="H202" s="10">
        <f t="shared" ca="1" si="49"/>
        <v>68</v>
      </c>
      <c r="I202" s="10">
        <f t="shared" ca="1" si="49"/>
        <v>68</v>
      </c>
      <c r="J202" s="120">
        <f t="shared" ca="1" si="49"/>
        <v>68</v>
      </c>
      <c r="K202" s="16" t="str">
        <f t="shared" ca="1" si="50"/>
        <v/>
      </c>
      <c r="L202" s="10">
        <f t="shared" ca="1" si="50"/>
        <v>1</v>
      </c>
      <c r="M202" s="10">
        <f t="shared" ca="1" si="50"/>
        <v>1</v>
      </c>
      <c r="N202" s="15">
        <f t="shared" ca="1" si="50"/>
        <v>8</v>
      </c>
      <c r="R202" s="19">
        <v>340410007</v>
      </c>
      <c r="S202" s="19">
        <f t="array" ref="S202">MATCH(1,($R202='Past-Seasons'!$B$1:$B$480)*($B$194='Past-Seasons'!$A$1:$A$480),0)</f>
        <v>149</v>
      </c>
      <c r="T202" s="19" t="str">
        <f t="shared" si="51"/>
        <v>G149:IQ149</v>
      </c>
    </row>
    <row r="203" spans="2:20" ht="12.75" customHeight="1" x14ac:dyDescent="0.2">
      <c r="B203" s="16"/>
      <c r="C203" s="120" t="str">
        <f>INDEX(Sites!$A:$K,MATCH($R203,Sites!$A:$A,0),6)</f>
        <v>Flemington</v>
      </c>
      <c r="D203" s="16">
        <f t="shared" ca="1" si="49"/>
        <v>83</v>
      </c>
      <c r="E203" s="10">
        <f t="shared" ca="1" si="49"/>
        <v>80</v>
      </c>
      <c r="F203" s="10">
        <f t="shared" ca="1" si="49"/>
        <v>78</v>
      </c>
      <c r="G203" s="10">
        <f t="shared" ca="1" si="49"/>
        <v>78</v>
      </c>
      <c r="H203" s="10">
        <f t="shared" ca="1" si="49"/>
        <v>77</v>
      </c>
      <c r="I203" s="10">
        <f t="shared" ca="1" si="49"/>
        <v>76</v>
      </c>
      <c r="J203" s="120">
        <f t="shared" ca="1" si="49"/>
        <v>74</v>
      </c>
      <c r="K203" s="16" t="str">
        <f t="shared" ca="1" si="50"/>
        <v/>
      </c>
      <c r="L203" s="10">
        <f t="shared" ca="1" si="50"/>
        <v>6</v>
      </c>
      <c r="M203" s="10">
        <f t="shared" ca="1" si="50"/>
        <v>10</v>
      </c>
      <c r="N203" s="15">
        <f t="shared" ca="1" si="50"/>
        <v>23</v>
      </c>
      <c r="R203" s="19">
        <v>340190001</v>
      </c>
      <c r="S203" s="19">
        <f t="array" ref="S203">MATCH(1,($R203='Past-Seasons'!$B$1:$B$480)*($B$194='Past-Seasons'!$A$1:$A$480),0)</f>
        <v>150</v>
      </c>
      <c r="T203" s="19" t="str">
        <f t="shared" si="51"/>
        <v>G150:IQ150</v>
      </c>
    </row>
    <row r="204" spans="2:20" ht="12.75" customHeight="1" x14ac:dyDescent="0.2">
      <c r="B204" s="16"/>
      <c r="C204" s="120" t="str">
        <f>INDEX(Sites!$A:$K,MATCH($R204,Sites!$A:$A,0),6)</f>
        <v>Leonia</v>
      </c>
      <c r="D204" s="16">
        <f t="shared" ca="1" si="49"/>
        <v>80</v>
      </c>
      <c r="E204" s="10">
        <f t="shared" ca="1" si="49"/>
        <v>79</v>
      </c>
      <c r="F204" s="10">
        <f t="shared" ca="1" si="49"/>
        <v>78</v>
      </c>
      <c r="G204" s="10">
        <f t="shared" ca="1" si="49"/>
        <v>76</v>
      </c>
      <c r="H204" s="10">
        <f t="shared" ca="1" si="49"/>
        <v>75</v>
      </c>
      <c r="I204" s="10">
        <f t="shared" ca="1" si="49"/>
        <v>74</v>
      </c>
      <c r="J204" s="120">
        <f t="shared" ca="1" si="49"/>
        <v>73</v>
      </c>
      <c r="K204" s="16" t="str">
        <f t="shared" ca="1" si="50"/>
        <v/>
      </c>
      <c r="L204" s="10">
        <f t="shared" ca="1" si="50"/>
        <v>4</v>
      </c>
      <c r="M204" s="10">
        <f t="shared" ca="1" si="50"/>
        <v>8</v>
      </c>
      <c r="N204" s="15">
        <f t="shared" ca="1" si="50"/>
        <v>11</v>
      </c>
      <c r="R204" s="19">
        <v>340030006</v>
      </c>
      <c r="S204" s="19">
        <f t="array" ref="S204">MATCH(1,($R204='Past-Seasons'!$B$1:$B$480)*($B$194='Past-Seasons'!$A$1:$A$480),0)</f>
        <v>151</v>
      </c>
      <c r="T204" s="19" t="str">
        <f t="shared" si="51"/>
        <v>G151:IQ151</v>
      </c>
    </row>
    <row r="205" spans="2:20" ht="12.75" customHeight="1" x14ac:dyDescent="0.2">
      <c r="B205" s="16"/>
      <c r="C205" s="120" t="str">
        <f>INDEX(Sites!$A:$K,MATCH($R205,Sites!$A:$A,0),6)</f>
        <v>Millville</v>
      </c>
      <c r="D205" s="16">
        <f t="shared" ref="D205:J211" ca="1" si="52">IF(ISERROR(LARGE(INDIRECT($R$2 &amp; $T205),D$74)),"No Data",LARGE(INDIRECT($R$2 &amp; $T205),D$74))</f>
        <v>91</v>
      </c>
      <c r="E205" s="10">
        <f t="shared" ca="1" si="52"/>
        <v>88</v>
      </c>
      <c r="F205" s="10">
        <f t="shared" ca="1" si="52"/>
        <v>87</v>
      </c>
      <c r="G205" s="10">
        <f t="shared" ca="1" si="52"/>
        <v>84</v>
      </c>
      <c r="H205" s="10">
        <f t="shared" ca="1" si="52"/>
        <v>84</v>
      </c>
      <c r="I205" s="10">
        <f t="shared" ca="1" si="52"/>
        <v>81</v>
      </c>
      <c r="J205" s="120">
        <f t="shared" ca="1" si="52"/>
        <v>80</v>
      </c>
      <c r="K205" s="16">
        <f t="shared" ca="1" si="50"/>
        <v>3</v>
      </c>
      <c r="L205" s="10">
        <f t="shared" ca="1" si="50"/>
        <v>10</v>
      </c>
      <c r="M205" s="10">
        <f t="shared" ca="1" si="50"/>
        <v>16</v>
      </c>
      <c r="N205" s="15">
        <f t="shared" ca="1" si="50"/>
        <v>24</v>
      </c>
      <c r="R205" s="19">
        <v>340110007</v>
      </c>
      <c r="S205" s="19">
        <f t="array" ref="S205">MATCH(1,($R205='Past-Seasons'!$B$1:$B$480)*($B$194='Past-Seasons'!$A$1:$A$480),0)</f>
        <v>152</v>
      </c>
      <c r="T205" s="19" t="str">
        <f t="shared" si="51"/>
        <v>G152:IQ152</v>
      </c>
    </row>
    <row r="206" spans="2:20" ht="12.75" customHeight="1" x14ac:dyDescent="0.2">
      <c r="B206" s="16"/>
      <c r="C206" s="120" t="str">
        <f>INDEX(Sites!$A:$K,MATCH($R206,Sites!$A:$A,0),6)</f>
        <v>Monmouth University</v>
      </c>
      <c r="D206" s="16">
        <f t="shared" ca="1" si="52"/>
        <v>90</v>
      </c>
      <c r="E206" s="10">
        <f t="shared" ca="1" si="52"/>
        <v>89</v>
      </c>
      <c r="F206" s="10">
        <f t="shared" ca="1" si="52"/>
        <v>85</v>
      </c>
      <c r="G206" s="10">
        <f t="shared" ca="1" si="52"/>
        <v>83</v>
      </c>
      <c r="H206" s="10">
        <f t="shared" ca="1" si="52"/>
        <v>83</v>
      </c>
      <c r="I206" s="10">
        <f t="shared" ca="1" si="52"/>
        <v>83</v>
      </c>
      <c r="J206" s="120">
        <f t="shared" ca="1" si="52"/>
        <v>83</v>
      </c>
      <c r="K206" s="16">
        <f t="shared" ca="1" si="50"/>
        <v>3</v>
      </c>
      <c r="L206" s="10">
        <f t="shared" ca="1" si="50"/>
        <v>10</v>
      </c>
      <c r="M206" s="10">
        <f t="shared" ca="1" si="50"/>
        <v>15</v>
      </c>
      <c r="N206" s="15">
        <f t="shared" ca="1" si="50"/>
        <v>19</v>
      </c>
      <c r="R206" s="19">
        <v>340250005</v>
      </c>
      <c r="S206" s="19">
        <f t="array" ref="S206">MATCH(1,($R206='Past-Seasons'!$B$1:$B$480)*($B$194='Past-Seasons'!$A$1:$A$480),0)</f>
        <v>153</v>
      </c>
      <c r="T206" s="19" t="str">
        <f t="shared" si="51"/>
        <v>G153:IQ153</v>
      </c>
    </row>
    <row r="207" spans="2:20" ht="12.75" customHeight="1" x14ac:dyDescent="0.2">
      <c r="B207" s="16"/>
      <c r="C207" s="120" t="str">
        <f>INDEX(Sites!$A:$K,MATCH($R207,Sites!$A:$A,0),6)</f>
        <v>Newark Firehouse</v>
      </c>
      <c r="D207" s="16">
        <f t="shared" ca="1" si="52"/>
        <v>82</v>
      </c>
      <c r="E207" s="10">
        <f t="shared" ca="1" si="52"/>
        <v>82</v>
      </c>
      <c r="F207" s="10">
        <f t="shared" ca="1" si="52"/>
        <v>81</v>
      </c>
      <c r="G207" s="10">
        <f t="shared" ca="1" si="52"/>
        <v>80</v>
      </c>
      <c r="H207" s="10">
        <f t="shared" ca="1" si="52"/>
        <v>79</v>
      </c>
      <c r="I207" s="10">
        <f t="shared" ca="1" si="52"/>
        <v>78</v>
      </c>
      <c r="J207" s="120">
        <f t="shared" ca="1" si="52"/>
        <v>76</v>
      </c>
      <c r="K207" s="16" t="str">
        <f t="shared" ca="1" si="50"/>
        <v/>
      </c>
      <c r="L207" s="10">
        <f t="shared" ca="1" si="50"/>
        <v>7</v>
      </c>
      <c r="M207" s="10">
        <f t="shared" ca="1" si="50"/>
        <v>13</v>
      </c>
      <c r="N207" s="15">
        <f t="shared" ca="1" si="50"/>
        <v>21</v>
      </c>
      <c r="R207" s="19">
        <v>340130003</v>
      </c>
      <c r="S207" s="19">
        <f t="array" ref="S207">MATCH(1,($R207='Past-Seasons'!$B$1:$B$480)*($B$194='Past-Seasons'!$A$1:$A$480),0)</f>
        <v>154</v>
      </c>
      <c r="T207" s="19" t="str">
        <f t="shared" si="51"/>
        <v>G154:IQ154</v>
      </c>
    </row>
    <row r="208" spans="2:20" ht="12.75" customHeight="1" x14ac:dyDescent="0.2">
      <c r="B208" s="16"/>
      <c r="C208" s="120" t="str">
        <f>INDEX(Sites!$A:$K,MATCH($R208,Sites!$A:$A,0),6)</f>
        <v>Ramapo</v>
      </c>
      <c r="D208" s="16">
        <f t="shared" ca="1" si="52"/>
        <v>87</v>
      </c>
      <c r="E208" s="10">
        <f t="shared" ca="1" si="52"/>
        <v>75</v>
      </c>
      <c r="F208" s="10">
        <f t="shared" ca="1" si="52"/>
        <v>73</v>
      </c>
      <c r="G208" s="10">
        <f t="shared" ca="1" si="52"/>
        <v>73</v>
      </c>
      <c r="H208" s="10">
        <f t="shared" ca="1" si="52"/>
        <v>73</v>
      </c>
      <c r="I208" s="10">
        <f t="shared" ca="1" si="52"/>
        <v>72</v>
      </c>
      <c r="J208" s="120">
        <f t="shared" ca="1" si="52"/>
        <v>69</v>
      </c>
      <c r="K208" s="16">
        <f t="shared" ca="1" si="50"/>
        <v>1</v>
      </c>
      <c r="L208" s="10">
        <f t="shared" ca="1" si="50"/>
        <v>1</v>
      </c>
      <c r="M208" s="10">
        <f t="shared" ca="1" si="50"/>
        <v>6</v>
      </c>
      <c r="N208" s="15">
        <f t="shared" ca="1" si="50"/>
        <v>13</v>
      </c>
      <c r="R208" s="19">
        <v>340315001</v>
      </c>
      <c r="S208" s="19">
        <f t="array" ref="S208">MATCH(1,($R208='Past-Seasons'!$B$1:$B$480)*($B$194='Past-Seasons'!$A$1:$A$480),0)</f>
        <v>155</v>
      </c>
      <c r="T208" s="19" t="str">
        <f t="shared" si="51"/>
        <v>G155:IQ155</v>
      </c>
    </row>
    <row r="209" spans="2:20" ht="12.75" customHeight="1" x14ac:dyDescent="0.2">
      <c r="B209" s="16"/>
      <c r="C209" s="120" t="str">
        <f>INDEX(Sites!$A:$K,MATCH($R209,Sites!$A:$A,0),6)</f>
        <v>Rider University</v>
      </c>
      <c r="D209" s="16">
        <f t="shared" ca="1" si="52"/>
        <v>82</v>
      </c>
      <c r="E209" s="10">
        <f t="shared" ca="1" si="52"/>
        <v>81</v>
      </c>
      <c r="F209" s="10">
        <f t="shared" ca="1" si="52"/>
        <v>81</v>
      </c>
      <c r="G209" s="10">
        <f t="shared" ca="1" si="52"/>
        <v>80</v>
      </c>
      <c r="H209" s="10">
        <f t="shared" ca="1" si="52"/>
        <v>80</v>
      </c>
      <c r="I209" s="10">
        <f t="shared" ca="1" si="52"/>
        <v>80</v>
      </c>
      <c r="J209" s="120">
        <f t="shared" ca="1" si="52"/>
        <v>79</v>
      </c>
      <c r="K209" s="16" t="str">
        <f t="shared" ca="1" si="50"/>
        <v/>
      </c>
      <c r="L209" s="10">
        <f t="shared" ca="1" si="50"/>
        <v>11</v>
      </c>
      <c r="M209" s="10">
        <f t="shared" ca="1" si="50"/>
        <v>18</v>
      </c>
      <c r="N209" s="15">
        <f t="shared" ca="1" si="50"/>
        <v>26</v>
      </c>
      <c r="R209" s="19">
        <v>340210005</v>
      </c>
      <c r="S209" s="19">
        <f t="array" ref="S209">MATCH(1,($R209='Past-Seasons'!$B$1:$B$480)*($B$194='Past-Seasons'!$A$1:$A$480),0)</f>
        <v>156</v>
      </c>
      <c r="T209" s="19" t="str">
        <f t="shared" si="51"/>
        <v>G156:IQ156</v>
      </c>
    </row>
    <row r="210" spans="2:20" ht="12.75" customHeight="1" x14ac:dyDescent="0.2">
      <c r="B210" s="16"/>
      <c r="C210" s="120" t="str">
        <f>INDEX(Sites!$A:$K,MATCH($R210,Sites!$A:$A,0),6)</f>
        <v>Rutgers University</v>
      </c>
      <c r="D210" s="16">
        <f t="shared" ca="1" si="52"/>
        <v>83</v>
      </c>
      <c r="E210" s="10">
        <f t="shared" ca="1" si="52"/>
        <v>83</v>
      </c>
      <c r="F210" s="10">
        <f t="shared" ca="1" si="52"/>
        <v>82</v>
      </c>
      <c r="G210" s="10">
        <f t="shared" ca="1" si="52"/>
        <v>82</v>
      </c>
      <c r="H210" s="10">
        <f t="shared" ca="1" si="52"/>
        <v>82</v>
      </c>
      <c r="I210" s="10">
        <f t="shared" ca="1" si="52"/>
        <v>80</v>
      </c>
      <c r="J210" s="120">
        <f t="shared" ca="1" si="52"/>
        <v>80</v>
      </c>
      <c r="K210" s="16" t="str">
        <f t="shared" ca="1" si="50"/>
        <v/>
      </c>
      <c r="L210" s="10">
        <f t="shared" ca="1" si="50"/>
        <v>11</v>
      </c>
      <c r="M210" s="10">
        <f t="shared" ca="1" si="50"/>
        <v>20</v>
      </c>
      <c r="N210" s="15">
        <f t="shared" ca="1" si="50"/>
        <v>34</v>
      </c>
      <c r="R210" s="19">
        <v>340230011</v>
      </c>
      <c r="S210" s="19">
        <f t="array" ref="S210">MATCH(1,($R210='Past-Seasons'!$B$1:$B$480)*($B$194='Past-Seasons'!$A$1:$A$480),0)</f>
        <v>157</v>
      </c>
      <c r="T210" s="19" t="str">
        <f t="shared" si="51"/>
        <v>G157:IQ157</v>
      </c>
    </row>
    <row r="211" spans="2:20" ht="12.75" customHeight="1" thickBot="1" x14ac:dyDescent="0.25">
      <c r="B211" s="16"/>
      <c r="C211" s="120" t="str">
        <f>INDEX(Sites!$A:$K,MATCH($R211,Sites!$A:$A,0),6)</f>
        <v>Washington Crossing</v>
      </c>
      <c r="D211" s="16">
        <f t="shared" ca="1" si="52"/>
        <v>83</v>
      </c>
      <c r="E211" s="10">
        <f t="shared" ca="1" si="52"/>
        <v>82</v>
      </c>
      <c r="F211" s="10">
        <f t="shared" ca="1" si="52"/>
        <v>81</v>
      </c>
      <c r="G211" s="10">
        <f t="shared" ca="1" si="52"/>
        <v>81</v>
      </c>
      <c r="H211" s="10">
        <f t="shared" ca="1" si="52"/>
        <v>79</v>
      </c>
      <c r="I211" s="10">
        <f t="shared" ca="1" si="52"/>
        <v>78</v>
      </c>
      <c r="J211" s="120">
        <f t="shared" ca="1" si="52"/>
        <v>77</v>
      </c>
      <c r="K211" s="16" t="str">
        <f t="shared" ca="1" si="50"/>
        <v/>
      </c>
      <c r="L211" s="10">
        <f t="shared" ca="1" si="50"/>
        <v>7</v>
      </c>
      <c r="M211" s="10">
        <f t="shared" ca="1" si="50"/>
        <v>14</v>
      </c>
      <c r="N211" s="15">
        <f t="shared" ca="1" si="50"/>
        <v>27</v>
      </c>
      <c r="R211" s="19">
        <v>340219991</v>
      </c>
      <c r="S211" s="19">
        <f t="array" ref="S211">MATCH(1,($R211='Past-Seasons'!$B$1:$B$480)*($B$194='Past-Seasons'!$A$1:$A$480),0)</f>
        <v>158</v>
      </c>
      <c r="T211" s="19" t="str">
        <f t="shared" si="51"/>
        <v>G158:IQ158</v>
      </c>
    </row>
    <row r="212" spans="2:20" ht="12.75" customHeight="1" x14ac:dyDescent="0.2">
      <c r="B212" s="449"/>
      <c r="C212" s="326" t="s">
        <v>79</v>
      </c>
      <c r="D212" s="480">
        <f t="shared" ref="D212:J212" ca="1" si="53">MAX(D195:D211)</f>
        <v>97</v>
      </c>
      <c r="E212" s="327">
        <f t="shared" ca="1" si="53"/>
        <v>97</v>
      </c>
      <c r="F212" s="327">
        <f t="shared" ca="1" si="53"/>
        <v>93</v>
      </c>
      <c r="G212" s="327">
        <f t="shared" ca="1" si="53"/>
        <v>92</v>
      </c>
      <c r="H212" s="327">
        <f t="shared" ca="1" si="53"/>
        <v>90</v>
      </c>
      <c r="I212" s="327">
        <f t="shared" ca="1" si="53"/>
        <v>85</v>
      </c>
      <c r="J212" s="326">
        <f t="shared" ca="1" si="53"/>
        <v>84</v>
      </c>
      <c r="K212" s="121">
        <f ca="1">SUM(K195:K211)</f>
        <v>30</v>
      </c>
      <c r="L212" s="122">
        <f ca="1">SUM(L195:L211)</f>
        <v>135</v>
      </c>
      <c r="M212" s="122">
        <f ca="1">SUM(M195:M211)</f>
        <v>237</v>
      </c>
      <c r="N212" s="123">
        <f ca="1">SUM(N195:N211)</f>
        <v>389</v>
      </c>
    </row>
    <row r="213" spans="2:20" ht="12.75" customHeight="1" thickBot="1" x14ac:dyDescent="0.25">
      <c r="B213" s="85"/>
      <c r="C213" s="13"/>
      <c r="D213" s="13"/>
      <c r="E213" s="13"/>
      <c r="F213" s="13"/>
      <c r="G213" s="13"/>
      <c r="H213" s="13"/>
      <c r="I213" s="13"/>
      <c r="J213" s="13"/>
      <c r="K213" s="484" t="s">
        <v>36</v>
      </c>
      <c r="L213" s="485"/>
      <c r="M213" s="485"/>
      <c r="N213" s="486"/>
    </row>
    <row r="214" spans="2:20" ht="12.75" customHeight="1" thickBot="1" x14ac:dyDescent="0.25">
      <c r="B214" s="16"/>
      <c r="C214" s="124" t="s">
        <v>72</v>
      </c>
      <c r="D214" s="125" t="s">
        <v>47</v>
      </c>
      <c r="E214" s="16"/>
      <c r="F214" s="10"/>
      <c r="G214" s="10"/>
      <c r="H214" s="10"/>
      <c r="I214" s="10"/>
      <c r="J214" s="10"/>
      <c r="K214" s="487"/>
      <c r="L214" s="488"/>
      <c r="M214" s="488"/>
      <c r="N214" s="489"/>
    </row>
    <row r="215" spans="2:20" ht="12.75" customHeight="1" x14ac:dyDescent="0.2">
      <c r="B215" s="16"/>
      <c r="C215" s="126"/>
      <c r="D215" s="211" t="s">
        <v>48</v>
      </c>
      <c r="E215" s="16"/>
      <c r="F215" s="10"/>
      <c r="G215" s="10"/>
      <c r="H215" s="10"/>
      <c r="I215" s="10"/>
      <c r="J215" s="10"/>
      <c r="K215" s="490" t="s">
        <v>38</v>
      </c>
      <c r="L215" s="491"/>
      <c r="M215" s="491"/>
      <c r="N215" s="492"/>
    </row>
    <row r="216" spans="2:20" ht="12.75" customHeight="1" x14ac:dyDescent="0.2">
      <c r="B216" s="16"/>
      <c r="C216" s="127"/>
      <c r="D216" s="219" t="s">
        <v>49</v>
      </c>
      <c r="E216" s="10"/>
      <c r="F216" s="10"/>
      <c r="G216" s="10"/>
      <c r="H216" s="10"/>
      <c r="I216" s="10"/>
      <c r="J216" s="10"/>
      <c r="K216" s="128" t="str">
        <f t="shared" ref="K216:N216" si="54">K$5</f>
        <v>&gt; 84</v>
      </c>
      <c r="L216" s="129" t="str">
        <f t="shared" si="54"/>
        <v>&gt; 75</v>
      </c>
      <c r="M216" s="129" t="str">
        <f t="shared" si="54"/>
        <v>&gt; 70</v>
      </c>
      <c r="N216" s="130" t="str">
        <f t="shared" si="54"/>
        <v>&gt; 65</v>
      </c>
      <c r="S216" s="95" t="s">
        <v>61</v>
      </c>
      <c r="T216" s="95" t="s">
        <v>73</v>
      </c>
    </row>
    <row r="217" spans="2:20" ht="12.75" customHeight="1" thickBot="1" x14ac:dyDescent="0.25">
      <c r="B217" s="14"/>
      <c r="C217" s="131"/>
      <c r="D217" s="12"/>
      <c r="E217" s="12"/>
      <c r="F217" s="12"/>
      <c r="G217" s="12"/>
      <c r="H217" s="12"/>
      <c r="I217" s="12"/>
      <c r="J217" s="12"/>
      <c r="K217" s="479" t="e">
        <f ca="1">COUNTIF(INDIRECT($R$2 &amp; $T217),K$5)</f>
        <v>#N/A</v>
      </c>
      <c r="L217" s="132" t="e">
        <f ca="1">COUNTIF(INDIRECT($R$2 &amp; $T217),L$5)</f>
        <v>#N/A</v>
      </c>
      <c r="M217" s="132" t="e">
        <f ca="1">COUNTIF(INDIRECT($R$2 &amp; $T217),M$5)</f>
        <v>#N/A</v>
      </c>
      <c r="N217" s="133" t="e">
        <f ca="1">COUNTIF(INDIRECT($R$2 &amp; $T217),N$5)</f>
        <v>#N/A</v>
      </c>
      <c r="S217" s="19" t="e">
        <f>MATCH($B$74-COUNT($B$97:$B217),'Past-Seasons'!$F$1:$F$21,0)</f>
        <v>#N/A</v>
      </c>
      <c r="T217" s="19" t="e">
        <f>$T$1 &amp; S217 &amp; ":" &amp; $T$2 &amp; S217</f>
        <v>#N/A</v>
      </c>
    </row>
  </sheetData>
  <mergeCells count="36"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K34:N34"/>
    <mergeCell ref="K35:N35"/>
    <mergeCell ref="K36:N36"/>
    <mergeCell ref="K63:N63"/>
    <mergeCell ref="K64:N6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 activeCell="I18" sqref="I18"/>
    </sheetView>
  </sheetViews>
  <sheetFormatPr defaultColWidth="8.7109375" defaultRowHeight="12.75" customHeight="1" x14ac:dyDescent="0.2"/>
  <cols>
    <col min="1" max="2" width="10.7109375" style="11" customWidth="1"/>
    <col min="3" max="3" width="12.7109375" style="22" customWidth="1"/>
    <col min="4" max="5" width="8.7109375" style="11" customWidth="1"/>
    <col min="6" max="6" width="20.7109375" style="11" customWidth="1"/>
    <col min="7" max="253" width="8.7109375" style="11"/>
    <col min="254" max="254" width="8.7109375" style="11" customWidth="1"/>
    <col min="255" max="16384" width="8.7109375" style="11"/>
  </cols>
  <sheetData>
    <row r="1" spans="1:254" s="5" customFormat="1" ht="13.5" customHeight="1" x14ac:dyDescent="0.2">
      <c r="A1" s="38" t="s">
        <v>20</v>
      </c>
      <c r="B1" s="7" t="s">
        <v>80</v>
      </c>
      <c r="C1" s="39" t="s">
        <v>45</v>
      </c>
      <c r="D1" s="7"/>
      <c r="E1" s="7"/>
      <c r="F1" s="7" t="s">
        <v>24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HL1" s="76"/>
      <c r="HM1" s="76"/>
      <c r="HN1" s="76"/>
      <c r="HO1" s="76"/>
      <c r="HP1" s="76"/>
      <c r="HQ1" s="76"/>
      <c r="HR1" s="76"/>
      <c r="HS1" s="76"/>
      <c r="HT1" s="76"/>
      <c r="HU1" s="76"/>
      <c r="HV1" s="76"/>
      <c r="HW1" s="76"/>
      <c r="HX1" s="76"/>
      <c r="HY1" s="76"/>
      <c r="HZ1" s="76"/>
      <c r="IA1" s="76"/>
      <c r="IB1" s="76"/>
      <c r="IC1" s="76"/>
      <c r="ID1" s="76"/>
      <c r="IE1" s="76"/>
      <c r="IF1" s="76"/>
      <c r="IG1" s="76"/>
      <c r="IH1" s="76"/>
      <c r="II1" s="76"/>
      <c r="IJ1" s="76"/>
      <c r="IK1" s="76"/>
      <c r="IL1" s="76"/>
      <c r="IM1" s="76"/>
      <c r="IN1" s="76"/>
      <c r="IO1" s="76"/>
      <c r="IP1" s="76"/>
    </row>
    <row r="2" spans="1:254" s="5" customFormat="1" ht="13.5" customHeight="1" x14ac:dyDescent="0.2">
      <c r="A2" s="25">
        <f>'NJ-8Hr'!$A$4</f>
        <v>2021</v>
      </c>
      <c r="C2" s="75"/>
    </row>
    <row r="3" spans="1:254" s="6" customFormat="1" ht="12.75" customHeight="1" x14ac:dyDescent="0.2">
      <c r="A3" s="11"/>
      <c r="C3" s="138"/>
      <c r="F3" s="451" t="s">
        <v>81</v>
      </c>
      <c r="G3" s="452">
        <f t="shared" ref="G3:BR3" si="0">G$21</f>
        <v>36586</v>
      </c>
      <c r="H3" s="453">
        <f t="shared" si="0"/>
        <v>36587</v>
      </c>
      <c r="I3" s="453">
        <f t="shared" si="0"/>
        <v>36588</v>
      </c>
      <c r="J3" s="453">
        <f t="shared" si="0"/>
        <v>36589</v>
      </c>
      <c r="K3" s="453">
        <f t="shared" si="0"/>
        <v>36590</v>
      </c>
      <c r="L3" s="453">
        <f t="shared" si="0"/>
        <v>36591</v>
      </c>
      <c r="M3" s="453">
        <f t="shared" si="0"/>
        <v>36592</v>
      </c>
      <c r="N3" s="453">
        <f t="shared" si="0"/>
        <v>36593</v>
      </c>
      <c r="O3" s="453">
        <f t="shared" si="0"/>
        <v>36594</v>
      </c>
      <c r="P3" s="453">
        <f t="shared" si="0"/>
        <v>36595</v>
      </c>
      <c r="Q3" s="453">
        <f t="shared" si="0"/>
        <v>36596</v>
      </c>
      <c r="R3" s="453">
        <f t="shared" si="0"/>
        <v>36597</v>
      </c>
      <c r="S3" s="453">
        <f t="shared" si="0"/>
        <v>36598</v>
      </c>
      <c r="T3" s="453">
        <f t="shared" si="0"/>
        <v>36599</v>
      </c>
      <c r="U3" s="453">
        <f t="shared" si="0"/>
        <v>36600</v>
      </c>
      <c r="V3" s="453">
        <f t="shared" si="0"/>
        <v>36601</v>
      </c>
      <c r="W3" s="453">
        <f t="shared" si="0"/>
        <v>36602</v>
      </c>
      <c r="X3" s="453">
        <f t="shared" si="0"/>
        <v>36603</v>
      </c>
      <c r="Y3" s="453">
        <f t="shared" si="0"/>
        <v>36604</v>
      </c>
      <c r="Z3" s="453">
        <f t="shared" si="0"/>
        <v>36605</v>
      </c>
      <c r="AA3" s="453">
        <f t="shared" si="0"/>
        <v>36606</v>
      </c>
      <c r="AB3" s="453">
        <f t="shared" si="0"/>
        <v>36607</v>
      </c>
      <c r="AC3" s="453">
        <f t="shared" si="0"/>
        <v>36608</v>
      </c>
      <c r="AD3" s="453">
        <f t="shared" si="0"/>
        <v>36609</v>
      </c>
      <c r="AE3" s="453">
        <f t="shared" si="0"/>
        <v>36610</v>
      </c>
      <c r="AF3" s="453">
        <f t="shared" si="0"/>
        <v>36611</v>
      </c>
      <c r="AG3" s="453">
        <f t="shared" si="0"/>
        <v>36612</v>
      </c>
      <c r="AH3" s="453">
        <f t="shared" si="0"/>
        <v>36613</v>
      </c>
      <c r="AI3" s="453">
        <f t="shared" si="0"/>
        <v>36614</v>
      </c>
      <c r="AJ3" s="453">
        <f t="shared" si="0"/>
        <v>36615</v>
      </c>
      <c r="AK3" s="453">
        <f t="shared" si="0"/>
        <v>36616</v>
      </c>
      <c r="AL3" s="453">
        <f t="shared" si="0"/>
        <v>36617</v>
      </c>
      <c r="AM3" s="453">
        <f t="shared" si="0"/>
        <v>36618</v>
      </c>
      <c r="AN3" s="453">
        <f t="shared" si="0"/>
        <v>36619</v>
      </c>
      <c r="AO3" s="453">
        <f t="shared" si="0"/>
        <v>36620</v>
      </c>
      <c r="AP3" s="453">
        <f t="shared" si="0"/>
        <v>36621</v>
      </c>
      <c r="AQ3" s="453">
        <f t="shared" si="0"/>
        <v>36622</v>
      </c>
      <c r="AR3" s="453">
        <f t="shared" si="0"/>
        <v>36623</v>
      </c>
      <c r="AS3" s="453">
        <f t="shared" si="0"/>
        <v>36624</v>
      </c>
      <c r="AT3" s="453">
        <f t="shared" si="0"/>
        <v>36625</v>
      </c>
      <c r="AU3" s="453">
        <f t="shared" si="0"/>
        <v>36626</v>
      </c>
      <c r="AV3" s="453">
        <f t="shared" si="0"/>
        <v>36627</v>
      </c>
      <c r="AW3" s="453">
        <f t="shared" si="0"/>
        <v>36628</v>
      </c>
      <c r="AX3" s="453">
        <f t="shared" si="0"/>
        <v>36629</v>
      </c>
      <c r="AY3" s="453">
        <f t="shared" si="0"/>
        <v>36630</v>
      </c>
      <c r="AZ3" s="453">
        <f t="shared" si="0"/>
        <v>36631</v>
      </c>
      <c r="BA3" s="453">
        <f t="shared" si="0"/>
        <v>36632</v>
      </c>
      <c r="BB3" s="453">
        <f t="shared" si="0"/>
        <v>36633</v>
      </c>
      <c r="BC3" s="453">
        <f t="shared" si="0"/>
        <v>36634</v>
      </c>
      <c r="BD3" s="453">
        <f t="shared" si="0"/>
        <v>36635</v>
      </c>
      <c r="BE3" s="453">
        <f t="shared" si="0"/>
        <v>36636</v>
      </c>
      <c r="BF3" s="453">
        <f t="shared" si="0"/>
        <v>36637</v>
      </c>
      <c r="BG3" s="453">
        <f t="shared" si="0"/>
        <v>36638</v>
      </c>
      <c r="BH3" s="453">
        <f t="shared" si="0"/>
        <v>36639</v>
      </c>
      <c r="BI3" s="453">
        <f t="shared" si="0"/>
        <v>36640</v>
      </c>
      <c r="BJ3" s="453">
        <f t="shared" si="0"/>
        <v>36641</v>
      </c>
      <c r="BK3" s="453">
        <f t="shared" si="0"/>
        <v>36642</v>
      </c>
      <c r="BL3" s="453">
        <f t="shared" si="0"/>
        <v>36643</v>
      </c>
      <c r="BM3" s="453">
        <f t="shared" si="0"/>
        <v>36644</v>
      </c>
      <c r="BN3" s="453">
        <f t="shared" si="0"/>
        <v>36645</v>
      </c>
      <c r="BO3" s="453">
        <f t="shared" si="0"/>
        <v>36646</v>
      </c>
      <c r="BP3" s="453">
        <f t="shared" si="0"/>
        <v>36647</v>
      </c>
      <c r="BQ3" s="453">
        <f t="shared" si="0"/>
        <v>36648</v>
      </c>
      <c r="BR3" s="453">
        <f t="shared" si="0"/>
        <v>36649</v>
      </c>
      <c r="BS3" s="453">
        <f t="shared" ref="BS3:ED3" si="1">BS$21</f>
        <v>36650</v>
      </c>
      <c r="BT3" s="453">
        <f t="shared" si="1"/>
        <v>36651</v>
      </c>
      <c r="BU3" s="453">
        <f t="shared" si="1"/>
        <v>36652</v>
      </c>
      <c r="BV3" s="453">
        <f t="shared" si="1"/>
        <v>36653</v>
      </c>
      <c r="BW3" s="453">
        <f t="shared" si="1"/>
        <v>36654</v>
      </c>
      <c r="BX3" s="453">
        <f t="shared" si="1"/>
        <v>36655</v>
      </c>
      <c r="BY3" s="453">
        <f t="shared" si="1"/>
        <v>36656</v>
      </c>
      <c r="BZ3" s="453">
        <f t="shared" si="1"/>
        <v>36657</v>
      </c>
      <c r="CA3" s="453">
        <f t="shared" si="1"/>
        <v>36658</v>
      </c>
      <c r="CB3" s="453">
        <f t="shared" si="1"/>
        <v>36659</v>
      </c>
      <c r="CC3" s="453">
        <f t="shared" si="1"/>
        <v>36660</v>
      </c>
      <c r="CD3" s="453">
        <f t="shared" si="1"/>
        <v>36661</v>
      </c>
      <c r="CE3" s="453">
        <f t="shared" si="1"/>
        <v>36662</v>
      </c>
      <c r="CF3" s="453">
        <f t="shared" si="1"/>
        <v>36663</v>
      </c>
      <c r="CG3" s="453">
        <f t="shared" si="1"/>
        <v>36664</v>
      </c>
      <c r="CH3" s="453">
        <f t="shared" si="1"/>
        <v>36665</v>
      </c>
      <c r="CI3" s="453">
        <f t="shared" si="1"/>
        <v>36666</v>
      </c>
      <c r="CJ3" s="453">
        <f t="shared" si="1"/>
        <v>36667</v>
      </c>
      <c r="CK3" s="453">
        <f t="shared" si="1"/>
        <v>36668</v>
      </c>
      <c r="CL3" s="453">
        <f t="shared" si="1"/>
        <v>36669</v>
      </c>
      <c r="CM3" s="453">
        <f t="shared" si="1"/>
        <v>36670</v>
      </c>
      <c r="CN3" s="453">
        <f t="shared" si="1"/>
        <v>36671</v>
      </c>
      <c r="CO3" s="453">
        <f t="shared" si="1"/>
        <v>36672</v>
      </c>
      <c r="CP3" s="453">
        <f t="shared" si="1"/>
        <v>36673</v>
      </c>
      <c r="CQ3" s="453">
        <f t="shared" si="1"/>
        <v>36674</v>
      </c>
      <c r="CR3" s="453">
        <f t="shared" si="1"/>
        <v>36675</v>
      </c>
      <c r="CS3" s="453">
        <f t="shared" si="1"/>
        <v>36676</v>
      </c>
      <c r="CT3" s="453">
        <f t="shared" si="1"/>
        <v>36677</v>
      </c>
      <c r="CU3" s="453">
        <f t="shared" si="1"/>
        <v>36678</v>
      </c>
      <c r="CV3" s="453">
        <f t="shared" si="1"/>
        <v>36679</v>
      </c>
      <c r="CW3" s="453">
        <f t="shared" si="1"/>
        <v>36680</v>
      </c>
      <c r="CX3" s="453">
        <f t="shared" si="1"/>
        <v>36681</v>
      </c>
      <c r="CY3" s="453">
        <f t="shared" si="1"/>
        <v>36682</v>
      </c>
      <c r="CZ3" s="453">
        <f t="shared" si="1"/>
        <v>36683</v>
      </c>
      <c r="DA3" s="453">
        <f t="shared" si="1"/>
        <v>36684</v>
      </c>
      <c r="DB3" s="453">
        <f t="shared" si="1"/>
        <v>36685</v>
      </c>
      <c r="DC3" s="453">
        <f t="shared" si="1"/>
        <v>36686</v>
      </c>
      <c r="DD3" s="453">
        <f t="shared" si="1"/>
        <v>36687</v>
      </c>
      <c r="DE3" s="453">
        <f t="shared" si="1"/>
        <v>36688</v>
      </c>
      <c r="DF3" s="453">
        <f t="shared" si="1"/>
        <v>36689</v>
      </c>
      <c r="DG3" s="453">
        <f t="shared" si="1"/>
        <v>36690</v>
      </c>
      <c r="DH3" s="453">
        <f t="shared" si="1"/>
        <v>36691</v>
      </c>
      <c r="DI3" s="453">
        <f t="shared" si="1"/>
        <v>36692</v>
      </c>
      <c r="DJ3" s="453">
        <f t="shared" si="1"/>
        <v>36693</v>
      </c>
      <c r="DK3" s="453">
        <f t="shared" si="1"/>
        <v>36694</v>
      </c>
      <c r="DL3" s="453">
        <f t="shared" si="1"/>
        <v>36695</v>
      </c>
      <c r="DM3" s="453">
        <f t="shared" si="1"/>
        <v>36696</v>
      </c>
      <c r="DN3" s="453">
        <f t="shared" si="1"/>
        <v>36697</v>
      </c>
      <c r="DO3" s="453">
        <f t="shared" si="1"/>
        <v>36698</v>
      </c>
      <c r="DP3" s="453">
        <f t="shared" si="1"/>
        <v>36699</v>
      </c>
      <c r="DQ3" s="453">
        <f t="shared" si="1"/>
        <v>36700</v>
      </c>
      <c r="DR3" s="453">
        <f t="shared" si="1"/>
        <v>36701</v>
      </c>
      <c r="DS3" s="453">
        <f t="shared" si="1"/>
        <v>36702</v>
      </c>
      <c r="DT3" s="453">
        <f t="shared" si="1"/>
        <v>36703</v>
      </c>
      <c r="DU3" s="453">
        <f t="shared" si="1"/>
        <v>36704</v>
      </c>
      <c r="DV3" s="453">
        <f t="shared" si="1"/>
        <v>36705</v>
      </c>
      <c r="DW3" s="453">
        <f t="shared" si="1"/>
        <v>36706</v>
      </c>
      <c r="DX3" s="453">
        <f t="shared" si="1"/>
        <v>36707</v>
      </c>
      <c r="DY3" s="453">
        <f t="shared" si="1"/>
        <v>36708</v>
      </c>
      <c r="DZ3" s="453">
        <f t="shared" si="1"/>
        <v>36709</v>
      </c>
      <c r="EA3" s="453">
        <f t="shared" si="1"/>
        <v>36710</v>
      </c>
      <c r="EB3" s="453">
        <f t="shared" si="1"/>
        <v>36711</v>
      </c>
      <c r="EC3" s="453">
        <f t="shared" si="1"/>
        <v>36712</v>
      </c>
      <c r="ED3" s="453">
        <f t="shared" si="1"/>
        <v>36713</v>
      </c>
      <c r="EE3" s="453">
        <f t="shared" ref="EE3:GP3" si="2">EE$21</f>
        <v>36714</v>
      </c>
      <c r="EF3" s="453">
        <f t="shared" si="2"/>
        <v>36715</v>
      </c>
      <c r="EG3" s="453">
        <f t="shared" si="2"/>
        <v>36716</v>
      </c>
      <c r="EH3" s="453">
        <f t="shared" si="2"/>
        <v>36717</v>
      </c>
      <c r="EI3" s="453">
        <f t="shared" si="2"/>
        <v>36718</v>
      </c>
      <c r="EJ3" s="453">
        <f t="shared" si="2"/>
        <v>36719</v>
      </c>
      <c r="EK3" s="453">
        <f t="shared" si="2"/>
        <v>36720</v>
      </c>
      <c r="EL3" s="453">
        <f t="shared" si="2"/>
        <v>36721</v>
      </c>
      <c r="EM3" s="453">
        <f t="shared" si="2"/>
        <v>36722</v>
      </c>
      <c r="EN3" s="453">
        <f t="shared" si="2"/>
        <v>36723</v>
      </c>
      <c r="EO3" s="453">
        <f t="shared" si="2"/>
        <v>36724</v>
      </c>
      <c r="EP3" s="453">
        <f t="shared" si="2"/>
        <v>36725</v>
      </c>
      <c r="EQ3" s="453">
        <f t="shared" si="2"/>
        <v>36726</v>
      </c>
      <c r="ER3" s="453">
        <f t="shared" si="2"/>
        <v>36727</v>
      </c>
      <c r="ES3" s="453">
        <f t="shared" si="2"/>
        <v>36728</v>
      </c>
      <c r="ET3" s="453">
        <f t="shared" si="2"/>
        <v>36729</v>
      </c>
      <c r="EU3" s="453">
        <f t="shared" si="2"/>
        <v>36730</v>
      </c>
      <c r="EV3" s="453">
        <f t="shared" si="2"/>
        <v>36731</v>
      </c>
      <c r="EW3" s="453">
        <f t="shared" si="2"/>
        <v>36732</v>
      </c>
      <c r="EX3" s="453">
        <f t="shared" si="2"/>
        <v>36733</v>
      </c>
      <c r="EY3" s="453">
        <f t="shared" si="2"/>
        <v>36734</v>
      </c>
      <c r="EZ3" s="453">
        <f t="shared" si="2"/>
        <v>36735</v>
      </c>
      <c r="FA3" s="453">
        <f t="shared" si="2"/>
        <v>36736</v>
      </c>
      <c r="FB3" s="453">
        <f t="shared" si="2"/>
        <v>36737</v>
      </c>
      <c r="FC3" s="453">
        <f t="shared" si="2"/>
        <v>36738</v>
      </c>
      <c r="FD3" s="453">
        <f t="shared" si="2"/>
        <v>36739</v>
      </c>
      <c r="FE3" s="453">
        <f t="shared" si="2"/>
        <v>36740</v>
      </c>
      <c r="FF3" s="453">
        <f t="shared" si="2"/>
        <v>36741</v>
      </c>
      <c r="FG3" s="453">
        <f t="shared" si="2"/>
        <v>36742</v>
      </c>
      <c r="FH3" s="453">
        <f t="shared" si="2"/>
        <v>36743</v>
      </c>
      <c r="FI3" s="453">
        <f t="shared" si="2"/>
        <v>36744</v>
      </c>
      <c r="FJ3" s="453">
        <f t="shared" si="2"/>
        <v>36745</v>
      </c>
      <c r="FK3" s="453">
        <f t="shared" si="2"/>
        <v>36746</v>
      </c>
      <c r="FL3" s="453">
        <f t="shared" si="2"/>
        <v>36747</v>
      </c>
      <c r="FM3" s="453">
        <f t="shared" si="2"/>
        <v>36748</v>
      </c>
      <c r="FN3" s="453">
        <f t="shared" si="2"/>
        <v>36749</v>
      </c>
      <c r="FO3" s="453">
        <f t="shared" si="2"/>
        <v>36750</v>
      </c>
      <c r="FP3" s="453">
        <f t="shared" si="2"/>
        <v>36751</v>
      </c>
      <c r="FQ3" s="453">
        <f t="shared" si="2"/>
        <v>36752</v>
      </c>
      <c r="FR3" s="453">
        <f t="shared" si="2"/>
        <v>36753</v>
      </c>
      <c r="FS3" s="453">
        <f t="shared" si="2"/>
        <v>36754</v>
      </c>
      <c r="FT3" s="453">
        <f t="shared" si="2"/>
        <v>36755</v>
      </c>
      <c r="FU3" s="453">
        <f t="shared" si="2"/>
        <v>36756</v>
      </c>
      <c r="FV3" s="453">
        <f t="shared" si="2"/>
        <v>36757</v>
      </c>
      <c r="FW3" s="453">
        <f t="shared" si="2"/>
        <v>36758</v>
      </c>
      <c r="FX3" s="453">
        <f t="shared" si="2"/>
        <v>36759</v>
      </c>
      <c r="FY3" s="453">
        <f t="shared" si="2"/>
        <v>36760</v>
      </c>
      <c r="FZ3" s="453">
        <f t="shared" si="2"/>
        <v>36761</v>
      </c>
      <c r="GA3" s="453">
        <f t="shared" si="2"/>
        <v>36762</v>
      </c>
      <c r="GB3" s="453">
        <f t="shared" si="2"/>
        <v>36763</v>
      </c>
      <c r="GC3" s="453">
        <f t="shared" si="2"/>
        <v>36764</v>
      </c>
      <c r="GD3" s="453">
        <f t="shared" si="2"/>
        <v>36765</v>
      </c>
      <c r="GE3" s="453">
        <f t="shared" si="2"/>
        <v>36766</v>
      </c>
      <c r="GF3" s="453">
        <f t="shared" si="2"/>
        <v>36767</v>
      </c>
      <c r="GG3" s="453">
        <f t="shared" si="2"/>
        <v>36768</v>
      </c>
      <c r="GH3" s="453">
        <f t="shared" si="2"/>
        <v>36769</v>
      </c>
      <c r="GI3" s="453">
        <f t="shared" si="2"/>
        <v>36770</v>
      </c>
      <c r="GJ3" s="453">
        <f t="shared" si="2"/>
        <v>36771</v>
      </c>
      <c r="GK3" s="453">
        <f t="shared" si="2"/>
        <v>36772</v>
      </c>
      <c r="GL3" s="453">
        <f t="shared" si="2"/>
        <v>36773</v>
      </c>
      <c r="GM3" s="453">
        <f t="shared" si="2"/>
        <v>36774</v>
      </c>
      <c r="GN3" s="453">
        <f t="shared" si="2"/>
        <v>36775</v>
      </c>
      <c r="GO3" s="453">
        <f t="shared" si="2"/>
        <v>36776</v>
      </c>
      <c r="GP3" s="453">
        <f t="shared" si="2"/>
        <v>36777</v>
      </c>
      <c r="GQ3" s="453">
        <f t="shared" ref="GQ3:IQ3" si="3">GQ$21</f>
        <v>36778</v>
      </c>
      <c r="GR3" s="453">
        <f t="shared" si="3"/>
        <v>36779</v>
      </c>
      <c r="GS3" s="453">
        <f t="shared" si="3"/>
        <v>36780</v>
      </c>
      <c r="GT3" s="453">
        <f t="shared" si="3"/>
        <v>36781</v>
      </c>
      <c r="GU3" s="453">
        <f t="shared" si="3"/>
        <v>36782</v>
      </c>
      <c r="GV3" s="453">
        <f t="shared" si="3"/>
        <v>36783</v>
      </c>
      <c r="GW3" s="453">
        <f t="shared" si="3"/>
        <v>36784</v>
      </c>
      <c r="GX3" s="453">
        <f t="shared" si="3"/>
        <v>36785</v>
      </c>
      <c r="GY3" s="453">
        <f t="shared" si="3"/>
        <v>36786</v>
      </c>
      <c r="GZ3" s="453">
        <f t="shared" si="3"/>
        <v>36787</v>
      </c>
      <c r="HA3" s="453">
        <f t="shared" si="3"/>
        <v>36788</v>
      </c>
      <c r="HB3" s="453">
        <f t="shared" si="3"/>
        <v>36789</v>
      </c>
      <c r="HC3" s="453">
        <f t="shared" si="3"/>
        <v>36790</v>
      </c>
      <c r="HD3" s="453">
        <f t="shared" si="3"/>
        <v>36791</v>
      </c>
      <c r="HE3" s="453">
        <f t="shared" si="3"/>
        <v>36792</v>
      </c>
      <c r="HF3" s="453">
        <f t="shared" si="3"/>
        <v>36793</v>
      </c>
      <c r="HG3" s="453">
        <f t="shared" si="3"/>
        <v>36794</v>
      </c>
      <c r="HH3" s="453">
        <f t="shared" si="3"/>
        <v>36795</v>
      </c>
      <c r="HI3" s="453">
        <f t="shared" si="3"/>
        <v>36796</v>
      </c>
      <c r="HJ3" s="453">
        <f t="shared" si="3"/>
        <v>36797</v>
      </c>
      <c r="HK3" s="453">
        <f t="shared" si="3"/>
        <v>36798</v>
      </c>
      <c r="HL3" s="453">
        <f t="shared" si="3"/>
        <v>36799</v>
      </c>
      <c r="HM3" s="453">
        <f t="shared" si="3"/>
        <v>36800</v>
      </c>
      <c r="HN3" s="453">
        <f t="shared" si="3"/>
        <v>36801</v>
      </c>
      <c r="HO3" s="453">
        <f t="shared" si="3"/>
        <v>36802</v>
      </c>
      <c r="HP3" s="453">
        <f t="shared" si="3"/>
        <v>36803</v>
      </c>
      <c r="HQ3" s="453">
        <f t="shared" si="3"/>
        <v>36804</v>
      </c>
      <c r="HR3" s="453">
        <f t="shared" si="3"/>
        <v>36805</v>
      </c>
      <c r="HS3" s="453">
        <f t="shared" si="3"/>
        <v>36806</v>
      </c>
      <c r="HT3" s="453">
        <f t="shared" si="3"/>
        <v>36807</v>
      </c>
      <c r="HU3" s="453">
        <f t="shared" si="3"/>
        <v>36808</v>
      </c>
      <c r="HV3" s="453">
        <f t="shared" si="3"/>
        <v>36809</v>
      </c>
      <c r="HW3" s="453">
        <f t="shared" si="3"/>
        <v>36810</v>
      </c>
      <c r="HX3" s="453">
        <f t="shared" si="3"/>
        <v>36811</v>
      </c>
      <c r="HY3" s="453">
        <f t="shared" si="3"/>
        <v>36812</v>
      </c>
      <c r="HZ3" s="453">
        <f t="shared" si="3"/>
        <v>36813</v>
      </c>
      <c r="IA3" s="453">
        <f t="shared" si="3"/>
        <v>36814</v>
      </c>
      <c r="IB3" s="453">
        <f t="shared" si="3"/>
        <v>36815</v>
      </c>
      <c r="IC3" s="453">
        <f t="shared" si="3"/>
        <v>36816</v>
      </c>
      <c r="ID3" s="453">
        <f t="shared" si="3"/>
        <v>36817</v>
      </c>
      <c r="IE3" s="453">
        <f t="shared" si="3"/>
        <v>36818</v>
      </c>
      <c r="IF3" s="453">
        <f t="shared" si="3"/>
        <v>36819</v>
      </c>
      <c r="IG3" s="453">
        <f t="shared" si="3"/>
        <v>36820</v>
      </c>
      <c r="IH3" s="453">
        <f t="shared" si="3"/>
        <v>36821</v>
      </c>
      <c r="II3" s="453">
        <f t="shared" si="3"/>
        <v>36822</v>
      </c>
      <c r="IJ3" s="453">
        <f t="shared" si="3"/>
        <v>36823</v>
      </c>
      <c r="IK3" s="453">
        <f t="shared" si="3"/>
        <v>36824</v>
      </c>
      <c r="IL3" s="453">
        <f t="shared" si="3"/>
        <v>36825</v>
      </c>
      <c r="IM3" s="453">
        <f t="shared" si="3"/>
        <v>36826</v>
      </c>
      <c r="IN3" s="453">
        <f t="shared" si="3"/>
        <v>36827</v>
      </c>
      <c r="IO3" s="453">
        <f t="shared" si="3"/>
        <v>36828</v>
      </c>
      <c r="IP3" s="453">
        <f t="shared" si="3"/>
        <v>36829</v>
      </c>
      <c r="IQ3" s="454">
        <f t="shared" si="3"/>
        <v>36830</v>
      </c>
    </row>
    <row r="4" spans="1:254" s="6" customFormat="1" ht="12.75" customHeight="1" x14ac:dyDescent="0.2">
      <c r="A4" s="1"/>
      <c r="C4" s="455" t="s">
        <v>46</v>
      </c>
      <c r="D4" s="138"/>
      <c r="F4" s="456">
        <f>$A$2</f>
        <v>2021</v>
      </c>
      <c r="G4" s="457">
        <f t="shared" ref="G4:BR4" ca="1" si="4">IF(ISNUMBER(G$11),G$11,NA())</f>
        <v>90</v>
      </c>
      <c r="H4" s="458">
        <f t="shared" ca="1" si="4"/>
        <v>46</v>
      </c>
      <c r="I4" s="458">
        <f t="shared" ca="1" si="4"/>
        <v>46</v>
      </c>
      <c r="J4" s="458">
        <f t="shared" ca="1" si="4"/>
        <v>43</v>
      </c>
      <c r="K4" s="458">
        <f t="shared" ca="1" si="4"/>
        <v>39</v>
      </c>
      <c r="L4" s="458">
        <f t="shared" ca="1" si="4"/>
        <v>43</v>
      </c>
      <c r="M4" s="458">
        <f t="shared" ca="1" si="4"/>
        <v>32</v>
      </c>
      <c r="N4" s="458">
        <f t="shared" ca="1" si="4"/>
        <v>37</v>
      </c>
      <c r="O4" s="458">
        <f t="shared" ca="1" si="4"/>
        <v>45</v>
      </c>
      <c r="P4" s="458">
        <f t="shared" ca="1" si="4"/>
        <v>43</v>
      </c>
      <c r="Q4" s="458">
        <f t="shared" ca="1" si="4"/>
        <v>46</v>
      </c>
      <c r="R4" s="458">
        <f t="shared" ca="1" si="4"/>
        <v>47</v>
      </c>
      <c r="S4" s="458">
        <f t="shared" ca="1" si="4"/>
        <v>43</v>
      </c>
      <c r="T4" s="458">
        <f t="shared" ca="1" si="4"/>
        <v>43</v>
      </c>
      <c r="U4" s="458">
        <f t="shared" ca="1" si="4"/>
        <v>50</v>
      </c>
      <c r="V4" s="458">
        <f t="shared" ca="1" si="4"/>
        <v>55</v>
      </c>
      <c r="W4" s="458">
        <f t="shared" ca="1" si="4"/>
        <v>58</v>
      </c>
      <c r="X4" s="458">
        <f t="shared" ca="1" si="4"/>
        <v>39</v>
      </c>
      <c r="Y4" s="458">
        <f t="shared" ca="1" si="4"/>
        <v>56</v>
      </c>
      <c r="Z4" s="458">
        <f t="shared" ca="1" si="4"/>
        <v>48</v>
      </c>
      <c r="AA4" s="458">
        <f t="shared" ca="1" si="4"/>
        <v>38</v>
      </c>
      <c r="AB4" s="458">
        <f t="shared" ca="1" si="4"/>
        <v>50</v>
      </c>
      <c r="AC4" s="458">
        <f t="shared" ca="1" si="4"/>
        <v>48</v>
      </c>
      <c r="AD4" s="458">
        <f t="shared" ca="1" si="4"/>
        <v>43</v>
      </c>
      <c r="AE4" s="458">
        <f t="shared" ca="1" si="4"/>
        <v>30</v>
      </c>
      <c r="AF4" s="458">
        <f t="shared" ca="1" si="4"/>
        <v>42</v>
      </c>
      <c r="AG4" s="458">
        <f t="shared" ca="1" si="4"/>
        <v>41</v>
      </c>
      <c r="AH4" s="458">
        <f t="shared" ca="1" si="4"/>
        <v>38</v>
      </c>
      <c r="AI4" s="458">
        <f t="shared" ca="1" si="4"/>
        <v>40</v>
      </c>
      <c r="AJ4" s="458">
        <f t="shared" ca="1" si="4"/>
        <v>41</v>
      </c>
      <c r="AK4" s="458">
        <f t="shared" ca="1" si="4"/>
        <v>48</v>
      </c>
      <c r="AL4" s="458">
        <f t="shared" ca="1" si="4"/>
        <v>45</v>
      </c>
      <c r="AM4" s="458">
        <f t="shared" ca="1" si="4"/>
        <v>41</v>
      </c>
      <c r="AN4" s="458">
        <f t="shared" ca="1" si="4"/>
        <v>46</v>
      </c>
      <c r="AO4" s="458">
        <f t="shared" ca="1" si="4"/>
        <v>41</v>
      </c>
      <c r="AP4" s="458">
        <f t="shared" ca="1" si="4"/>
        <v>43</v>
      </c>
      <c r="AQ4" s="458">
        <f t="shared" ca="1" si="4"/>
        <v>46</v>
      </c>
      <c r="AR4" s="458">
        <f t="shared" ca="1" si="4"/>
        <v>41</v>
      </c>
      <c r="AS4" s="458">
        <f t="shared" ca="1" si="4"/>
        <v>44</v>
      </c>
      <c r="AT4" s="458">
        <f t="shared" ca="1" si="4"/>
        <v>51</v>
      </c>
      <c r="AU4" s="458">
        <f t="shared" ca="1" si="4"/>
        <v>41</v>
      </c>
      <c r="AV4" s="458">
        <f t="shared" ca="1" si="4"/>
        <v>37</v>
      </c>
      <c r="AW4" s="458">
        <f t="shared" ca="1" si="4"/>
        <v>46</v>
      </c>
      <c r="AX4" s="458">
        <f t="shared" ca="1" si="4"/>
        <v>53</v>
      </c>
      <c r="AY4" s="458">
        <f t="shared" ca="1" si="4"/>
        <v>57</v>
      </c>
      <c r="AZ4" s="458">
        <f t="shared" ca="1" si="4"/>
        <v>55</v>
      </c>
      <c r="BA4" s="458">
        <f t="shared" ca="1" si="4"/>
        <v>57</v>
      </c>
      <c r="BB4" s="458">
        <f t="shared" ca="1" si="4"/>
        <v>58</v>
      </c>
      <c r="BC4" s="458">
        <f t="shared" ca="1" si="4"/>
        <v>36</v>
      </c>
      <c r="BD4" s="458">
        <f t="shared" ca="1" si="4"/>
        <v>34</v>
      </c>
      <c r="BE4" s="458">
        <f t="shared" ca="1" si="4"/>
        <v>37</v>
      </c>
      <c r="BF4" s="458">
        <f t="shared" ca="1" si="4"/>
        <v>42</v>
      </c>
      <c r="BG4" s="458">
        <f t="shared" ca="1" si="4"/>
        <v>49</v>
      </c>
      <c r="BH4" s="458">
        <f t="shared" ca="1" si="4"/>
        <v>53</v>
      </c>
      <c r="BI4" s="458">
        <f t="shared" ca="1" si="4"/>
        <v>50</v>
      </c>
      <c r="BJ4" s="458">
        <f t="shared" ca="1" si="4"/>
        <v>56</v>
      </c>
      <c r="BK4" s="458">
        <f t="shared" ca="1" si="4"/>
        <v>45</v>
      </c>
      <c r="BL4" s="458">
        <f t="shared" ca="1" si="4"/>
        <v>43</v>
      </c>
      <c r="BM4" s="458">
        <f t="shared" ca="1" si="4"/>
        <v>42</v>
      </c>
      <c r="BN4" s="458">
        <f t="shared" ca="1" si="4"/>
        <v>49</v>
      </c>
      <c r="BO4" s="458">
        <f t="shared" ca="1" si="4"/>
        <v>53</v>
      </c>
      <c r="BP4" s="458">
        <f t="shared" ca="1" si="4"/>
        <v>58</v>
      </c>
      <c r="BQ4" s="458">
        <f t="shared" ca="1" si="4"/>
        <v>59</v>
      </c>
      <c r="BR4" s="458">
        <f t="shared" ca="1" si="4"/>
        <v>53</v>
      </c>
      <c r="BS4" s="458">
        <f t="shared" ref="BS4:ED4" ca="1" si="5">IF(ISNUMBER(BS$11),BS$11,NA())</f>
        <v>49</v>
      </c>
      <c r="BT4" s="458">
        <f t="shared" ca="1" si="5"/>
        <v>32</v>
      </c>
      <c r="BU4" s="458">
        <f t="shared" ca="1" si="5"/>
        <v>47</v>
      </c>
      <c r="BV4" s="458">
        <f t="shared" ca="1" si="5"/>
        <v>52</v>
      </c>
      <c r="BW4" s="458">
        <f t="shared" ca="1" si="5"/>
        <v>49</v>
      </c>
      <c r="BX4" s="458">
        <f t="shared" ca="1" si="5"/>
        <v>46</v>
      </c>
      <c r="BY4" s="458">
        <f t="shared" ca="1" si="5"/>
        <v>61</v>
      </c>
      <c r="BZ4" s="458">
        <f t="shared" ca="1" si="5"/>
        <v>63</v>
      </c>
      <c r="CA4" s="458">
        <f t="shared" ca="1" si="5"/>
        <v>50</v>
      </c>
      <c r="CB4" s="458">
        <f t="shared" ca="1" si="5"/>
        <v>38</v>
      </c>
      <c r="CC4" s="458">
        <f t="shared" ca="1" si="5"/>
        <v>26</v>
      </c>
      <c r="CD4" s="458">
        <f t="shared" ca="1" si="5"/>
        <v>27</v>
      </c>
      <c r="CE4" s="458">
        <f t="shared" ca="1" si="5"/>
        <v>41</v>
      </c>
      <c r="CF4" s="458">
        <f t="shared" ca="1" si="5"/>
        <v>47</v>
      </c>
      <c r="CG4" s="458">
        <f t="shared" ca="1" si="5"/>
        <v>60</v>
      </c>
      <c r="CH4" s="458">
        <f t="shared" ca="1" si="5"/>
        <v>48</v>
      </c>
      <c r="CI4" s="458">
        <f t="shared" ca="1" si="5"/>
        <v>51</v>
      </c>
      <c r="CJ4" s="458">
        <f t="shared" ca="1" si="5"/>
        <v>55</v>
      </c>
      <c r="CK4" s="458">
        <f t="shared" ca="1" si="5"/>
        <v>64</v>
      </c>
      <c r="CL4" s="458">
        <f t="shared" ca="1" si="5"/>
        <v>55</v>
      </c>
      <c r="CM4" s="458">
        <f t="shared" ca="1" si="5"/>
        <v>53</v>
      </c>
      <c r="CN4" s="458">
        <f t="shared" ca="1" si="5"/>
        <v>33</v>
      </c>
      <c r="CO4" s="458">
        <f t="shared" ca="1" si="5"/>
        <v>40</v>
      </c>
      <c r="CP4" s="458">
        <f t="shared" ca="1" si="5"/>
        <v>35</v>
      </c>
      <c r="CQ4" s="458">
        <f t="shared" ca="1" si="5"/>
        <v>28</v>
      </c>
      <c r="CR4" s="458">
        <f t="shared" ca="1" si="5"/>
        <v>44</v>
      </c>
      <c r="CS4" s="458">
        <f t="shared" ca="1" si="5"/>
        <v>49</v>
      </c>
      <c r="CT4" s="458">
        <f t="shared" ca="1" si="5"/>
        <v>55</v>
      </c>
      <c r="CU4" s="458">
        <f t="shared" ca="1" si="5"/>
        <v>66</v>
      </c>
      <c r="CV4" s="458">
        <f t="shared" ca="1" si="5"/>
        <v>48</v>
      </c>
      <c r="CW4" s="458">
        <f t="shared" ca="1" si="5"/>
        <v>55</v>
      </c>
      <c r="CX4" s="458">
        <f t="shared" ca="1" si="5"/>
        <v>54</v>
      </c>
      <c r="CY4" s="458">
        <f t="shared" ca="1" si="5"/>
        <v>71</v>
      </c>
      <c r="CZ4" s="458">
        <f t="shared" ca="1" si="5"/>
        <v>58</v>
      </c>
      <c r="DA4" s="458">
        <f t="shared" ca="1" si="5"/>
        <v>66</v>
      </c>
      <c r="DB4" s="458">
        <f t="shared" ca="1" si="5"/>
        <v>42</v>
      </c>
      <c r="DC4" s="458">
        <f t="shared" ca="1" si="5"/>
        <v>58</v>
      </c>
      <c r="DD4" s="458">
        <f t="shared" ca="1" si="5"/>
        <v>54</v>
      </c>
      <c r="DE4" s="458">
        <f t="shared" ca="1" si="5"/>
        <v>55</v>
      </c>
      <c r="DF4" s="458">
        <f t="shared" ca="1" si="5"/>
        <v>42</v>
      </c>
      <c r="DG4" s="458">
        <f t="shared" ca="1" si="5"/>
        <v>47</v>
      </c>
      <c r="DH4" s="458">
        <f t="shared" ca="1" si="5"/>
        <v>62</v>
      </c>
      <c r="DI4" s="458">
        <f t="shared" ca="1" si="5"/>
        <v>57</v>
      </c>
      <c r="DJ4" s="458">
        <f t="shared" ca="1" si="5"/>
        <v>59</v>
      </c>
      <c r="DK4" s="458">
        <f t="shared" ca="1" si="5"/>
        <v>41</v>
      </c>
      <c r="DL4" s="458">
        <f t="shared" ca="1" si="5"/>
        <v>63</v>
      </c>
      <c r="DM4" s="458">
        <f t="shared" ca="1" si="5"/>
        <v>35</v>
      </c>
      <c r="DN4" s="458">
        <f t="shared" ca="1" si="5"/>
        <v>41</v>
      </c>
      <c r="DO4" s="458">
        <f t="shared" ca="1" si="5"/>
        <v>55</v>
      </c>
      <c r="DP4" s="458">
        <f t="shared" ca="1" si="5"/>
        <v>61</v>
      </c>
      <c r="DQ4" s="458">
        <f t="shared" ca="1" si="5"/>
        <v>55</v>
      </c>
      <c r="DR4" s="458">
        <f t="shared" ca="1" si="5"/>
        <v>43</v>
      </c>
      <c r="DS4" s="458">
        <f t="shared" ca="1" si="5"/>
        <v>59</v>
      </c>
      <c r="DT4" s="458">
        <f t="shared" ca="1" si="5"/>
        <v>68</v>
      </c>
      <c r="DU4" s="458">
        <f t="shared" ca="1" si="5"/>
        <v>60</v>
      </c>
      <c r="DV4" s="458">
        <f t="shared" ca="1" si="5"/>
        <v>36</v>
      </c>
      <c r="DW4" s="458">
        <f t="shared" ca="1" si="5"/>
        <v>57</v>
      </c>
      <c r="DX4" s="458">
        <f t="shared" ca="1" si="5"/>
        <v>64</v>
      </c>
      <c r="DY4" s="458">
        <f t="shared" ca="1" si="5"/>
        <v>78</v>
      </c>
      <c r="DZ4" s="458">
        <f t="shared" ca="1" si="5"/>
        <v>67</v>
      </c>
      <c r="EA4" s="458">
        <f t="shared" ca="1" si="5"/>
        <v>57</v>
      </c>
      <c r="EB4" s="458">
        <f t="shared" ca="1" si="5"/>
        <v>57</v>
      </c>
      <c r="EC4" s="458">
        <f t="shared" ca="1" si="5"/>
        <v>56</v>
      </c>
      <c r="ED4" s="458">
        <f t="shared" ca="1" si="5"/>
        <v>56</v>
      </c>
      <c r="EE4" s="458">
        <f t="shared" ref="EE4:GP4" ca="1" si="6">IF(ISNUMBER(EE$11),EE$11,NA())</f>
        <v>60</v>
      </c>
      <c r="EF4" s="458">
        <f t="shared" ca="1" si="6"/>
        <v>48</v>
      </c>
      <c r="EG4" s="458">
        <f t="shared" ca="1" si="6"/>
        <v>62</v>
      </c>
      <c r="EH4" s="458">
        <f t="shared" ca="1" si="6"/>
        <v>51</v>
      </c>
      <c r="EI4" s="458">
        <f t="shared" ca="1" si="6"/>
        <v>51</v>
      </c>
      <c r="EJ4" s="458">
        <f t="shared" ca="1" si="6"/>
        <v>71</v>
      </c>
      <c r="EK4" s="458">
        <f t="shared" ca="1" si="6"/>
        <v>67</v>
      </c>
      <c r="EL4" s="458">
        <f t="shared" ca="1" si="6"/>
        <v>68</v>
      </c>
      <c r="EM4" s="458">
        <f t="shared" ca="1" si="6"/>
        <v>90</v>
      </c>
      <c r="EN4" s="458">
        <f t="shared" ca="1" si="6"/>
        <v>61</v>
      </c>
      <c r="EO4" s="458">
        <f t="shared" ca="1" si="6"/>
        <v>65</v>
      </c>
      <c r="EP4" s="458">
        <f t="shared" ca="1" si="6"/>
        <v>59</v>
      </c>
      <c r="EQ4" s="458">
        <f t="shared" ca="1" si="6"/>
        <v>43</v>
      </c>
      <c r="ER4" s="458">
        <f t="shared" ca="1" si="6"/>
        <v>61</v>
      </c>
      <c r="ES4" s="458">
        <f t="shared" ca="1" si="6"/>
        <v>75</v>
      </c>
      <c r="ET4" s="458">
        <f t="shared" ca="1" si="6"/>
        <v>68</v>
      </c>
      <c r="EU4" s="458">
        <f t="shared" ca="1" si="6"/>
        <v>71</v>
      </c>
      <c r="EV4" s="458">
        <f t="shared" ca="1" si="6"/>
        <v>75</v>
      </c>
      <c r="EW4" s="458">
        <f t="shared" ca="1" si="6"/>
        <v>66</v>
      </c>
      <c r="EX4" s="458">
        <f t="shared" ca="1" si="6"/>
        <v>51</v>
      </c>
      <c r="EY4" s="458">
        <f t="shared" ca="1" si="6"/>
        <v>49</v>
      </c>
      <c r="EZ4" s="458">
        <f t="shared" ca="1" si="6"/>
        <v>77</v>
      </c>
      <c r="FA4" s="458">
        <f t="shared" ca="1" si="6"/>
        <v>62</v>
      </c>
      <c r="FB4" s="458">
        <f t="shared" ca="1" si="6"/>
        <v>49</v>
      </c>
      <c r="FC4" s="458">
        <f t="shared" ca="1" si="6"/>
        <v>48</v>
      </c>
      <c r="FD4" s="458">
        <f t="shared" ca="1" si="6"/>
        <v>52</v>
      </c>
      <c r="FE4" s="458">
        <f t="shared" ca="1" si="6"/>
        <v>42</v>
      </c>
      <c r="FF4" s="458">
        <f t="shared" ca="1" si="6"/>
        <v>61</v>
      </c>
      <c r="FG4" s="458">
        <f t="shared" ca="1" si="6"/>
        <v>64</v>
      </c>
      <c r="FH4" s="458">
        <f t="shared" ca="1" si="6"/>
        <v>69</v>
      </c>
      <c r="FI4" s="458">
        <f t="shared" ca="1" si="6"/>
        <v>67</v>
      </c>
      <c r="FJ4" s="458">
        <f t="shared" ca="1" si="6"/>
        <v>59</v>
      </c>
      <c r="FK4" s="458">
        <f t="shared" ca="1" si="6"/>
        <v>39</v>
      </c>
      <c r="FL4" s="458">
        <f t="shared" ca="1" si="6"/>
        <v>50</v>
      </c>
      <c r="FM4" s="458">
        <f t="shared" ca="1" si="6"/>
        <v>65</v>
      </c>
      <c r="FN4" s="458">
        <f t="shared" ca="1" si="6"/>
        <v>55</v>
      </c>
      <c r="FO4" s="458">
        <f t="shared" ca="1" si="6"/>
        <v>64</v>
      </c>
      <c r="FP4" s="458">
        <f t="shared" ca="1" si="6"/>
        <v>50</v>
      </c>
      <c r="FQ4" s="458">
        <f t="shared" ca="1" si="6"/>
        <v>49</v>
      </c>
      <c r="FR4" s="458">
        <f t="shared" ca="1" si="6"/>
        <v>54</v>
      </c>
      <c r="FS4" s="458">
        <f t="shared" ca="1" si="6"/>
        <v>62</v>
      </c>
      <c r="FT4" s="458">
        <f t="shared" ca="1" si="6"/>
        <v>53</v>
      </c>
      <c r="FU4" s="458">
        <f t="shared" ca="1" si="6"/>
        <v>47</v>
      </c>
      <c r="FV4" s="458">
        <f t="shared" ca="1" si="6"/>
        <v>57</v>
      </c>
      <c r="FW4" s="458">
        <f t="shared" ca="1" si="6"/>
        <v>67</v>
      </c>
      <c r="FX4" s="458">
        <f t="shared" ca="1" si="6"/>
        <v>58</v>
      </c>
      <c r="FY4" s="458">
        <f t="shared" ca="1" si="6"/>
        <v>46</v>
      </c>
      <c r="FZ4" s="458">
        <f t="shared" ca="1" si="6"/>
        <v>42</v>
      </c>
      <c r="GA4" s="458">
        <f t="shared" ca="1" si="6"/>
        <v>56</v>
      </c>
      <c r="GB4" s="458">
        <f t="shared" ca="1" si="6"/>
        <v>55</v>
      </c>
      <c r="GC4" s="458">
        <f t="shared" ca="1" si="6"/>
        <v>60</v>
      </c>
      <c r="GD4" s="458">
        <f t="shared" ca="1" si="6"/>
        <v>59</v>
      </c>
      <c r="GE4" s="458">
        <f t="shared" ca="1" si="6"/>
        <v>64</v>
      </c>
      <c r="GF4" s="458">
        <f t="shared" ca="1" si="6"/>
        <v>54</v>
      </c>
      <c r="GG4" s="458">
        <f t="shared" ca="1" si="6"/>
        <v>56</v>
      </c>
      <c r="GH4" s="458">
        <f t="shared" ca="1" si="6"/>
        <v>51</v>
      </c>
      <c r="GI4" s="458">
        <f t="shared" ca="1" si="6"/>
        <v>46</v>
      </c>
      <c r="GJ4" s="458">
        <f t="shared" ca="1" si="6"/>
        <v>55</v>
      </c>
      <c r="GK4" s="458">
        <f t="shared" ca="1" si="6"/>
        <v>55</v>
      </c>
      <c r="GL4" s="458">
        <f t="shared" ca="1" si="6"/>
        <v>54</v>
      </c>
      <c r="GM4" s="458">
        <f t="shared" ca="1" si="6"/>
        <v>54</v>
      </c>
      <c r="GN4" s="458">
        <f t="shared" ca="1" si="6"/>
        <v>50</v>
      </c>
      <c r="GO4" s="458">
        <f t="shared" ca="1" si="6"/>
        <v>33</v>
      </c>
      <c r="GP4" s="458">
        <f t="shared" ca="1" si="6"/>
        <v>28</v>
      </c>
      <c r="GQ4" s="458">
        <f t="shared" ref="GQ4:IQ4" ca="1" si="7">IF(ISNUMBER(GQ$11),GQ$11,NA())</f>
        <v>43</v>
      </c>
      <c r="GR4" s="458">
        <f t="shared" ca="1" si="7"/>
        <v>49</v>
      </c>
      <c r="GS4" s="458">
        <f t="shared" ca="1" si="7"/>
        <v>52</v>
      </c>
      <c r="GT4" s="458">
        <f t="shared" ca="1" si="7"/>
        <v>29</v>
      </c>
      <c r="GU4" s="458">
        <f t="shared" ca="1" si="7"/>
        <v>37</v>
      </c>
      <c r="GV4" s="458">
        <f t="shared" ca="1" si="7"/>
        <v>47</v>
      </c>
      <c r="GW4" s="458">
        <f t="shared" ca="1" si="7"/>
        <v>49</v>
      </c>
      <c r="GX4" s="458">
        <f t="shared" ca="1" si="7"/>
        <v>41</v>
      </c>
      <c r="GY4" s="458">
        <f t="shared" ca="1" si="7"/>
        <v>42</v>
      </c>
      <c r="GZ4" s="458">
        <f t="shared" ca="1" si="7"/>
        <v>58</v>
      </c>
      <c r="HA4" s="458">
        <f t="shared" ca="1" si="7"/>
        <v>53</v>
      </c>
      <c r="HB4" s="458">
        <f t="shared" ca="1" si="7"/>
        <v>57</v>
      </c>
      <c r="HC4" s="458">
        <f t="shared" ca="1" si="7"/>
        <v>42</v>
      </c>
      <c r="HD4" s="458">
        <f t="shared" ca="1" si="7"/>
        <v>56</v>
      </c>
      <c r="HE4" s="458">
        <f t="shared" ca="1" si="7"/>
        <v>33</v>
      </c>
      <c r="HF4" s="458">
        <f t="shared" ca="1" si="7"/>
        <v>37</v>
      </c>
      <c r="HG4" s="458">
        <f t="shared" ca="1" si="7"/>
        <v>34</v>
      </c>
      <c r="HH4" s="458">
        <f t="shared" ca="1" si="7"/>
        <v>39</v>
      </c>
      <c r="HI4" s="458">
        <f t="shared" ca="1" si="7"/>
        <v>44</v>
      </c>
      <c r="HJ4" s="458">
        <f t="shared" ca="1" si="7"/>
        <v>37</v>
      </c>
      <c r="HK4" s="458">
        <f t="shared" ca="1" si="7"/>
        <v>30</v>
      </c>
      <c r="HL4" s="458">
        <f t="shared" ca="1" si="7"/>
        <v>30</v>
      </c>
      <c r="HM4" s="458">
        <f t="shared" ca="1" si="7"/>
        <v>28</v>
      </c>
      <c r="HN4" s="458">
        <f t="shared" ca="1" si="7"/>
        <v>28</v>
      </c>
      <c r="HO4" s="458">
        <f t="shared" ca="1" si="7"/>
        <v>27</v>
      </c>
      <c r="HP4" s="458">
        <f t="shared" ca="1" si="7"/>
        <v>24</v>
      </c>
      <c r="HQ4" s="458" t="e">
        <f t="shared" ca="1" si="7"/>
        <v>#N/A</v>
      </c>
      <c r="HR4" s="458" t="e">
        <f t="shared" ca="1" si="7"/>
        <v>#N/A</v>
      </c>
      <c r="HS4" s="458" t="e">
        <f t="shared" ca="1" si="7"/>
        <v>#N/A</v>
      </c>
      <c r="HT4" s="458" t="e">
        <f t="shared" ca="1" si="7"/>
        <v>#N/A</v>
      </c>
      <c r="HU4" s="458" t="e">
        <f t="shared" ca="1" si="7"/>
        <v>#N/A</v>
      </c>
      <c r="HV4" s="458" t="e">
        <f t="shared" ca="1" si="7"/>
        <v>#N/A</v>
      </c>
      <c r="HW4" s="458" t="e">
        <f t="shared" ca="1" si="7"/>
        <v>#N/A</v>
      </c>
      <c r="HX4" s="458" t="e">
        <f t="shared" ca="1" si="7"/>
        <v>#N/A</v>
      </c>
      <c r="HY4" s="458" t="e">
        <f t="shared" ca="1" si="7"/>
        <v>#N/A</v>
      </c>
      <c r="HZ4" s="458" t="e">
        <f t="shared" ca="1" si="7"/>
        <v>#N/A</v>
      </c>
      <c r="IA4" s="458" t="e">
        <f t="shared" ca="1" si="7"/>
        <v>#N/A</v>
      </c>
      <c r="IB4" s="458" t="e">
        <f t="shared" ca="1" si="7"/>
        <v>#N/A</v>
      </c>
      <c r="IC4" s="458" t="e">
        <f t="shared" ca="1" si="7"/>
        <v>#N/A</v>
      </c>
      <c r="ID4" s="458" t="e">
        <f t="shared" ca="1" si="7"/>
        <v>#N/A</v>
      </c>
      <c r="IE4" s="458" t="e">
        <f t="shared" ca="1" si="7"/>
        <v>#N/A</v>
      </c>
      <c r="IF4" s="458" t="e">
        <f t="shared" ca="1" si="7"/>
        <v>#N/A</v>
      </c>
      <c r="IG4" s="458" t="e">
        <f t="shared" ca="1" si="7"/>
        <v>#N/A</v>
      </c>
      <c r="IH4" s="458" t="e">
        <f t="shared" ca="1" si="7"/>
        <v>#N/A</v>
      </c>
      <c r="II4" s="458" t="e">
        <f t="shared" ca="1" si="7"/>
        <v>#N/A</v>
      </c>
      <c r="IJ4" s="458" t="e">
        <f t="shared" ca="1" si="7"/>
        <v>#N/A</v>
      </c>
      <c r="IK4" s="458" t="e">
        <f t="shared" ca="1" si="7"/>
        <v>#N/A</v>
      </c>
      <c r="IL4" s="458" t="e">
        <f t="shared" ca="1" si="7"/>
        <v>#N/A</v>
      </c>
      <c r="IM4" s="458" t="e">
        <f t="shared" ca="1" si="7"/>
        <v>#N/A</v>
      </c>
      <c r="IN4" s="458" t="e">
        <f t="shared" ca="1" si="7"/>
        <v>#N/A</v>
      </c>
      <c r="IO4" s="458" t="e">
        <f t="shared" ca="1" si="7"/>
        <v>#N/A</v>
      </c>
      <c r="IP4" s="458" t="e">
        <f t="shared" ca="1" si="7"/>
        <v>#N/A</v>
      </c>
      <c r="IQ4" s="459" t="e">
        <f t="shared" ca="1" si="7"/>
        <v>#N/A</v>
      </c>
    </row>
    <row r="5" spans="1:254" s="6" customFormat="1" ht="12.75" customHeight="1" x14ac:dyDescent="0.2">
      <c r="A5" s="1"/>
      <c r="C5" s="220" t="s">
        <v>47</v>
      </c>
      <c r="D5" s="138"/>
      <c r="F5" s="134" t="str">
        <f>"Max " &amp; $F$17 &amp; "-" &amp; $F$12</f>
        <v>Max 2015-2020</v>
      </c>
      <c r="G5" s="135">
        <f t="shared" ref="G5:BR5" ca="1" si="8">MAX(G$12:G$17)</f>
        <v>49</v>
      </c>
      <c r="H5" s="136">
        <f t="shared" ca="1" si="8"/>
        <v>48</v>
      </c>
      <c r="I5" s="136">
        <f t="shared" ca="1" si="8"/>
        <v>43</v>
      </c>
      <c r="J5" s="136">
        <f t="shared" ca="1" si="8"/>
        <v>44</v>
      </c>
      <c r="K5" s="136">
        <f t="shared" ca="1" si="8"/>
        <v>43</v>
      </c>
      <c r="L5" s="136">
        <f t="shared" ca="1" si="8"/>
        <v>48</v>
      </c>
      <c r="M5" s="136">
        <f t="shared" ca="1" si="8"/>
        <v>50</v>
      </c>
      <c r="N5" s="136">
        <f t="shared" ca="1" si="8"/>
        <v>59.000000000000007</v>
      </c>
      <c r="O5" s="136">
        <f t="shared" ca="1" si="8"/>
        <v>62</v>
      </c>
      <c r="P5" s="136">
        <f t="shared" ca="1" si="8"/>
        <v>62</v>
      </c>
      <c r="Q5" s="136">
        <f t="shared" ca="1" si="8"/>
        <v>53.000000000000007</v>
      </c>
      <c r="R5" s="136">
        <f t="shared" ca="1" si="8"/>
        <v>48</v>
      </c>
      <c r="S5" s="136">
        <f t="shared" ca="1" si="8"/>
        <v>48</v>
      </c>
      <c r="T5" s="136">
        <f t="shared" ca="1" si="8"/>
        <v>43</v>
      </c>
      <c r="U5" s="136">
        <f t="shared" ca="1" si="8"/>
        <v>48</v>
      </c>
      <c r="V5" s="136">
        <f t="shared" ca="1" si="8"/>
        <v>52.000000000000007</v>
      </c>
      <c r="W5" s="136">
        <f t="shared" ca="1" si="8"/>
        <v>55</v>
      </c>
      <c r="X5" s="136">
        <f t="shared" ca="1" si="8"/>
        <v>51</v>
      </c>
      <c r="Y5" s="136">
        <f t="shared" ca="1" si="8"/>
        <v>56</v>
      </c>
      <c r="Z5" s="136">
        <f t="shared" ca="1" si="8"/>
        <v>60</v>
      </c>
      <c r="AA5" s="136">
        <f t="shared" ca="1" si="8"/>
        <v>53.000000000000007</v>
      </c>
      <c r="AB5" s="136">
        <f t="shared" ca="1" si="8"/>
        <v>47</v>
      </c>
      <c r="AC5" s="136">
        <f t="shared" ca="1" si="8"/>
        <v>56</v>
      </c>
      <c r="AD5" s="136">
        <f t="shared" ca="1" si="8"/>
        <v>53.000000000000007</v>
      </c>
      <c r="AE5" s="136">
        <f t="shared" ca="1" si="8"/>
        <v>47</v>
      </c>
      <c r="AF5" s="136">
        <f t="shared" ca="1" si="8"/>
        <v>48</v>
      </c>
      <c r="AG5" s="136">
        <f t="shared" ca="1" si="8"/>
        <v>49</v>
      </c>
      <c r="AH5" s="136">
        <f t="shared" ca="1" si="8"/>
        <v>45.000000000000007</v>
      </c>
      <c r="AI5" s="136">
        <f t="shared" ca="1" si="8"/>
        <v>51</v>
      </c>
      <c r="AJ5" s="136">
        <f t="shared" ca="1" si="8"/>
        <v>50</v>
      </c>
      <c r="AK5" s="136">
        <f t="shared" ca="1" si="8"/>
        <v>52.000000000000007</v>
      </c>
      <c r="AL5" s="136">
        <f t="shared" ca="1" si="8"/>
        <v>49</v>
      </c>
      <c r="AM5" s="136">
        <f t="shared" ca="1" si="8"/>
        <v>57</v>
      </c>
      <c r="AN5" s="136">
        <f t="shared" ca="1" si="8"/>
        <v>53.000000000000007</v>
      </c>
      <c r="AO5" s="136">
        <f t="shared" ca="1" si="8"/>
        <v>46</v>
      </c>
      <c r="AP5" s="136">
        <f t="shared" ca="1" si="8"/>
        <v>51.000000000000007</v>
      </c>
      <c r="AQ5" s="136">
        <f t="shared" ca="1" si="8"/>
        <v>54</v>
      </c>
      <c r="AR5" s="136">
        <f t="shared" ca="1" si="8"/>
        <v>49</v>
      </c>
      <c r="AS5" s="136">
        <f t="shared" ca="1" si="8"/>
        <v>49</v>
      </c>
      <c r="AT5" s="136">
        <f t="shared" ca="1" si="8"/>
        <v>58</v>
      </c>
      <c r="AU5" s="136">
        <f t="shared" ca="1" si="8"/>
        <v>69</v>
      </c>
      <c r="AV5" s="136">
        <f t="shared" ca="1" si="8"/>
        <v>77</v>
      </c>
      <c r="AW5" s="136">
        <f t="shared" ca="1" si="8"/>
        <v>58</v>
      </c>
      <c r="AX5" s="136">
        <f t="shared" ca="1" si="8"/>
        <v>69</v>
      </c>
      <c r="AY5" s="136">
        <f t="shared" ca="1" si="8"/>
        <v>69</v>
      </c>
      <c r="AZ5" s="136">
        <f t="shared" ca="1" si="8"/>
        <v>52.000000000000007</v>
      </c>
      <c r="BA5" s="136">
        <f t="shared" ca="1" si="8"/>
        <v>61.000000000000007</v>
      </c>
      <c r="BB5" s="136">
        <f t="shared" ca="1" si="8"/>
        <v>58</v>
      </c>
      <c r="BC5" s="136">
        <f t="shared" ca="1" si="8"/>
        <v>66</v>
      </c>
      <c r="BD5" s="136">
        <f t="shared" ca="1" si="8"/>
        <v>63</v>
      </c>
      <c r="BE5" s="136">
        <f t="shared" ca="1" si="8"/>
        <v>54</v>
      </c>
      <c r="BF5" s="136">
        <f t="shared" ca="1" si="8"/>
        <v>63</v>
      </c>
      <c r="BG5" s="136">
        <f t="shared" ca="1" si="8"/>
        <v>68</v>
      </c>
      <c r="BH5" s="136">
        <f t="shared" ca="1" si="8"/>
        <v>60</v>
      </c>
      <c r="BI5" s="136">
        <f t="shared" ca="1" si="8"/>
        <v>57</v>
      </c>
      <c r="BJ5" s="136">
        <f t="shared" ca="1" si="8"/>
        <v>61.000000000000007</v>
      </c>
      <c r="BK5" s="136">
        <f t="shared" ca="1" si="8"/>
        <v>63</v>
      </c>
      <c r="BL5" s="136">
        <f t="shared" ca="1" si="8"/>
        <v>54</v>
      </c>
      <c r="BM5" s="136">
        <f t="shared" ca="1" si="8"/>
        <v>67</v>
      </c>
      <c r="BN5" s="136">
        <f t="shared" ca="1" si="8"/>
        <v>56</v>
      </c>
      <c r="BO5" s="136">
        <f t="shared" ca="1" si="8"/>
        <v>52.000000000000007</v>
      </c>
      <c r="BP5" s="136">
        <f t="shared" ca="1" si="8"/>
        <v>74</v>
      </c>
      <c r="BQ5" s="136">
        <f t="shared" ca="1" si="8"/>
        <v>76</v>
      </c>
      <c r="BR5" s="136">
        <f t="shared" ca="1" si="8"/>
        <v>68</v>
      </c>
      <c r="BS5" s="136">
        <f t="shared" ref="BS5:ED5" ca="1" si="9">MAX(BS$12:BS$17)</f>
        <v>68</v>
      </c>
      <c r="BT5" s="136">
        <f t="shared" ca="1" si="9"/>
        <v>77</v>
      </c>
      <c r="BU5" s="136">
        <f t="shared" ca="1" si="9"/>
        <v>59.000000000000007</v>
      </c>
      <c r="BV5" s="136">
        <f t="shared" ca="1" si="9"/>
        <v>69</v>
      </c>
      <c r="BW5" s="136">
        <f t="shared" ca="1" si="9"/>
        <v>81</v>
      </c>
      <c r="BX5" s="136">
        <f t="shared" ca="1" si="9"/>
        <v>67</v>
      </c>
      <c r="BY5" s="136">
        <f t="shared" ca="1" si="9"/>
        <v>59.000000000000007</v>
      </c>
      <c r="BZ5" s="136">
        <f t="shared" ca="1" si="9"/>
        <v>57</v>
      </c>
      <c r="CA5" s="136">
        <f t="shared" ca="1" si="9"/>
        <v>72.000000000000014</v>
      </c>
      <c r="CB5" s="136">
        <f t="shared" ca="1" si="9"/>
        <v>45.000000000000007</v>
      </c>
      <c r="CC5" s="136">
        <f t="shared" ca="1" si="9"/>
        <v>60</v>
      </c>
      <c r="CD5" s="136">
        <f t="shared" ca="1" si="9"/>
        <v>66</v>
      </c>
      <c r="CE5" s="136">
        <f t="shared" ca="1" si="9"/>
        <v>67</v>
      </c>
      <c r="CF5" s="136">
        <f t="shared" ca="1" si="9"/>
        <v>80</v>
      </c>
      <c r="CG5" s="136">
        <f t="shared" ca="1" si="9"/>
        <v>83</v>
      </c>
      <c r="CH5" s="136">
        <f t="shared" ca="1" si="9"/>
        <v>64</v>
      </c>
      <c r="CI5" s="136">
        <f t="shared" ca="1" si="9"/>
        <v>57</v>
      </c>
      <c r="CJ5" s="136">
        <f t="shared" ca="1" si="9"/>
        <v>65</v>
      </c>
      <c r="CK5" s="136">
        <f t="shared" ca="1" si="9"/>
        <v>59.000000000000007</v>
      </c>
      <c r="CL5" s="136">
        <f t="shared" ca="1" si="9"/>
        <v>59.000000000000007</v>
      </c>
      <c r="CM5" s="136">
        <f t="shared" ca="1" si="9"/>
        <v>68</v>
      </c>
      <c r="CN5" s="136">
        <f t="shared" ca="1" si="9"/>
        <v>83</v>
      </c>
      <c r="CO5" s="136">
        <f t="shared" ca="1" si="9"/>
        <v>86</v>
      </c>
      <c r="CP5" s="136">
        <f t="shared" ca="1" si="9"/>
        <v>75</v>
      </c>
      <c r="CQ5" s="136">
        <f t="shared" ca="1" si="9"/>
        <v>77</v>
      </c>
      <c r="CR5" s="136">
        <f t="shared" ca="1" si="9"/>
        <v>75</v>
      </c>
      <c r="CS5" s="136">
        <f t="shared" ca="1" si="9"/>
        <v>46</v>
      </c>
      <c r="CT5" s="136">
        <f t="shared" ca="1" si="9"/>
        <v>65</v>
      </c>
      <c r="CU5" s="136">
        <f t="shared" ca="1" si="9"/>
        <v>74.000000000000014</v>
      </c>
      <c r="CV5" s="136">
        <f t="shared" ca="1" si="9"/>
        <v>68</v>
      </c>
      <c r="CW5" s="136">
        <f t="shared" ca="1" si="9"/>
        <v>47</v>
      </c>
      <c r="CX5" s="136">
        <f t="shared" ca="1" si="9"/>
        <v>61.000000000000007</v>
      </c>
      <c r="CY5" s="136">
        <f t="shared" ca="1" si="9"/>
        <v>56</v>
      </c>
      <c r="CZ5" s="136">
        <f t="shared" ca="1" si="9"/>
        <v>63</v>
      </c>
      <c r="DA5" s="136">
        <f t="shared" ca="1" si="9"/>
        <v>66</v>
      </c>
      <c r="DB5" s="136">
        <f t="shared" ca="1" si="9"/>
        <v>62</v>
      </c>
      <c r="DC5" s="136">
        <f t="shared" ca="1" si="9"/>
        <v>76</v>
      </c>
      <c r="DD5" s="136">
        <f t="shared" ca="1" si="9"/>
        <v>76</v>
      </c>
      <c r="DE5" s="136">
        <f t="shared" ca="1" si="9"/>
        <v>90</v>
      </c>
      <c r="DF5" s="136">
        <f t="shared" ca="1" si="9"/>
        <v>82</v>
      </c>
      <c r="DG5" s="136">
        <f t="shared" ca="1" si="9"/>
        <v>79</v>
      </c>
      <c r="DH5" s="136">
        <f t="shared" ca="1" si="9"/>
        <v>76</v>
      </c>
      <c r="DI5" s="136">
        <f t="shared" ca="1" si="9"/>
        <v>71.000000000000014</v>
      </c>
      <c r="DJ5" s="136">
        <f t="shared" ca="1" si="9"/>
        <v>59</v>
      </c>
      <c r="DK5" s="136">
        <f t="shared" ca="1" si="9"/>
        <v>75</v>
      </c>
      <c r="DL5" s="136">
        <f t="shared" ca="1" si="9"/>
        <v>79</v>
      </c>
      <c r="DM5" s="136">
        <f t="shared" ca="1" si="9"/>
        <v>74.000000000000014</v>
      </c>
      <c r="DN5" s="136">
        <f t="shared" ca="1" si="9"/>
        <v>79</v>
      </c>
      <c r="DO5" s="136">
        <f t="shared" ca="1" si="9"/>
        <v>71</v>
      </c>
      <c r="DP5" s="136">
        <f t="shared" ca="1" si="9"/>
        <v>78</v>
      </c>
      <c r="DQ5" s="136">
        <f t="shared" ca="1" si="9"/>
        <v>70</v>
      </c>
      <c r="DR5" s="136">
        <f t="shared" ca="1" si="9"/>
        <v>78</v>
      </c>
      <c r="DS5" s="136">
        <f t="shared" ca="1" si="9"/>
        <v>68</v>
      </c>
      <c r="DT5" s="136">
        <f t="shared" ca="1" si="9"/>
        <v>74.000000000000014</v>
      </c>
      <c r="DU5" s="136">
        <f t="shared" ca="1" si="9"/>
        <v>67</v>
      </c>
      <c r="DV5" s="136">
        <f t="shared" ca="1" si="9"/>
        <v>57</v>
      </c>
      <c r="DW5" s="136">
        <f t="shared" ca="1" si="9"/>
        <v>68</v>
      </c>
      <c r="DX5" s="136">
        <f t="shared" ca="1" si="9"/>
        <v>79</v>
      </c>
      <c r="DY5" s="136">
        <f t="shared" ca="1" si="9"/>
        <v>95</v>
      </c>
      <c r="DZ5" s="136">
        <f t="shared" ca="1" si="9"/>
        <v>100</v>
      </c>
      <c r="EA5" s="136">
        <f t="shared" ca="1" si="9"/>
        <v>81</v>
      </c>
      <c r="EB5" s="136">
        <f t="shared" ca="1" si="9"/>
        <v>62</v>
      </c>
      <c r="EC5" s="136">
        <f t="shared" ca="1" si="9"/>
        <v>78</v>
      </c>
      <c r="ED5" s="136">
        <f t="shared" ca="1" si="9"/>
        <v>74.000000000000014</v>
      </c>
      <c r="EE5" s="136">
        <f t="shared" ref="EE5:GP5" ca="1" si="10">MAX(EE$12:EE$17)</f>
        <v>65</v>
      </c>
      <c r="EF5" s="136">
        <f t="shared" ca="1" si="10"/>
        <v>76</v>
      </c>
      <c r="EG5" s="136">
        <f t="shared" ca="1" si="10"/>
        <v>79</v>
      </c>
      <c r="EH5" s="136">
        <f t="shared" ca="1" si="10"/>
        <v>86</v>
      </c>
      <c r="EI5" s="136">
        <f t="shared" ca="1" si="10"/>
        <v>72.000000000000014</v>
      </c>
      <c r="EJ5" s="136">
        <f t="shared" ca="1" si="10"/>
        <v>76</v>
      </c>
      <c r="EK5" s="136">
        <f t="shared" ca="1" si="10"/>
        <v>70</v>
      </c>
      <c r="EL5" s="136">
        <f t="shared" ca="1" si="10"/>
        <v>63</v>
      </c>
      <c r="EM5" s="136">
        <f t="shared" ca="1" si="10"/>
        <v>70</v>
      </c>
      <c r="EN5" s="136">
        <f t="shared" ca="1" si="10"/>
        <v>80</v>
      </c>
      <c r="EO5" s="136">
        <f t="shared" ca="1" si="10"/>
        <v>66</v>
      </c>
      <c r="EP5" s="136">
        <f t="shared" ca="1" si="10"/>
        <v>70</v>
      </c>
      <c r="EQ5" s="136">
        <f t="shared" ca="1" si="10"/>
        <v>77</v>
      </c>
      <c r="ER5" s="136">
        <f t="shared" ca="1" si="10"/>
        <v>77</v>
      </c>
      <c r="ES5" s="136">
        <f t="shared" ca="1" si="10"/>
        <v>74.000000000000014</v>
      </c>
      <c r="ET5" s="136">
        <f t="shared" ca="1" si="10"/>
        <v>81</v>
      </c>
      <c r="EU5" s="136">
        <f t="shared" ca="1" si="10"/>
        <v>64</v>
      </c>
      <c r="EV5" s="136">
        <f t="shared" ca="1" si="10"/>
        <v>65</v>
      </c>
      <c r="EW5" s="136">
        <f t="shared" ca="1" si="10"/>
        <v>78</v>
      </c>
      <c r="EX5" s="136">
        <f t="shared" ca="1" si="10"/>
        <v>65</v>
      </c>
      <c r="EY5" s="136">
        <f t="shared" ca="1" si="10"/>
        <v>78</v>
      </c>
      <c r="EZ5" s="136">
        <f t="shared" ca="1" si="10"/>
        <v>83</v>
      </c>
      <c r="FA5" s="136">
        <f t="shared" ca="1" si="10"/>
        <v>81</v>
      </c>
      <c r="FB5" s="136">
        <f t="shared" ca="1" si="10"/>
        <v>61.000000000000007</v>
      </c>
      <c r="FC5" s="136">
        <f t="shared" ca="1" si="10"/>
        <v>62</v>
      </c>
      <c r="FD5" s="136">
        <f t="shared" ca="1" si="10"/>
        <v>72.000000000000014</v>
      </c>
      <c r="FE5" s="136">
        <f t="shared" ca="1" si="10"/>
        <v>59.000000000000007</v>
      </c>
      <c r="FF5" s="136">
        <f t="shared" ca="1" si="10"/>
        <v>68</v>
      </c>
      <c r="FG5" s="136">
        <f t="shared" ca="1" si="10"/>
        <v>69</v>
      </c>
      <c r="FH5" s="136">
        <f t="shared" ca="1" si="10"/>
        <v>66</v>
      </c>
      <c r="FI5" s="136">
        <f t="shared" ca="1" si="10"/>
        <v>76</v>
      </c>
      <c r="FJ5" s="136">
        <f t="shared" ca="1" si="10"/>
        <v>69</v>
      </c>
      <c r="FK5" s="136">
        <f t="shared" ca="1" si="10"/>
        <v>74</v>
      </c>
      <c r="FL5" s="136">
        <f t="shared" ca="1" si="10"/>
        <v>66</v>
      </c>
      <c r="FM5" s="136">
        <f t="shared" ca="1" si="10"/>
        <v>65</v>
      </c>
      <c r="FN5" s="136">
        <f t="shared" ca="1" si="10"/>
        <v>59.000000000000007</v>
      </c>
      <c r="FO5" s="136">
        <f t="shared" ca="1" si="10"/>
        <v>63</v>
      </c>
      <c r="FP5" s="136">
        <f t="shared" ca="1" si="10"/>
        <v>69</v>
      </c>
      <c r="FQ5" s="136">
        <f t="shared" ca="1" si="10"/>
        <v>69</v>
      </c>
      <c r="FR5" s="136">
        <f t="shared" ca="1" si="10"/>
        <v>76</v>
      </c>
      <c r="FS5" s="136">
        <f t="shared" ca="1" si="10"/>
        <v>73.000000000000014</v>
      </c>
      <c r="FT5" s="136">
        <f t="shared" ca="1" si="10"/>
        <v>77</v>
      </c>
      <c r="FU5" s="136">
        <f t="shared" ca="1" si="10"/>
        <v>66</v>
      </c>
      <c r="FV5" s="136">
        <f t="shared" ca="1" si="10"/>
        <v>66</v>
      </c>
      <c r="FW5" s="136">
        <f t="shared" ca="1" si="10"/>
        <v>64</v>
      </c>
      <c r="FX5" s="136">
        <f t="shared" ca="1" si="10"/>
        <v>64</v>
      </c>
      <c r="FY5" s="136">
        <f t="shared" ca="1" si="10"/>
        <v>66</v>
      </c>
      <c r="FZ5" s="136">
        <f t="shared" ca="1" si="10"/>
        <v>81</v>
      </c>
      <c r="GA5" s="136">
        <f t="shared" ca="1" si="10"/>
        <v>76</v>
      </c>
      <c r="GB5" s="136">
        <f t="shared" ca="1" si="10"/>
        <v>73.000000000000014</v>
      </c>
      <c r="GC5" s="136">
        <f t="shared" ca="1" si="10"/>
        <v>63</v>
      </c>
      <c r="GD5" s="136">
        <f t="shared" ca="1" si="10"/>
        <v>66</v>
      </c>
      <c r="GE5" s="136">
        <f t="shared" ca="1" si="10"/>
        <v>71</v>
      </c>
      <c r="GF5" s="136">
        <f t="shared" ca="1" si="10"/>
        <v>72.000000000000014</v>
      </c>
      <c r="GG5" s="136">
        <f t="shared" ca="1" si="10"/>
        <v>73.000000000000014</v>
      </c>
      <c r="GH5" s="136">
        <f t="shared" ca="1" si="10"/>
        <v>73.000000000000014</v>
      </c>
      <c r="GI5" s="136">
        <f t="shared" ca="1" si="10"/>
        <v>81</v>
      </c>
      <c r="GJ5" s="136">
        <f t="shared" ca="1" si="10"/>
        <v>78</v>
      </c>
      <c r="GK5" s="136">
        <f t="shared" ca="1" si="10"/>
        <v>90</v>
      </c>
      <c r="GL5" s="136">
        <f t="shared" ca="1" si="10"/>
        <v>65</v>
      </c>
      <c r="GM5" s="136">
        <f t="shared" ca="1" si="10"/>
        <v>69</v>
      </c>
      <c r="GN5" s="136">
        <f t="shared" ca="1" si="10"/>
        <v>60</v>
      </c>
      <c r="GO5" s="136">
        <f t="shared" ca="1" si="10"/>
        <v>71.000000000000014</v>
      </c>
      <c r="GP5" s="136">
        <f t="shared" ca="1" si="10"/>
        <v>76</v>
      </c>
      <c r="GQ5" s="136">
        <f t="shared" ref="GQ5:IQ5" ca="1" si="11">MAX(GQ$12:GQ$17)</f>
        <v>65</v>
      </c>
      <c r="GR5" s="136">
        <f t="shared" ca="1" si="11"/>
        <v>61.000000000000007</v>
      </c>
      <c r="GS5" s="136">
        <f t="shared" ca="1" si="11"/>
        <v>43</v>
      </c>
      <c r="GT5" s="136">
        <f t="shared" ca="1" si="11"/>
        <v>53.000000000000007</v>
      </c>
      <c r="GU5" s="136">
        <f t="shared" ca="1" si="11"/>
        <v>58</v>
      </c>
      <c r="GV5" s="136">
        <f t="shared" ca="1" si="11"/>
        <v>71.000000000000014</v>
      </c>
      <c r="GW5" s="136">
        <f t="shared" ca="1" si="11"/>
        <v>64</v>
      </c>
      <c r="GX5" s="136">
        <f t="shared" ca="1" si="11"/>
        <v>77</v>
      </c>
      <c r="GY5" s="136">
        <f t="shared" ca="1" si="11"/>
        <v>92</v>
      </c>
      <c r="GZ5" s="136">
        <f t="shared" ca="1" si="11"/>
        <v>84</v>
      </c>
      <c r="HA5" s="136">
        <f t="shared" ca="1" si="11"/>
        <v>57</v>
      </c>
      <c r="HB5" s="136">
        <f t="shared" ca="1" si="11"/>
        <v>43</v>
      </c>
      <c r="HC5" s="136">
        <f t="shared" ca="1" si="11"/>
        <v>57</v>
      </c>
      <c r="HD5" s="136">
        <f t="shared" ca="1" si="11"/>
        <v>60</v>
      </c>
      <c r="HE5" s="136">
        <f t="shared" ca="1" si="11"/>
        <v>79</v>
      </c>
      <c r="HF5" s="136">
        <f t="shared" ca="1" si="11"/>
        <v>78</v>
      </c>
      <c r="HG5" s="136">
        <f t="shared" ca="1" si="11"/>
        <v>69</v>
      </c>
      <c r="HH5" s="136">
        <f t="shared" ca="1" si="11"/>
        <v>61.000000000000007</v>
      </c>
      <c r="HI5" s="136">
        <f t="shared" ca="1" si="11"/>
        <v>46</v>
      </c>
      <c r="HJ5" s="136">
        <f t="shared" ca="1" si="11"/>
        <v>46</v>
      </c>
      <c r="HK5" s="136">
        <f t="shared" ca="1" si="11"/>
        <v>50</v>
      </c>
      <c r="HL5" s="136">
        <f t="shared" ca="1" si="11"/>
        <v>43</v>
      </c>
      <c r="HM5" s="136">
        <f t="shared" ca="1" si="11"/>
        <v>53</v>
      </c>
      <c r="HN5" s="136">
        <f t="shared" ca="1" si="11"/>
        <v>45.000000000000007</v>
      </c>
      <c r="HO5" s="136">
        <f t="shared" ca="1" si="11"/>
        <v>42</v>
      </c>
      <c r="HP5" s="136">
        <f t="shared" ca="1" si="11"/>
        <v>50</v>
      </c>
      <c r="HQ5" s="136">
        <f t="shared" ca="1" si="11"/>
        <v>54</v>
      </c>
      <c r="HR5" s="136">
        <f t="shared" ca="1" si="11"/>
        <v>51.000000000000007</v>
      </c>
      <c r="HS5" s="136">
        <f t="shared" ca="1" si="11"/>
        <v>45.000000000000007</v>
      </c>
      <c r="HT5" s="136">
        <f t="shared" ca="1" si="11"/>
        <v>41</v>
      </c>
      <c r="HU5" s="136">
        <f t="shared" ca="1" si="11"/>
        <v>47</v>
      </c>
      <c r="HV5" s="136">
        <f t="shared" ca="1" si="11"/>
        <v>42</v>
      </c>
      <c r="HW5" s="136">
        <f t="shared" ca="1" si="11"/>
        <v>50</v>
      </c>
      <c r="HX5" s="136">
        <f t="shared" ca="1" si="11"/>
        <v>53.000000000000007</v>
      </c>
      <c r="HY5" s="136">
        <f t="shared" ca="1" si="11"/>
        <v>42</v>
      </c>
      <c r="HZ5" s="136">
        <f t="shared" ca="1" si="11"/>
        <v>37.000000000000007</v>
      </c>
      <c r="IA5" s="136">
        <f t="shared" ca="1" si="11"/>
        <v>41</v>
      </c>
      <c r="IB5" s="136">
        <f t="shared" ca="1" si="11"/>
        <v>42</v>
      </c>
      <c r="IC5" s="136">
        <f t="shared" ca="1" si="11"/>
        <v>47</v>
      </c>
      <c r="ID5" s="136">
        <f t="shared" ca="1" si="11"/>
        <v>51.000000000000007</v>
      </c>
      <c r="IE5" s="136">
        <f t="shared" ca="1" si="11"/>
        <v>54</v>
      </c>
      <c r="IF5" s="136">
        <f t="shared" ca="1" si="11"/>
        <v>57</v>
      </c>
      <c r="IG5" s="136">
        <f t="shared" ca="1" si="11"/>
        <v>52.000000000000007</v>
      </c>
      <c r="IH5" s="136">
        <f t="shared" ca="1" si="11"/>
        <v>55</v>
      </c>
      <c r="II5" s="136">
        <f t="shared" ca="1" si="11"/>
        <v>48</v>
      </c>
      <c r="IJ5" s="136">
        <f t="shared" ca="1" si="11"/>
        <v>45.000000000000007</v>
      </c>
      <c r="IK5" s="136">
        <f t="shared" ca="1" si="11"/>
        <v>35</v>
      </c>
      <c r="IL5" s="136">
        <f t="shared" ca="1" si="11"/>
        <v>35</v>
      </c>
      <c r="IM5" s="136">
        <f t="shared" ca="1" si="11"/>
        <v>52.000000000000007</v>
      </c>
      <c r="IN5" s="136">
        <f t="shared" ca="1" si="11"/>
        <v>58</v>
      </c>
      <c r="IO5" s="136">
        <f t="shared" ca="1" si="11"/>
        <v>50</v>
      </c>
      <c r="IP5" s="136">
        <f t="shared" ca="1" si="11"/>
        <v>49</v>
      </c>
      <c r="IQ5" s="137">
        <f t="shared" ca="1" si="11"/>
        <v>44</v>
      </c>
    </row>
    <row r="6" spans="1:254" s="6" customFormat="1" ht="12.75" customHeight="1" x14ac:dyDescent="0.2">
      <c r="A6" s="1"/>
      <c r="C6" s="212" t="s">
        <v>48</v>
      </c>
      <c r="D6" s="138"/>
      <c r="F6" s="92" t="str">
        <f>"Avg " &amp; $F$17 &amp; "-" &amp; $F$12</f>
        <v>Avg 2015-2020</v>
      </c>
      <c r="G6" s="78">
        <f t="shared" ref="G6:BR6" ca="1" si="12">ROUND(AVERAGE(G$12:G$17),0)</f>
        <v>42</v>
      </c>
      <c r="H6" s="43">
        <f t="shared" ca="1" si="12"/>
        <v>44</v>
      </c>
      <c r="I6" s="43">
        <f t="shared" ca="1" si="12"/>
        <v>41</v>
      </c>
      <c r="J6" s="43">
        <f t="shared" ca="1" si="12"/>
        <v>39</v>
      </c>
      <c r="K6" s="43">
        <f t="shared" ca="1" si="12"/>
        <v>42</v>
      </c>
      <c r="L6" s="43">
        <f t="shared" ca="1" si="12"/>
        <v>43</v>
      </c>
      <c r="M6" s="43">
        <f t="shared" ca="1" si="12"/>
        <v>48</v>
      </c>
      <c r="N6" s="43">
        <f t="shared" ca="1" si="12"/>
        <v>51</v>
      </c>
      <c r="O6" s="43">
        <f t="shared" ca="1" si="12"/>
        <v>52</v>
      </c>
      <c r="P6" s="43">
        <f t="shared" ca="1" si="12"/>
        <v>50</v>
      </c>
      <c r="Q6" s="43">
        <f t="shared" ca="1" si="12"/>
        <v>47</v>
      </c>
      <c r="R6" s="43">
        <f t="shared" ca="1" si="12"/>
        <v>44</v>
      </c>
      <c r="S6" s="43">
        <f t="shared" ca="1" si="12"/>
        <v>45</v>
      </c>
      <c r="T6" s="43">
        <f t="shared" ca="1" si="12"/>
        <v>41</v>
      </c>
      <c r="U6" s="43">
        <f t="shared" ca="1" si="12"/>
        <v>43</v>
      </c>
      <c r="V6" s="43">
        <f t="shared" ca="1" si="12"/>
        <v>45</v>
      </c>
      <c r="W6" s="43">
        <f t="shared" ca="1" si="12"/>
        <v>48</v>
      </c>
      <c r="X6" s="43">
        <f t="shared" ca="1" si="12"/>
        <v>48</v>
      </c>
      <c r="Y6" s="43">
        <f t="shared" ca="1" si="12"/>
        <v>49</v>
      </c>
      <c r="Z6" s="43">
        <f t="shared" ca="1" si="12"/>
        <v>48</v>
      </c>
      <c r="AA6" s="43">
        <f t="shared" ca="1" si="12"/>
        <v>46</v>
      </c>
      <c r="AB6" s="43">
        <f t="shared" ca="1" si="12"/>
        <v>46</v>
      </c>
      <c r="AC6" s="43">
        <f t="shared" ca="1" si="12"/>
        <v>48</v>
      </c>
      <c r="AD6" s="43">
        <f t="shared" ca="1" si="12"/>
        <v>50</v>
      </c>
      <c r="AE6" s="43">
        <f t="shared" ca="1" si="12"/>
        <v>44</v>
      </c>
      <c r="AF6" s="43">
        <f t="shared" ca="1" si="12"/>
        <v>43</v>
      </c>
      <c r="AG6" s="43">
        <f t="shared" ca="1" si="12"/>
        <v>41</v>
      </c>
      <c r="AH6" s="43">
        <f t="shared" ca="1" si="12"/>
        <v>40</v>
      </c>
      <c r="AI6" s="43">
        <f t="shared" ca="1" si="12"/>
        <v>48</v>
      </c>
      <c r="AJ6" s="43">
        <f t="shared" ca="1" si="12"/>
        <v>44</v>
      </c>
      <c r="AK6" s="43">
        <f t="shared" ca="1" si="12"/>
        <v>47</v>
      </c>
      <c r="AL6" s="43">
        <f t="shared" ca="1" si="12"/>
        <v>47</v>
      </c>
      <c r="AM6" s="43">
        <f t="shared" ca="1" si="12"/>
        <v>49</v>
      </c>
      <c r="AN6" s="43">
        <f t="shared" ca="1" si="12"/>
        <v>46</v>
      </c>
      <c r="AO6" s="43">
        <f t="shared" ca="1" si="12"/>
        <v>45</v>
      </c>
      <c r="AP6" s="43">
        <f t="shared" ca="1" si="12"/>
        <v>48</v>
      </c>
      <c r="AQ6" s="43">
        <f t="shared" ca="1" si="12"/>
        <v>51</v>
      </c>
      <c r="AR6" s="43">
        <f t="shared" ca="1" si="12"/>
        <v>44</v>
      </c>
      <c r="AS6" s="43">
        <f t="shared" ca="1" si="12"/>
        <v>46</v>
      </c>
      <c r="AT6" s="43">
        <f t="shared" ca="1" si="12"/>
        <v>48</v>
      </c>
      <c r="AU6" s="43">
        <f t="shared" ca="1" si="12"/>
        <v>49</v>
      </c>
      <c r="AV6" s="43">
        <f t="shared" ca="1" si="12"/>
        <v>58</v>
      </c>
      <c r="AW6" s="43">
        <f t="shared" ca="1" si="12"/>
        <v>53</v>
      </c>
      <c r="AX6" s="43">
        <f t="shared" ca="1" si="12"/>
        <v>56</v>
      </c>
      <c r="AY6" s="43">
        <f t="shared" ca="1" si="12"/>
        <v>54</v>
      </c>
      <c r="AZ6" s="43">
        <f t="shared" ca="1" si="12"/>
        <v>50</v>
      </c>
      <c r="BA6" s="43">
        <f t="shared" ca="1" si="12"/>
        <v>55</v>
      </c>
      <c r="BB6" s="43">
        <f t="shared" ca="1" si="12"/>
        <v>48</v>
      </c>
      <c r="BC6" s="43">
        <f t="shared" ca="1" si="12"/>
        <v>56</v>
      </c>
      <c r="BD6" s="43">
        <f t="shared" ca="1" si="12"/>
        <v>50</v>
      </c>
      <c r="BE6" s="43">
        <f t="shared" ca="1" si="12"/>
        <v>50</v>
      </c>
      <c r="BF6" s="43">
        <f t="shared" ca="1" si="12"/>
        <v>51</v>
      </c>
      <c r="BG6" s="43">
        <f t="shared" ca="1" si="12"/>
        <v>52</v>
      </c>
      <c r="BH6" s="43">
        <f t="shared" ca="1" si="12"/>
        <v>47</v>
      </c>
      <c r="BI6" s="43">
        <f t="shared" ca="1" si="12"/>
        <v>50</v>
      </c>
      <c r="BJ6" s="43">
        <f t="shared" ca="1" si="12"/>
        <v>49</v>
      </c>
      <c r="BK6" s="43">
        <f t="shared" ca="1" si="12"/>
        <v>49</v>
      </c>
      <c r="BL6" s="43">
        <f t="shared" ca="1" si="12"/>
        <v>46</v>
      </c>
      <c r="BM6" s="43">
        <f t="shared" ca="1" si="12"/>
        <v>56</v>
      </c>
      <c r="BN6" s="43">
        <f t="shared" ca="1" si="12"/>
        <v>49</v>
      </c>
      <c r="BO6" s="43">
        <f t="shared" ca="1" si="12"/>
        <v>49</v>
      </c>
      <c r="BP6" s="43">
        <f t="shared" ca="1" si="12"/>
        <v>48</v>
      </c>
      <c r="BQ6" s="43">
        <f t="shared" ca="1" si="12"/>
        <v>55</v>
      </c>
      <c r="BR6" s="43">
        <f t="shared" ca="1" si="12"/>
        <v>52</v>
      </c>
      <c r="BS6" s="43">
        <f t="shared" ref="BS6:ED6" ca="1" si="13">ROUND(AVERAGE(BS$12:BS$17),0)</f>
        <v>54</v>
      </c>
      <c r="BT6" s="43">
        <f t="shared" ca="1" si="13"/>
        <v>52</v>
      </c>
      <c r="BU6" s="43">
        <f t="shared" ca="1" si="13"/>
        <v>45</v>
      </c>
      <c r="BV6" s="43">
        <f t="shared" ca="1" si="13"/>
        <v>49</v>
      </c>
      <c r="BW6" s="43">
        <f t="shared" ca="1" si="13"/>
        <v>56</v>
      </c>
      <c r="BX6" s="43">
        <f t="shared" ca="1" si="13"/>
        <v>53</v>
      </c>
      <c r="BY6" s="43">
        <f t="shared" ca="1" si="13"/>
        <v>47</v>
      </c>
      <c r="BZ6" s="43">
        <f t="shared" ca="1" si="13"/>
        <v>48</v>
      </c>
      <c r="CA6" s="43">
        <f t="shared" ca="1" si="13"/>
        <v>58</v>
      </c>
      <c r="CB6" s="43">
        <f t="shared" ca="1" si="13"/>
        <v>42</v>
      </c>
      <c r="CC6" s="43">
        <f t="shared" ca="1" si="13"/>
        <v>53</v>
      </c>
      <c r="CD6" s="43">
        <f t="shared" ca="1" si="13"/>
        <v>53</v>
      </c>
      <c r="CE6" s="43">
        <f t="shared" ca="1" si="13"/>
        <v>53</v>
      </c>
      <c r="CF6" s="43">
        <f t="shared" ca="1" si="13"/>
        <v>56</v>
      </c>
      <c r="CG6" s="43">
        <f t="shared" ca="1" si="13"/>
        <v>53</v>
      </c>
      <c r="CH6" s="43">
        <f t="shared" ca="1" si="13"/>
        <v>51</v>
      </c>
      <c r="CI6" s="43">
        <f t="shared" ca="1" si="13"/>
        <v>46</v>
      </c>
      <c r="CJ6" s="43">
        <f t="shared" ca="1" si="13"/>
        <v>51</v>
      </c>
      <c r="CK6" s="43">
        <f t="shared" ca="1" si="13"/>
        <v>48</v>
      </c>
      <c r="CL6" s="43">
        <f t="shared" ca="1" si="13"/>
        <v>52</v>
      </c>
      <c r="CM6" s="43">
        <f t="shared" ca="1" si="13"/>
        <v>62</v>
      </c>
      <c r="CN6" s="43">
        <f t="shared" ca="1" si="13"/>
        <v>65</v>
      </c>
      <c r="CO6" s="43">
        <f t="shared" ca="1" si="13"/>
        <v>66</v>
      </c>
      <c r="CP6" s="43">
        <f t="shared" ca="1" si="13"/>
        <v>53</v>
      </c>
      <c r="CQ6" s="43">
        <f t="shared" ca="1" si="13"/>
        <v>54</v>
      </c>
      <c r="CR6" s="43">
        <f t="shared" ca="1" si="13"/>
        <v>59</v>
      </c>
      <c r="CS6" s="43">
        <f t="shared" ca="1" si="13"/>
        <v>43</v>
      </c>
      <c r="CT6" s="43">
        <f t="shared" ca="1" si="13"/>
        <v>50</v>
      </c>
      <c r="CU6" s="43">
        <f t="shared" ca="1" si="13"/>
        <v>56</v>
      </c>
      <c r="CV6" s="43">
        <f t="shared" ca="1" si="13"/>
        <v>52</v>
      </c>
      <c r="CW6" s="43">
        <f t="shared" ca="1" si="13"/>
        <v>36</v>
      </c>
      <c r="CX6" s="43">
        <f t="shared" ca="1" si="13"/>
        <v>48</v>
      </c>
      <c r="CY6" s="43">
        <f t="shared" ca="1" si="13"/>
        <v>46</v>
      </c>
      <c r="CZ6" s="43">
        <f t="shared" ca="1" si="13"/>
        <v>45</v>
      </c>
      <c r="DA6" s="43">
        <f t="shared" ca="1" si="13"/>
        <v>52</v>
      </c>
      <c r="DB6" s="43">
        <f t="shared" ca="1" si="13"/>
        <v>50</v>
      </c>
      <c r="DC6" s="43">
        <f t="shared" ca="1" si="13"/>
        <v>62</v>
      </c>
      <c r="DD6" s="43">
        <f t="shared" ca="1" si="13"/>
        <v>61</v>
      </c>
      <c r="DE6" s="43">
        <f t="shared" ca="1" si="13"/>
        <v>72</v>
      </c>
      <c r="DF6" s="43">
        <f t="shared" ca="1" si="13"/>
        <v>70</v>
      </c>
      <c r="DG6" s="43">
        <f t="shared" ca="1" si="13"/>
        <v>61</v>
      </c>
      <c r="DH6" s="43">
        <f t="shared" ca="1" si="13"/>
        <v>62</v>
      </c>
      <c r="DI6" s="43">
        <f t="shared" ca="1" si="13"/>
        <v>55</v>
      </c>
      <c r="DJ6" s="43">
        <f t="shared" ca="1" si="13"/>
        <v>49</v>
      </c>
      <c r="DK6" s="43">
        <f t="shared" ca="1" si="13"/>
        <v>59</v>
      </c>
      <c r="DL6" s="43">
        <f t="shared" ca="1" si="13"/>
        <v>59</v>
      </c>
      <c r="DM6" s="43">
        <f t="shared" ca="1" si="13"/>
        <v>55</v>
      </c>
      <c r="DN6" s="43">
        <f t="shared" ca="1" si="13"/>
        <v>64</v>
      </c>
      <c r="DO6" s="43">
        <f t="shared" ca="1" si="13"/>
        <v>62</v>
      </c>
      <c r="DP6" s="43">
        <f t="shared" ca="1" si="13"/>
        <v>63</v>
      </c>
      <c r="DQ6" s="43">
        <f t="shared" ca="1" si="13"/>
        <v>48</v>
      </c>
      <c r="DR6" s="43">
        <f t="shared" ca="1" si="13"/>
        <v>60</v>
      </c>
      <c r="DS6" s="43">
        <f t="shared" ca="1" si="13"/>
        <v>56</v>
      </c>
      <c r="DT6" s="43">
        <f t="shared" ca="1" si="13"/>
        <v>65</v>
      </c>
      <c r="DU6" s="43">
        <f t="shared" ca="1" si="13"/>
        <v>51</v>
      </c>
      <c r="DV6" s="43">
        <f t="shared" ca="1" si="13"/>
        <v>49</v>
      </c>
      <c r="DW6" s="43">
        <f t="shared" ca="1" si="13"/>
        <v>63</v>
      </c>
      <c r="DX6" s="43">
        <f t="shared" ca="1" si="13"/>
        <v>67</v>
      </c>
      <c r="DY6" s="43">
        <f t="shared" ca="1" si="13"/>
        <v>65</v>
      </c>
      <c r="DZ6" s="43">
        <f t="shared" ca="1" si="13"/>
        <v>65</v>
      </c>
      <c r="EA6" s="43">
        <f t="shared" ca="1" si="13"/>
        <v>65</v>
      </c>
      <c r="EB6" s="43">
        <f t="shared" ca="1" si="13"/>
        <v>58</v>
      </c>
      <c r="EC6" s="43">
        <f t="shared" ca="1" si="13"/>
        <v>56</v>
      </c>
      <c r="ED6" s="43">
        <f t="shared" ca="1" si="13"/>
        <v>54</v>
      </c>
      <c r="EE6" s="43">
        <f t="shared" ref="EE6:GP6" ca="1" si="14">ROUND(AVERAGE(EE$12:EE$17),0)</f>
        <v>59</v>
      </c>
      <c r="EF6" s="43">
        <f t="shared" ca="1" si="14"/>
        <v>63</v>
      </c>
      <c r="EG6" s="43">
        <f t="shared" ca="1" si="14"/>
        <v>54</v>
      </c>
      <c r="EH6" s="43">
        <f t="shared" ca="1" si="14"/>
        <v>61</v>
      </c>
      <c r="EI6" s="43">
        <f t="shared" ca="1" si="14"/>
        <v>62</v>
      </c>
      <c r="EJ6" s="43">
        <f t="shared" ca="1" si="14"/>
        <v>67</v>
      </c>
      <c r="EK6" s="43">
        <f t="shared" ca="1" si="14"/>
        <v>62</v>
      </c>
      <c r="EL6" s="43">
        <f t="shared" ca="1" si="14"/>
        <v>52</v>
      </c>
      <c r="EM6" s="43">
        <f t="shared" ca="1" si="14"/>
        <v>56</v>
      </c>
      <c r="EN6" s="43">
        <f t="shared" ca="1" si="14"/>
        <v>69</v>
      </c>
      <c r="EO6" s="43">
        <f t="shared" ca="1" si="14"/>
        <v>62</v>
      </c>
      <c r="EP6" s="43">
        <f t="shared" ca="1" si="14"/>
        <v>60</v>
      </c>
      <c r="EQ6" s="43">
        <f t="shared" ca="1" si="14"/>
        <v>71</v>
      </c>
      <c r="ER6" s="43">
        <f t="shared" ca="1" si="14"/>
        <v>68</v>
      </c>
      <c r="ES6" s="43">
        <f t="shared" ca="1" si="14"/>
        <v>62</v>
      </c>
      <c r="ET6" s="43">
        <f t="shared" ca="1" si="14"/>
        <v>60</v>
      </c>
      <c r="EU6" s="43">
        <f t="shared" ca="1" si="14"/>
        <v>53</v>
      </c>
      <c r="EV6" s="43">
        <f t="shared" ca="1" si="14"/>
        <v>53</v>
      </c>
      <c r="EW6" s="43">
        <f t="shared" ca="1" si="14"/>
        <v>56</v>
      </c>
      <c r="EX6" s="43">
        <f t="shared" ca="1" si="14"/>
        <v>57</v>
      </c>
      <c r="EY6" s="43">
        <f t="shared" ca="1" si="14"/>
        <v>62</v>
      </c>
      <c r="EZ6" s="43">
        <f t="shared" ca="1" si="14"/>
        <v>74</v>
      </c>
      <c r="FA6" s="43">
        <f t="shared" ca="1" si="14"/>
        <v>61</v>
      </c>
      <c r="FB6" s="43">
        <f t="shared" ca="1" si="14"/>
        <v>50</v>
      </c>
      <c r="FC6" s="43">
        <f t="shared" ca="1" si="14"/>
        <v>56</v>
      </c>
      <c r="FD6" s="43">
        <f t="shared" ca="1" si="14"/>
        <v>56</v>
      </c>
      <c r="FE6" s="43">
        <f t="shared" ca="1" si="14"/>
        <v>48</v>
      </c>
      <c r="FF6" s="43">
        <f t="shared" ca="1" si="14"/>
        <v>53</v>
      </c>
      <c r="FG6" s="43">
        <f t="shared" ca="1" si="14"/>
        <v>53</v>
      </c>
      <c r="FH6" s="43">
        <f t="shared" ca="1" si="14"/>
        <v>57</v>
      </c>
      <c r="FI6" s="43">
        <f t="shared" ca="1" si="14"/>
        <v>56</v>
      </c>
      <c r="FJ6" s="43">
        <f t="shared" ca="1" si="14"/>
        <v>54</v>
      </c>
      <c r="FK6" s="43">
        <f t="shared" ca="1" si="14"/>
        <v>58</v>
      </c>
      <c r="FL6" s="43">
        <f t="shared" ca="1" si="14"/>
        <v>62</v>
      </c>
      <c r="FM6" s="43">
        <f t="shared" ca="1" si="14"/>
        <v>52</v>
      </c>
      <c r="FN6" s="43">
        <f t="shared" ca="1" si="14"/>
        <v>49</v>
      </c>
      <c r="FO6" s="43">
        <f t="shared" ca="1" si="14"/>
        <v>54</v>
      </c>
      <c r="FP6" s="43">
        <f t="shared" ca="1" si="14"/>
        <v>54</v>
      </c>
      <c r="FQ6" s="43">
        <f t="shared" ca="1" si="14"/>
        <v>55</v>
      </c>
      <c r="FR6" s="43">
        <f t="shared" ca="1" si="14"/>
        <v>58</v>
      </c>
      <c r="FS6" s="43">
        <f t="shared" ca="1" si="14"/>
        <v>64</v>
      </c>
      <c r="FT6" s="43">
        <f t="shared" ca="1" si="14"/>
        <v>64</v>
      </c>
      <c r="FU6" s="43">
        <f t="shared" ca="1" si="14"/>
        <v>53</v>
      </c>
      <c r="FV6" s="43">
        <f t="shared" ca="1" si="14"/>
        <v>49</v>
      </c>
      <c r="FW6" s="43">
        <f t="shared" ca="1" si="14"/>
        <v>42</v>
      </c>
      <c r="FX6" s="43">
        <f t="shared" ca="1" si="14"/>
        <v>51</v>
      </c>
      <c r="FY6" s="43">
        <f t="shared" ca="1" si="14"/>
        <v>57</v>
      </c>
      <c r="FZ6" s="43">
        <f t="shared" ca="1" si="14"/>
        <v>56</v>
      </c>
      <c r="GA6" s="43">
        <f t="shared" ca="1" si="14"/>
        <v>64</v>
      </c>
      <c r="GB6" s="43">
        <f t="shared" ca="1" si="14"/>
        <v>58</v>
      </c>
      <c r="GC6" s="43">
        <f t="shared" ca="1" si="14"/>
        <v>58</v>
      </c>
      <c r="GD6" s="43">
        <f t="shared" ca="1" si="14"/>
        <v>57</v>
      </c>
      <c r="GE6" s="43">
        <f t="shared" ca="1" si="14"/>
        <v>54</v>
      </c>
      <c r="GF6" s="43">
        <f t="shared" ca="1" si="14"/>
        <v>62</v>
      </c>
      <c r="GG6" s="43">
        <f t="shared" ca="1" si="14"/>
        <v>61</v>
      </c>
      <c r="GH6" s="43">
        <f t="shared" ca="1" si="14"/>
        <v>60</v>
      </c>
      <c r="GI6" s="43">
        <f t="shared" ca="1" si="14"/>
        <v>52</v>
      </c>
      <c r="GJ6" s="43">
        <f t="shared" ca="1" si="14"/>
        <v>51</v>
      </c>
      <c r="GK6" s="43">
        <f t="shared" ca="1" si="14"/>
        <v>53</v>
      </c>
      <c r="GL6" s="43">
        <f t="shared" ca="1" si="14"/>
        <v>56</v>
      </c>
      <c r="GM6" s="43">
        <f t="shared" ca="1" si="14"/>
        <v>55</v>
      </c>
      <c r="GN6" s="43">
        <f t="shared" ca="1" si="14"/>
        <v>48</v>
      </c>
      <c r="GO6" s="43">
        <f t="shared" ca="1" si="14"/>
        <v>52</v>
      </c>
      <c r="GP6" s="43">
        <f t="shared" ca="1" si="14"/>
        <v>54</v>
      </c>
      <c r="GQ6" s="43">
        <f t="shared" ref="GQ6:IQ6" ca="1" si="15">ROUND(AVERAGE(GQ$12:GQ$17),0)</f>
        <v>44</v>
      </c>
      <c r="GR6" s="43">
        <f t="shared" ca="1" si="15"/>
        <v>40</v>
      </c>
      <c r="GS6" s="43">
        <f t="shared" ca="1" si="15"/>
        <v>35</v>
      </c>
      <c r="GT6" s="43">
        <f t="shared" ca="1" si="15"/>
        <v>40</v>
      </c>
      <c r="GU6" s="43">
        <f t="shared" ca="1" si="15"/>
        <v>39</v>
      </c>
      <c r="GV6" s="43">
        <f t="shared" ca="1" si="15"/>
        <v>47</v>
      </c>
      <c r="GW6" s="43">
        <f t="shared" ca="1" si="15"/>
        <v>52</v>
      </c>
      <c r="GX6" s="43">
        <f t="shared" ca="1" si="15"/>
        <v>58</v>
      </c>
      <c r="GY6" s="43">
        <f t="shared" ca="1" si="15"/>
        <v>58</v>
      </c>
      <c r="GZ6" s="43">
        <f t="shared" ca="1" si="15"/>
        <v>45</v>
      </c>
      <c r="HA6" s="43">
        <f t="shared" ca="1" si="15"/>
        <v>40</v>
      </c>
      <c r="HB6" s="43">
        <f t="shared" ca="1" si="15"/>
        <v>36</v>
      </c>
      <c r="HC6" s="43">
        <f t="shared" ca="1" si="15"/>
        <v>42</v>
      </c>
      <c r="HD6" s="43">
        <f t="shared" ca="1" si="15"/>
        <v>43</v>
      </c>
      <c r="HE6" s="43">
        <f t="shared" ca="1" si="15"/>
        <v>52</v>
      </c>
      <c r="HF6" s="43">
        <f t="shared" ca="1" si="15"/>
        <v>50</v>
      </c>
      <c r="HG6" s="43">
        <f t="shared" ca="1" si="15"/>
        <v>43</v>
      </c>
      <c r="HH6" s="43">
        <f t="shared" ca="1" si="15"/>
        <v>45</v>
      </c>
      <c r="HI6" s="43">
        <f t="shared" ca="1" si="15"/>
        <v>39</v>
      </c>
      <c r="HJ6" s="43">
        <f t="shared" ca="1" si="15"/>
        <v>37</v>
      </c>
      <c r="HK6" s="43">
        <f t="shared" ca="1" si="15"/>
        <v>39</v>
      </c>
      <c r="HL6" s="43">
        <f t="shared" ca="1" si="15"/>
        <v>33</v>
      </c>
      <c r="HM6" s="43">
        <f t="shared" ca="1" si="15"/>
        <v>39</v>
      </c>
      <c r="HN6" s="43">
        <f t="shared" ca="1" si="15"/>
        <v>36</v>
      </c>
      <c r="HO6" s="43">
        <f t="shared" ca="1" si="15"/>
        <v>36</v>
      </c>
      <c r="HP6" s="43">
        <f t="shared" ca="1" si="15"/>
        <v>40</v>
      </c>
      <c r="HQ6" s="43">
        <f t="shared" ca="1" si="15"/>
        <v>39</v>
      </c>
      <c r="HR6" s="43">
        <f t="shared" ca="1" si="15"/>
        <v>41</v>
      </c>
      <c r="HS6" s="43">
        <f t="shared" ca="1" si="15"/>
        <v>38</v>
      </c>
      <c r="HT6" s="43">
        <f t="shared" ca="1" si="15"/>
        <v>34</v>
      </c>
      <c r="HU6" s="43">
        <f t="shared" ca="1" si="15"/>
        <v>33</v>
      </c>
      <c r="HV6" s="43">
        <f t="shared" ca="1" si="15"/>
        <v>37</v>
      </c>
      <c r="HW6" s="43">
        <f t="shared" ca="1" si="15"/>
        <v>39</v>
      </c>
      <c r="HX6" s="43">
        <f t="shared" ca="1" si="15"/>
        <v>41</v>
      </c>
      <c r="HY6" s="43">
        <f t="shared" ca="1" si="15"/>
        <v>37</v>
      </c>
      <c r="HZ6" s="43">
        <f t="shared" ca="1" si="15"/>
        <v>31</v>
      </c>
      <c r="IA6" s="43">
        <f t="shared" ca="1" si="15"/>
        <v>36</v>
      </c>
      <c r="IB6" s="43">
        <f t="shared" ca="1" si="15"/>
        <v>36</v>
      </c>
      <c r="IC6" s="43">
        <f t="shared" ca="1" si="15"/>
        <v>37</v>
      </c>
      <c r="ID6" s="43">
        <f t="shared" ca="1" si="15"/>
        <v>42</v>
      </c>
      <c r="IE6" s="43">
        <f t="shared" ca="1" si="15"/>
        <v>44</v>
      </c>
      <c r="IF6" s="43">
        <f t="shared" ca="1" si="15"/>
        <v>45</v>
      </c>
      <c r="IG6" s="43">
        <f t="shared" ca="1" si="15"/>
        <v>42</v>
      </c>
      <c r="IH6" s="43">
        <f t="shared" ca="1" si="15"/>
        <v>42</v>
      </c>
      <c r="II6" s="43">
        <f t="shared" ca="1" si="15"/>
        <v>42</v>
      </c>
      <c r="IJ6" s="43">
        <f t="shared" ca="1" si="15"/>
        <v>37</v>
      </c>
      <c r="IK6" s="43">
        <f t="shared" ca="1" si="15"/>
        <v>33</v>
      </c>
      <c r="IL6" s="43">
        <f t="shared" ca="1" si="15"/>
        <v>33</v>
      </c>
      <c r="IM6" s="43">
        <f t="shared" ca="1" si="15"/>
        <v>41</v>
      </c>
      <c r="IN6" s="43">
        <f t="shared" ca="1" si="15"/>
        <v>39</v>
      </c>
      <c r="IO6" s="43">
        <f t="shared" ca="1" si="15"/>
        <v>40</v>
      </c>
      <c r="IP6" s="43">
        <f t="shared" ca="1" si="15"/>
        <v>39</v>
      </c>
      <c r="IQ6" s="79">
        <f t="shared" ca="1" si="15"/>
        <v>37</v>
      </c>
    </row>
    <row r="7" spans="1:254" s="6" customFormat="1" ht="12.75" customHeight="1" x14ac:dyDescent="0.2">
      <c r="A7" s="1"/>
      <c r="C7" s="221" t="s">
        <v>49</v>
      </c>
      <c r="D7" s="138"/>
      <c r="F7" s="93" t="str">
        <f>"Min " &amp; $F$17 &amp; "-" &amp; $F$12</f>
        <v>Min 2015-2020</v>
      </c>
      <c r="G7" s="80">
        <f t="shared" ref="G7:BR7" ca="1" si="16">MIN(G$12:G$17)</f>
        <v>38</v>
      </c>
      <c r="H7" s="81">
        <f t="shared" ca="1" si="16"/>
        <v>38</v>
      </c>
      <c r="I7" s="81">
        <f t="shared" ca="1" si="16"/>
        <v>37.000000000000007</v>
      </c>
      <c r="J7" s="81">
        <f t="shared" ca="1" si="16"/>
        <v>33</v>
      </c>
      <c r="K7" s="81">
        <f t="shared" ca="1" si="16"/>
        <v>41</v>
      </c>
      <c r="L7" s="81">
        <f t="shared" ca="1" si="16"/>
        <v>39</v>
      </c>
      <c r="M7" s="81">
        <f t="shared" ca="1" si="16"/>
        <v>47</v>
      </c>
      <c r="N7" s="81">
        <f t="shared" ca="1" si="16"/>
        <v>42</v>
      </c>
      <c r="O7" s="81">
        <f t="shared" ca="1" si="16"/>
        <v>38</v>
      </c>
      <c r="P7" s="81">
        <f t="shared" ca="1" si="16"/>
        <v>43</v>
      </c>
      <c r="Q7" s="81">
        <f t="shared" ca="1" si="16"/>
        <v>44.000000000000007</v>
      </c>
      <c r="R7" s="81">
        <f t="shared" ca="1" si="16"/>
        <v>41</v>
      </c>
      <c r="S7" s="81">
        <f t="shared" ca="1" si="16"/>
        <v>43</v>
      </c>
      <c r="T7" s="81">
        <f t="shared" ca="1" si="16"/>
        <v>39</v>
      </c>
      <c r="U7" s="81">
        <f t="shared" ca="1" si="16"/>
        <v>38</v>
      </c>
      <c r="V7" s="81">
        <f t="shared" ca="1" si="16"/>
        <v>39</v>
      </c>
      <c r="W7" s="81">
        <f t="shared" ca="1" si="16"/>
        <v>43</v>
      </c>
      <c r="X7" s="81">
        <f t="shared" ca="1" si="16"/>
        <v>44.000000000000007</v>
      </c>
      <c r="Y7" s="81">
        <f t="shared" ca="1" si="16"/>
        <v>43</v>
      </c>
      <c r="Z7" s="81">
        <f t="shared" ca="1" si="16"/>
        <v>42</v>
      </c>
      <c r="AA7" s="81">
        <f t="shared" ca="1" si="16"/>
        <v>42</v>
      </c>
      <c r="AB7" s="81">
        <f t="shared" ca="1" si="16"/>
        <v>44.000000000000007</v>
      </c>
      <c r="AC7" s="81">
        <f t="shared" ca="1" si="16"/>
        <v>43</v>
      </c>
      <c r="AD7" s="81">
        <f t="shared" ca="1" si="16"/>
        <v>45.000000000000007</v>
      </c>
      <c r="AE7" s="81">
        <f t="shared" ca="1" si="16"/>
        <v>39</v>
      </c>
      <c r="AF7" s="81">
        <f t="shared" ca="1" si="16"/>
        <v>40</v>
      </c>
      <c r="AG7" s="81">
        <f t="shared" ca="1" si="16"/>
        <v>36.000000000000007</v>
      </c>
      <c r="AH7" s="81">
        <f t="shared" ca="1" si="16"/>
        <v>32</v>
      </c>
      <c r="AI7" s="81">
        <f t="shared" ca="1" si="16"/>
        <v>46</v>
      </c>
      <c r="AJ7" s="81">
        <f t="shared" ca="1" si="16"/>
        <v>39</v>
      </c>
      <c r="AK7" s="81">
        <f t="shared" ca="1" si="16"/>
        <v>45.000000000000007</v>
      </c>
      <c r="AL7" s="81">
        <f t="shared" ca="1" si="16"/>
        <v>42</v>
      </c>
      <c r="AM7" s="81">
        <f t="shared" ca="1" si="16"/>
        <v>40</v>
      </c>
      <c r="AN7" s="81">
        <f t="shared" ca="1" si="16"/>
        <v>40</v>
      </c>
      <c r="AO7" s="81">
        <f t="shared" ca="1" si="16"/>
        <v>42</v>
      </c>
      <c r="AP7" s="81">
        <f t="shared" ca="1" si="16"/>
        <v>44.000000000000007</v>
      </c>
      <c r="AQ7" s="81">
        <f t="shared" ca="1" si="16"/>
        <v>47</v>
      </c>
      <c r="AR7" s="81">
        <f t="shared" ca="1" si="16"/>
        <v>37.000000000000007</v>
      </c>
      <c r="AS7" s="81">
        <f t="shared" ca="1" si="16"/>
        <v>43</v>
      </c>
      <c r="AT7" s="81">
        <f t="shared" ca="1" si="16"/>
        <v>41</v>
      </c>
      <c r="AU7" s="81">
        <f t="shared" ca="1" si="16"/>
        <v>36.000000000000007</v>
      </c>
      <c r="AV7" s="81">
        <f t="shared" ca="1" si="16"/>
        <v>50</v>
      </c>
      <c r="AW7" s="81">
        <f t="shared" ca="1" si="16"/>
        <v>42</v>
      </c>
      <c r="AX7" s="81">
        <f t="shared" ca="1" si="16"/>
        <v>46</v>
      </c>
      <c r="AY7" s="81">
        <f t="shared" ca="1" si="16"/>
        <v>45.000000000000007</v>
      </c>
      <c r="AZ7" s="81">
        <f t="shared" ca="1" si="16"/>
        <v>48</v>
      </c>
      <c r="BA7" s="81">
        <f t="shared" ca="1" si="16"/>
        <v>51</v>
      </c>
      <c r="BB7" s="81">
        <f t="shared" ca="1" si="16"/>
        <v>38</v>
      </c>
      <c r="BC7" s="81">
        <f t="shared" ca="1" si="16"/>
        <v>46</v>
      </c>
      <c r="BD7" s="81">
        <f t="shared" ca="1" si="16"/>
        <v>44.000000000000007</v>
      </c>
      <c r="BE7" s="81">
        <f t="shared" ca="1" si="16"/>
        <v>47</v>
      </c>
      <c r="BF7" s="81">
        <f t="shared" ca="1" si="16"/>
        <v>41</v>
      </c>
      <c r="BG7" s="81">
        <f t="shared" ca="1" si="16"/>
        <v>29</v>
      </c>
      <c r="BH7" s="81">
        <f t="shared" ca="1" si="16"/>
        <v>40</v>
      </c>
      <c r="BI7" s="81">
        <f t="shared" ca="1" si="16"/>
        <v>39</v>
      </c>
      <c r="BJ7" s="81">
        <f t="shared" ca="1" si="16"/>
        <v>40</v>
      </c>
      <c r="BK7" s="81">
        <f t="shared" ca="1" si="16"/>
        <v>31</v>
      </c>
      <c r="BL7" s="81">
        <f t="shared" ca="1" si="16"/>
        <v>41</v>
      </c>
      <c r="BM7" s="81">
        <f t="shared" ca="1" si="16"/>
        <v>47</v>
      </c>
      <c r="BN7" s="81">
        <f t="shared" ca="1" si="16"/>
        <v>41</v>
      </c>
      <c r="BO7" s="81">
        <f t="shared" ca="1" si="16"/>
        <v>47</v>
      </c>
      <c r="BP7" s="81">
        <f t="shared" ca="1" si="16"/>
        <v>33</v>
      </c>
      <c r="BQ7" s="81">
        <f t="shared" ca="1" si="16"/>
        <v>39</v>
      </c>
      <c r="BR7" s="81">
        <f t="shared" ca="1" si="16"/>
        <v>35</v>
      </c>
      <c r="BS7" s="81">
        <f t="shared" ref="BS7:ED7" ca="1" si="17">MIN(BS$12:BS$17)</f>
        <v>33</v>
      </c>
      <c r="BT7" s="81">
        <f t="shared" ca="1" si="17"/>
        <v>33</v>
      </c>
      <c r="BU7" s="81">
        <f t="shared" ca="1" si="17"/>
        <v>30</v>
      </c>
      <c r="BV7" s="81">
        <f t="shared" ca="1" si="17"/>
        <v>33</v>
      </c>
      <c r="BW7" s="81">
        <f t="shared" ca="1" si="17"/>
        <v>43</v>
      </c>
      <c r="BX7" s="81">
        <f t="shared" ca="1" si="17"/>
        <v>40</v>
      </c>
      <c r="BY7" s="81">
        <f t="shared" ca="1" si="17"/>
        <v>34</v>
      </c>
      <c r="BZ7" s="81">
        <f t="shared" ca="1" si="17"/>
        <v>40</v>
      </c>
      <c r="CA7" s="81">
        <f t="shared" ca="1" si="17"/>
        <v>41</v>
      </c>
      <c r="CB7" s="81">
        <f t="shared" ca="1" si="17"/>
        <v>38</v>
      </c>
      <c r="CC7" s="81">
        <f t="shared" ca="1" si="17"/>
        <v>42</v>
      </c>
      <c r="CD7" s="81">
        <f t="shared" ca="1" si="17"/>
        <v>39</v>
      </c>
      <c r="CE7" s="81">
        <f t="shared" ca="1" si="17"/>
        <v>41</v>
      </c>
      <c r="CF7" s="81">
        <f t="shared" ca="1" si="17"/>
        <v>34</v>
      </c>
      <c r="CG7" s="81">
        <f t="shared" ca="1" si="17"/>
        <v>39</v>
      </c>
      <c r="CH7" s="81">
        <f t="shared" ca="1" si="17"/>
        <v>33</v>
      </c>
      <c r="CI7" s="81">
        <f t="shared" ca="1" si="17"/>
        <v>41</v>
      </c>
      <c r="CJ7" s="81">
        <f t="shared" ca="1" si="17"/>
        <v>42</v>
      </c>
      <c r="CK7" s="81">
        <f t="shared" ca="1" si="17"/>
        <v>39</v>
      </c>
      <c r="CL7" s="81">
        <f t="shared" ca="1" si="17"/>
        <v>46</v>
      </c>
      <c r="CM7" s="81">
        <f t="shared" ca="1" si="17"/>
        <v>55</v>
      </c>
      <c r="CN7" s="81">
        <f t="shared" ca="1" si="17"/>
        <v>40</v>
      </c>
      <c r="CO7" s="81">
        <f t="shared" ca="1" si="17"/>
        <v>42</v>
      </c>
      <c r="CP7" s="81">
        <f t="shared" ca="1" si="17"/>
        <v>43</v>
      </c>
      <c r="CQ7" s="81">
        <f t="shared" ca="1" si="17"/>
        <v>31</v>
      </c>
      <c r="CR7" s="81">
        <f t="shared" ca="1" si="17"/>
        <v>37.000000000000007</v>
      </c>
      <c r="CS7" s="81">
        <f t="shared" ca="1" si="17"/>
        <v>37.000000000000007</v>
      </c>
      <c r="CT7" s="81">
        <f t="shared" ca="1" si="17"/>
        <v>30</v>
      </c>
      <c r="CU7" s="81">
        <f t="shared" ca="1" si="17"/>
        <v>35</v>
      </c>
      <c r="CV7" s="81">
        <f t="shared" ca="1" si="17"/>
        <v>25</v>
      </c>
      <c r="CW7" s="81">
        <f t="shared" ca="1" si="17"/>
        <v>27</v>
      </c>
      <c r="CX7" s="81">
        <f t="shared" ca="1" si="17"/>
        <v>36</v>
      </c>
      <c r="CY7" s="81">
        <f t="shared" ca="1" si="17"/>
        <v>39</v>
      </c>
      <c r="CZ7" s="81">
        <f t="shared" ca="1" si="17"/>
        <v>29</v>
      </c>
      <c r="DA7" s="81">
        <f t="shared" ca="1" si="17"/>
        <v>44.000000000000007</v>
      </c>
      <c r="DB7" s="81">
        <f t="shared" ca="1" si="17"/>
        <v>34</v>
      </c>
      <c r="DC7" s="81">
        <f t="shared" ca="1" si="17"/>
        <v>49</v>
      </c>
      <c r="DD7" s="81">
        <f t="shared" ca="1" si="17"/>
        <v>48</v>
      </c>
      <c r="DE7" s="81">
        <f t="shared" ca="1" si="17"/>
        <v>49</v>
      </c>
      <c r="DF7" s="81">
        <f t="shared" ca="1" si="17"/>
        <v>57</v>
      </c>
      <c r="DG7" s="81">
        <f t="shared" ca="1" si="17"/>
        <v>48</v>
      </c>
      <c r="DH7" s="81">
        <f t="shared" ca="1" si="17"/>
        <v>50</v>
      </c>
      <c r="DI7" s="81">
        <f t="shared" ca="1" si="17"/>
        <v>45</v>
      </c>
      <c r="DJ7" s="81">
        <f t="shared" ca="1" si="17"/>
        <v>36.000000000000007</v>
      </c>
      <c r="DK7" s="81">
        <f t="shared" ca="1" si="17"/>
        <v>43</v>
      </c>
      <c r="DL7" s="81">
        <f t="shared" ca="1" si="17"/>
        <v>43</v>
      </c>
      <c r="DM7" s="81">
        <f t="shared" ca="1" si="17"/>
        <v>38</v>
      </c>
      <c r="DN7" s="81">
        <f t="shared" ca="1" si="17"/>
        <v>52.000000000000007</v>
      </c>
      <c r="DO7" s="81">
        <f t="shared" ca="1" si="17"/>
        <v>46</v>
      </c>
      <c r="DP7" s="81">
        <f t="shared" ca="1" si="17"/>
        <v>48</v>
      </c>
      <c r="DQ7" s="81">
        <f t="shared" ca="1" si="17"/>
        <v>33</v>
      </c>
      <c r="DR7" s="81">
        <f t="shared" ca="1" si="17"/>
        <v>48</v>
      </c>
      <c r="DS7" s="81">
        <f t="shared" ca="1" si="17"/>
        <v>42</v>
      </c>
      <c r="DT7" s="81">
        <f t="shared" ca="1" si="17"/>
        <v>53</v>
      </c>
      <c r="DU7" s="81">
        <f t="shared" ca="1" si="17"/>
        <v>40</v>
      </c>
      <c r="DV7" s="81">
        <f t="shared" ca="1" si="17"/>
        <v>44.000000000000007</v>
      </c>
      <c r="DW7" s="81">
        <f t="shared" ca="1" si="17"/>
        <v>50</v>
      </c>
      <c r="DX7" s="81">
        <f t="shared" ca="1" si="17"/>
        <v>49</v>
      </c>
      <c r="DY7" s="81">
        <f t="shared" ca="1" si="17"/>
        <v>37.000000000000007</v>
      </c>
      <c r="DZ7" s="81">
        <f t="shared" ca="1" si="17"/>
        <v>45.000000000000007</v>
      </c>
      <c r="EA7" s="81">
        <f t="shared" ca="1" si="17"/>
        <v>48</v>
      </c>
      <c r="EB7" s="81">
        <f t="shared" ca="1" si="17"/>
        <v>55</v>
      </c>
      <c r="EC7" s="81">
        <f t="shared" ca="1" si="17"/>
        <v>44</v>
      </c>
      <c r="ED7" s="81">
        <f t="shared" ca="1" si="17"/>
        <v>38</v>
      </c>
      <c r="EE7" s="81">
        <f t="shared" ref="EE7:GP7" ca="1" si="18">MIN(EE$12:EE$17)</f>
        <v>48</v>
      </c>
      <c r="EF7" s="81">
        <f t="shared" ca="1" si="18"/>
        <v>52.000000000000007</v>
      </c>
      <c r="EG7" s="81">
        <f t="shared" ca="1" si="18"/>
        <v>34</v>
      </c>
      <c r="EH7" s="81">
        <f t="shared" ca="1" si="18"/>
        <v>43</v>
      </c>
      <c r="EI7" s="81">
        <f t="shared" ca="1" si="18"/>
        <v>48</v>
      </c>
      <c r="EJ7" s="81">
        <f t="shared" ca="1" si="18"/>
        <v>63</v>
      </c>
      <c r="EK7" s="81">
        <f t="shared" ca="1" si="18"/>
        <v>46</v>
      </c>
      <c r="EL7" s="81">
        <f t="shared" ca="1" si="18"/>
        <v>42</v>
      </c>
      <c r="EM7" s="81">
        <f t="shared" ca="1" si="18"/>
        <v>42</v>
      </c>
      <c r="EN7" s="81">
        <f t="shared" ca="1" si="18"/>
        <v>58</v>
      </c>
      <c r="EO7" s="81">
        <f t="shared" ca="1" si="18"/>
        <v>58</v>
      </c>
      <c r="EP7" s="81">
        <f t="shared" ca="1" si="18"/>
        <v>51</v>
      </c>
      <c r="EQ7" s="81">
        <f t="shared" ca="1" si="18"/>
        <v>59.000000000000007</v>
      </c>
      <c r="ER7" s="81">
        <f t="shared" ca="1" si="18"/>
        <v>62</v>
      </c>
      <c r="ES7" s="81">
        <f t="shared" ca="1" si="18"/>
        <v>41</v>
      </c>
      <c r="ET7" s="81">
        <f t="shared" ca="1" si="18"/>
        <v>32</v>
      </c>
      <c r="EU7" s="81">
        <f t="shared" ca="1" si="18"/>
        <v>33</v>
      </c>
      <c r="EV7" s="81">
        <f t="shared" ca="1" si="18"/>
        <v>24</v>
      </c>
      <c r="EW7" s="81">
        <f t="shared" ca="1" si="18"/>
        <v>37</v>
      </c>
      <c r="EX7" s="81">
        <f t="shared" ca="1" si="18"/>
        <v>44.000000000000007</v>
      </c>
      <c r="EY7" s="81">
        <f t="shared" ca="1" si="18"/>
        <v>46</v>
      </c>
      <c r="EZ7" s="81">
        <f t="shared" ca="1" si="18"/>
        <v>64</v>
      </c>
      <c r="FA7" s="81">
        <f t="shared" ca="1" si="18"/>
        <v>33</v>
      </c>
      <c r="FB7" s="81">
        <f t="shared" ca="1" si="18"/>
        <v>44</v>
      </c>
      <c r="FC7" s="81">
        <f t="shared" ca="1" si="18"/>
        <v>51</v>
      </c>
      <c r="FD7" s="81">
        <f t="shared" ca="1" si="18"/>
        <v>40</v>
      </c>
      <c r="FE7" s="81">
        <f t="shared" ca="1" si="18"/>
        <v>33</v>
      </c>
      <c r="FF7" s="81">
        <f t="shared" ca="1" si="18"/>
        <v>31</v>
      </c>
      <c r="FG7" s="81">
        <f t="shared" ca="1" si="18"/>
        <v>44</v>
      </c>
      <c r="FH7" s="81">
        <f t="shared" ca="1" si="18"/>
        <v>41</v>
      </c>
      <c r="FI7" s="81">
        <f t="shared" ca="1" si="18"/>
        <v>39</v>
      </c>
      <c r="FJ7" s="81">
        <f t="shared" ca="1" si="18"/>
        <v>38</v>
      </c>
      <c r="FK7" s="81">
        <f t="shared" ca="1" si="18"/>
        <v>43</v>
      </c>
      <c r="FL7" s="81">
        <f t="shared" ca="1" si="18"/>
        <v>58</v>
      </c>
      <c r="FM7" s="81">
        <f t="shared" ca="1" si="18"/>
        <v>36.000000000000007</v>
      </c>
      <c r="FN7" s="81">
        <f t="shared" ca="1" si="18"/>
        <v>41</v>
      </c>
      <c r="FO7" s="81">
        <f t="shared" ca="1" si="18"/>
        <v>44.000000000000007</v>
      </c>
      <c r="FP7" s="81">
        <f t="shared" ca="1" si="18"/>
        <v>43</v>
      </c>
      <c r="FQ7" s="81">
        <f t="shared" ca="1" si="18"/>
        <v>45</v>
      </c>
      <c r="FR7" s="81">
        <f t="shared" ca="1" si="18"/>
        <v>38</v>
      </c>
      <c r="FS7" s="81">
        <f t="shared" ca="1" si="18"/>
        <v>58</v>
      </c>
      <c r="FT7" s="81">
        <f t="shared" ca="1" si="18"/>
        <v>51.000000000000007</v>
      </c>
      <c r="FU7" s="81">
        <f t="shared" ca="1" si="18"/>
        <v>35</v>
      </c>
      <c r="FV7" s="81">
        <f t="shared" ca="1" si="18"/>
        <v>26</v>
      </c>
      <c r="FW7" s="81">
        <f t="shared" ca="1" si="18"/>
        <v>29</v>
      </c>
      <c r="FX7" s="81">
        <f t="shared" ca="1" si="18"/>
        <v>34</v>
      </c>
      <c r="FY7" s="81">
        <f t="shared" ca="1" si="18"/>
        <v>48</v>
      </c>
      <c r="FZ7" s="81">
        <f t="shared" ca="1" si="18"/>
        <v>37</v>
      </c>
      <c r="GA7" s="81">
        <f t="shared" ca="1" si="18"/>
        <v>47</v>
      </c>
      <c r="GB7" s="81">
        <f t="shared" ca="1" si="18"/>
        <v>44.000000000000007</v>
      </c>
      <c r="GC7" s="81">
        <f t="shared" ca="1" si="18"/>
        <v>47</v>
      </c>
      <c r="GD7" s="81">
        <f t="shared" ca="1" si="18"/>
        <v>46</v>
      </c>
      <c r="GE7" s="81">
        <f t="shared" ca="1" si="18"/>
        <v>41</v>
      </c>
      <c r="GF7" s="81">
        <f t="shared" ca="1" si="18"/>
        <v>35</v>
      </c>
      <c r="GG7" s="81">
        <f t="shared" ca="1" si="18"/>
        <v>46</v>
      </c>
      <c r="GH7" s="81">
        <f t="shared" ca="1" si="18"/>
        <v>38</v>
      </c>
      <c r="GI7" s="81">
        <f t="shared" ca="1" si="18"/>
        <v>37.000000000000007</v>
      </c>
      <c r="GJ7" s="81">
        <f t="shared" ca="1" si="18"/>
        <v>41</v>
      </c>
      <c r="GK7" s="81">
        <f t="shared" ca="1" si="18"/>
        <v>28</v>
      </c>
      <c r="GL7" s="81">
        <f t="shared" ca="1" si="18"/>
        <v>49</v>
      </c>
      <c r="GM7" s="81">
        <f t="shared" ca="1" si="18"/>
        <v>40</v>
      </c>
      <c r="GN7" s="81">
        <f t="shared" ca="1" si="18"/>
        <v>37.000000000000007</v>
      </c>
      <c r="GO7" s="81">
        <f t="shared" ca="1" si="18"/>
        <v>40</v>
      </c>
      <c r="GP7" s="81">
        <f t="shared" ca="1" si="18"/>
        <v>31</v>
      </c>
      <c r="GQ7" s="81">
        <f t="shared" ref="GQ7:IQ7" ca="1" si="19">MIN(GQ$12:GQ$17)</f>
        <v>28</v>
      </c>
      <c r="GR7" s="81">
        <f t="shared" ca="1" si="19"/>
        <v>30</v>
      </c>
      <c r="GS7" s="81">
        <f t="shared" ca="1" si="19"/>
        <v>18</v>
      </c>
      <c r="GT7" s="81">
        <f t="shared" ca="1" si="19"/>
        <v>18</v>
      </c>
      <c r="GU7" s="81">
        <f t="shared" ca="1" si="19"/>
        <v>25</v>
      </c>
      <c r="GV7" s="81">
        <f t="shared" ca="1" si="19"/>
        <v>28</v>
      </c>
      <c r="GW7" s="81">
        <f t="shared" ca="1" si="19"/>
        <v>42</v>
      </c>
      <c r="GX7" s="81">
        <f t="shared" ca="1" si="19"/>
        <v>45.000000000000007</v>
      </c>
      <c r="GY7" s="81">
        <f t="shared" ca="1" si="19"/>
        <v>30</v>
      </c>
      <c r="GZ7" s="81">
        <f t="shared" ca="1" si="19"/>
        <v>27</v>
      </c>
      <c r="HA7" s="81">
        <f t="shared" ca="1" si="19"/>
        <v>25</v>
      </c>
      <c r="HB7" s="81">
        <f t="shared" ca="1" si="19"/>
        <v>27</v>
      </c>
      <c r="HC7" s="81">
        <f t="shared" ca="1" si="19"/>
        <v>32</v>
      </c>
      <c r="HD7" s="81">
        <f t="shared" ca="1" si="19"/>
        <v>32</v>
      </c>
      <c r="HE7" s="81">
        <f t="shared" ca="1" si="19"/>
        <v>29</v>
      </c>
      <c r="HF7" s="81">
        <f t="shared" ca="1" si="19"/>
        <v>33</v>
      </c>
      <c r="HG7" s="81">
        <f t="shared" ca="1" si="19"/>
        <v>30</v>
      </c>
      <c r="HH7" s="81">
        <f t="shared" ca="1" si="19"/>
        <v>34</v>
      </c>
      <c r="HI7" s="81">
        <f t="shared" ca="1" si="19"/>
        <v>36.000000000000007</v>
      </c>
      <c r="HJ7" s="81">
        <f t="shared" ca="1" si="19"/>
        <v>27</v>
      </c>
      <c r="HK7" s="81">
        <f t="shared" ca="1" si="19"/>
        <v>31</v>
      </c>
      <c r="HL7" s="81">
        <f t="shared" ca="1" si="19"/>
        <v>28</v>
      </c>
      <c r="HM7" s="81">
        <f t="shared" ca="1" si="19"/>
        <v>27</v>
      </c>
      <c r="HN7" s="81">
        <f t="shared" ca="1" si="19"/>
        <v>24</v>
      </c>
      <c r="HO7" s="81">
        <f t="shared" ca="1" si="19"/>
        <v>24</v>
      </c>
      <c r="HP7" s="81">
        <f t="shared" ca="1" si="19"/>
        <v>31</v>
      </c>
      <c r="HQ7" s="81">
        <f t="shared" ca="1" si="19"/>
        <v>29</v>
      </c>
      <c r="HR7" s="81">
        <f t="shared" ca="1" si="19"/>
        <v>28</v>
      </c>
      <c r="HS7" s="81">
        <f t="shared" ca="1" si="19"/>
        <v>32</v>
      </c>
      <c r="HT7" s="81">
        <f t="shared" ca="1" si="19"/>
        <v>31</v>
      </c>
      <c r="HU7" s="81">
        <f t="shared" ca="1" si="19"/>
        <v>24</v>
      </c>
      <c r="HV7" s="81">
        <f t="shared" ca="1" si="19"/>
        <v>35</v>
      </c>
      <c r="HW7" s="81">
        <f t="shared" ca="1" si="19"/>
        <v>25</v>
      </c>
      <c r="HX7" s="81">
        <f t="shared" ca="1" si="19"/>
        <v>31</v>
      </c>
      <c r="HY7" s="81">
        <f t="shared" ca="1" si="19"/>
        <v>30</v>
      </c>
      <c r="HZ7" s="81">
        <f t="shared" ca="1" si="19"/>
        <v>25</v>
      </c>
      <c r="IA7" s="81">
        <f t="shared" ca="1" si="19"/>
        <v>32</v>
      </c>
      <c r="IB7" s="81">
        <f t="shared" ca="1" si="19"/>
        <v>29</v>
      </c>
      <c r="IC7" s="81">
        <f t="shared" ca="1" si="19"/>
        <v>32</v>
      </c>
      <c r="ID7" s="81">
        <f t="shared" ca="1" si="19"/>
        <v>32</v>
      </c>
      <c r="IE7" s="81">
        <f t="shared" ca="1" si="19"/>
        <v>35</v>
      </c>
      <c r="IF7" s="81">
        <f t="shared" ca="1" si="19"/>
        <v>32</v>
      </c>
      <c r="IG7" s="81">
        <f t="shared" ca="1" si="19"/>
        <v>31</v>
      </c>
      <c r="IH7" s="81">
        <f t="shared" ca="1" si="19"/>
        <v>27</v>
      </c>
      <c r="II7" s="81">
        <f t="shared" ca="1" si="19"/>
        <v>38</v>
      </c>
      <c r="IJ7" s="81">
        <f t="shared" ca="1" si="19"/>
        <v>26</v>
      </c>
      <c r="IK7" s="81">
        <f t="shared" ca="1" si="19"/>
        <v>30</v>
      </c>
      <c r="IL7" s="81">
        <f t="shared" ca="1" si="19"/>
        <v>28</v>
      </c>
      <c r="IM7" s="81">
        <f t="shared" ca="1" si="19"/>
        <v>34</v>
      </c>
      <c r="IN7" s="81">
        <f t="shared" ca="1" si="19"/>
        <v>27</v>
      </c>
      <c r="IO7" s="81">
        <f t="shared" ca="1" si="19"/>
        <v>32</v>
      </c>
      <c r="IP7" s="81">
        <f t="shared" ca="1" si="19"/>
        <v>30</v>
      </c>
      <c r="IQ7" s="82">
        <f t="shared" ca="1" si="19"/>
        <v>30</v>
      </c>
    </row>
    <row r="8" spans="1:254" ht="12.75" customHeight="1" x14ac:dyDescent="0.2">
      <c r="A8" s="5"/>
      <c r="D8" s="6"/>
      <c r="IT8" s="6"/>
    </row>
    <row r="9" spans="1:254" ht="12.75" customHeight="1" x14ac:dyDescent="0.2">
      <c r="C9" s="460" t="s">
        <v>61</v>
      </c>
      <c r="D9" s="6"/>
      <c r="IT9" s="6"/>
    </row>
    <row r="10" spans="1:254" ht="12.75" customHeight="1" x14ac:dyDescent="0.2">
      <c r="B10" s="461" t="s">
        <v>82</v>
      </c>
      <c r="C10" s="462">
        <f ca="1">MATCH($C$1,INDIRECT(B10 &amp; "F:F"),0)</f>
        <v>22</v>
      </c>
      <c r="D10" s="6"/>
      <c r="E10" s="83"/>
      <c r="F10" s="455" t="s">
        <v>16</v>
      </c>
      <c r="G10" s="463" t="str">
        <f t="shared" ref="G10:BR10" si="20">SUBSTITUTE(ADDRESS(1,COLUMN(),4),"1","")</f>
        <v>G</v>
      </c>
      <c r="H10" s="464" t="str">
        <f t="shared" si="20"/>
        <v>H</v>
      </c>
      <c r="I10" s="464" t="str">
        <f t="shared" si="20"/>
        <v>I</v>
      </c>
      <c r="J10" s="464" t="str">
        <f t="shared" si="20"/>
        <v>J</v>
      </c>
      <c r="K10" s="464" t="str">
        <f t="shared" si="20"/>
        <v>K</v>
      </c>
      <c r="L10" s="464" t="str">
        <f t="shared" si="20"/>
        <v>L</v>
      </c>
      <c r="M10" s="464" t="str">
        <f t="shared" si="20"/>
        <v>M</v>
      </c>
      <c r="N10" s="464" t="str">
        <f t="shared" si="20"/>
        <v>N</v>
      </c>
      <c r="O10" s="464" t="str">
        <f t="shared" si="20"/>
        <v>O</v>
      </c>
      <c r="P10" s="464" t="str">
        <f t="shared" si="20"/>
        <v>P</v>
      </c>
      <c r="Q10" s="464" t="str">
        <f t="shared" si="20"/>
        <v>Q</v>
      </c>
      <c r="R10" s="464" t="str">
        <f t="shared" si="20"/>
        <v>R</v>
      </c>
      <c r="S10" s="464" t="str">
        <f t="shared" si="20"/>
        <v>S</v>
      </c>
      <c r="T10" s="464" t="str">
        <f t="shared" si="20"/>
        <v>T</v>
      </c>
      <c r="U10" s="464" t="str">
        <f t="shared" si="20"/>
        <v>U</v>
      </c>
      <c r="V10" s="464" t="str">
        <f t="shared" si="20"/>
        <v>V</v>
      </c>
      <c r="W10" s="464" t="str">
        <f t="shared" si="20"/>
        <v>W</v>
      </c>
      <c r="X10" s="464" t="str">
        <f t="shared" si="20"/>
        <v>X</v>
      </c>
      <c r="Y10" s="464" t="str">
        <f t="shared" si="20"/>
        <v>Y</v>
      </c>
      <c r="Z10" s="464" t="str">
        <f t="shared" si="20"/>
        <v>Z</v>
      </c>
      <c r="AA10" s="464" t="str">
        <f t="shared" si="20"/>
        <v>AA</v>
      </c>
      <c r="AB10" s="464" t="str">
        <f t="shared" si="20"/>
        <v>AB</v>
      </c>
      <c r="AC10" s="464" t="str">
        <f t="shared" si="20"/>
        <v>AC</v>
      </c>
      <c r="AD10" s="464" t="str">
        <f t="shared" si="20"/>
        <v>AD</v>
      </c>
      <c r="AE10" s="464" t="str">
        <f t="shared" si="20"/>
        <v>AE</v>
      </c>
      <c r="AF10" s="464" t="str">
        <f t="shared" si="20"/>
        <v>AF</v>
      </c>
      <c r="AG10" s="464" t="str">
        <f t="shared" si="20"/>
        <v>AG</v>
      </c>
      <c r="AH10" s="464" t="str">
        <f t="shared" si="20"/>
        <v>AH</v>
      </c>
      <c r="AI10" s="464" t="str">
        <f t="shared" si="20"/>
        <v>AI</v>
      </c>
      <c r="AJ10" s="464" t="str">
        <f t="shared" si="20"/>
        <v>AJ</v>
      </c>
      <c r="AK10" s="464" t="str">
        <f t="shared" si="20"/>
        <v>AK</v>
      </c>
      <c r="AL10" s="464" t="str">
        <f t="shared" si="20"/>
        <v>AL</v>
      </c>
      <c r="AM10" s="464" t="str">
        <f t="shared" si="20"/>
        <v>AM</v>
      </c>
      <c r="AN10" s="464" t="str">
        <f t="shared" si="20"/>
        <v>AN</v>
      </c>
      <c r="AO10" s="464" t="str">
        <f t="shared" si="20"/>
        <v>AO</v>
      </c>
      <c r="AP10" s="464" t="str">
        <f t="shared" si="20"/>
        <v>AP</v>
      </c>
      <c r="AQ10" s="464" t="str">
        <f t="shared" si="20"/>
        <v>AQ</v>
      </c>
      <c r="AR10" s="464" t="str">
        <f t="shared" si="20"/>
        <v>AR</v>
      </c>
      <c r="AS10" s="464" t="str">
        <f t="shared" si="20"/>
        <v>AS</v>
      </c>
      <c r="AT10" s="464" t="str">
        <f t="shared" si="20"/>
        <v>AT</v>
      </c>
      <c r="AU10" s="464" t="str">
        <f t="shared" si="20"/>
        <v>AU</v>
      </c>
      <c r="AV10" s="464" t="str">
        <f t="shared" si="20"/>
        <v>AV</v>
      </c>
      <c r="AW10" s="464" t="str">
        <f t="shared" si="20"/>
        <v>AW</v>
      </c>
      <c r="AX10" s="464" t="str">
        <f t="shared" si="20"/>
        <v>AX</v>
      </c>
      <c r="AY10" s="464" t="str">
        <f t="shared" si="20"/>
        <v>AY</v>
      </c>
      <c r="AZ10" s="464" t="str">
        <f t="shared" si="20"/>
        <v>AZ</v>
      </c>
      <c r="BA10" s="464" t="str">
        <f t="shared" si="20"/>
        <v>BA</v>
      </c>
      <c r="BB10" s="464" t="str">
        <f t="shared" si="20"/>
        <v>BB</v>
      </c>
      <c r="BC10" s="464" t="str">
        <f t="shared" si="20"/>
        <v>BC</v>
      </c>
      <c r="BD10" s="464" t="str">
        <f t="shared" si="20"/>
        <v>BD</v>
      </c>
      <c r="BE10" s="464" t="str">
        <f t="shared" si="20"/>
        <v>BE</v>
      </c>
      <c r="BF10" s="464" t="str">
        <f t="shared" si="20"/>
        <v>BF</v>
      </c>
      <c r="BG10" s="464" t="str">
        <f t="shared" si="20"/>
        <v>BG</v>
      </c>
      <c r="BH10" s="464" t="str">
        <f t="shared" si="20"/>
        <v>BH</v>
      </c>
      <c r="BI10" s="464" t="str">
        <f t="shared" si="20"/>
        <v>BI</v>
      </c>
      <c r="BJ10" s="464" t="str">
        <f t="shared" si="20"/>
        <v>BJ</v>
      </c>
      <c r="BK10" s="464" t="str">
        <f t="shared" si="20"/>
        <v>BK</v>
      </c>
      <c r="BL10" s="464" t="str">
        <f t="shared" si="20"/>
        <v>BL</v>
      </c>
      <c r="BM10" s="464" t="str">
        <f t="shared" si="20"/>
        <v>BM</v>
      </c>
      <c r="BN10" s="464" t="str">
        <f t="shared" si="20"/>
        <v>BN</v>
      </c>
      <c r="BO10" s="464" t="str">
        <f t="shared" si="20"/>
        <v>BO</v>
      </c>
      <c r="BP10" s="464" t="str">
        <f t="shared" si="20"/>
        <v>BP</v>
      </c>
      <c r="BQ10" s="464" t="str">
        <f t="shared" si="20"/>
        <v>BQ</v>
      </c>
      <c r="BR10" s="464" t="str">
        <f t="shared" si="20"/>
        <v>BR</v>
      </c>
      <c r="BS10" s="464" t="str">
        <f t="shared" ref="BS10:ED10" si="21">SUBSTITUTE(ADDRESS(1,COLUMN(),4),"1","")</f>
        <v>BS</v>
      </c>
      <c r="BT10" s="464" t="str">
        <f t="shared" si="21"/>
        <v>BT</v>
      </c>
      <c r="BU10" s="464" t="str">
        <f t="shared" si="21"/>
        <v>BU</v>
      </c>
      <c r="BV10" s="464" t="str">
        <f t="shared" si="21"/>
        <v>BV</v>
      </c>
      <c r="BW10" s="464" t="str">
        <f t="shared" si="21"/>
        <v>BW</v>
      </c>
      <c r="BX10" s="464" t="str">
        <f t="shared" si="21"/>
        <v>BX</v>
      </c>
      <c r="BY10" s="464" t="str">
        <f t="shared" si="21"/>
        <v>BY</v>
      </c>
      <c r="BZ10" s="464" t="str">
        <f t="shared" si="21"/>
        <v>BZ</v>
      </c>
      <c r="CA10" s="464" t="str">
        <f t="shared" si="21"/>
        <v>CA</v>
      </c>
      <c r="CB10" s="464" t="str">
        <f t="shared" si="21"/>
        <v>CB</v>
      </c>
      <c r="CC10" s="464" t="str">
        <f t="shared" si="21"/>
        <v>CC</v>
      </c>
      <c r="CD10" s="464" t="str">
        <f t="shared" si="21"/>
        <v>CD</v>
      </c>
      <c r="CE10" s="464" t="str">
        <f t="shared" si="21"/>
        <v>CE</v>
      </c>
      <c r="CF10" s="464" t="str">
        <f t="shared" si="21"/>
        <v>CF</v>
      </c>
      <c r="CG10" s="464" t="str">
        <f t="shared" si="21"/>
        <v>CG</v>
      </c>
      <c r="CH10" s="464" t="str">
        <f t="shared" si="21"/>
        <v>CH</v>
      </c>
      <c r="CI10" s="464" t="str">
        <f t="shared" si="21"/>
        <v>CI</v>
      </c>
      <c r="CJ10" s="464" t="str">
        <f t="shared" si="21"/>
        <v>CJ</v>
      </c>
      <c r="CK10" s="464" t="str">
        <f t="shared" si="21"/>
        <v>CK</v>
      </c>
      <c r="CL10" s="464" t="str">
        <f t="shared" si="21"/>
        <v>CL</v>
      </c>
      <c r="CM10" s="464" t="str">
        <f t="shared" si="21"/>
        <v>CM</v>
      </c>
      <c r="CN10" s="464" t="str">
        <f t="shared" si="21"/>
        <v>CN</v>
      </c>
      <c r="CO10" s="464" t="str">
        <f t="shared" si="21"/>
        <v>CO</v>
      </c>
      <c r="CP10" s="464" t="str">
        <f t="shared" si="21"/>
        <v>CP</v>
      </c>
      <c r="CQ10" s="464" t="str">
        <f t="shared" si="21"/>
        <v>CQ</v>
      </c>
      <c r="CR10" s="464" t="str">
        <f t="shared" si="21"/>
        <v>CR</v>
      </c>
      <c r="CS10" s="464" t="str">
        <f t="shared" si="21"/>
        <v>CS</v>
      </c>
      <c r="CT10" s="464" t="str">
        <f t="shared" si="21"/>
        <v>CT</v>
      </c>
      <c r="CU10" s="464" t="str">
        <f t="shared" si="21"/>
        <v>CU</v>
      </c>
      <c r="CV10" s="464" t="str">
        <f t="shared" si="21"/>
        <v>CV</v>
      </c>
      <c r="CW10" s="464" t="str">
        <f t="shared" si="21"/>
        <v>CW</v>
      </c>
      <c r="CX10" s="464" t="str">
        <f t="shared" si="21"/>
        <v>CX</v>
      </c>
      <c r="CY10" s="464" t="str">
        <f t="shared" si="21"/>
        <v>CY</v>
      </c>
      <c r="CZ10" s="464" t="str">
        <f t="shared" si="21"/>
        <v>CZ</v>
      </c>
      <c r="DA10" s="464" t="str">
        <f t="shared" si="21"/>
        <v>DA</v>
      </c>
      <c r="DB10" s="464" t="str">
        <f t="shared" si="21"/>
        <v>DB</v>
      </c>
      <c r="DC10" s="464" t="str">
        <f t="shared" si="21"/>
        <v>DC</v>
      </c>
      <c r="DD10" s="464" t="str">
        <f t="shared" si="21"/>
        <v>DD</v>
      </c>
      <c r="DE10" s="464" t="str">
        <f t="shared" si="21"/>
        <v>DE</v>
      </c>
      <c r="DF10" s="464" t="str">
        <f t="shared" si="21"/>
        <v>DF</v>
      </c>
      <c r="DG10" s="464" t="str">
        <f t="shared" si="21"/>
        <v>DG</v>
      </c>
      <c r="DH10" s="464" t="str">
        <f t="shared" si="21"/>
        <v>DH</v>
      </c>
      <c r="DI10" s="464" t="str">
        <f t="shared" si="21"/>
        <v>DI</v>
      </c>
      <c r="DJ10" s="464" t="str">
        <f t="shared" si="21"/>
        <v>DJ</v>
      </c>
      <c r="DK10" s="464" t="str">
        <f t="shared" si="21"/>
        <v>DK</v>
      </c>
      <c r="DL10" s="464" t="str">
        <f t="shared" si="21"/>
        <v>DL</v>
      </c>
      <c r="DM10" s="464" t="str">
        <f t="shared" si="21"/>
        <v>DM</v>
      </c>
      <c r="DN10" s="464" t="str">
        <f t="shared" si="21"/>
        <v>DN</v>
      </c>
      <c r="DO10" s="464" t="str">
        <f t="shared" si="21"/>
        <v>DO</v>
      </c>
      <c r="DP10" s="464" t="str">
        <f t="shared" si="21"/>
        <v>DP</v>
      </c>
      <c r="DQ10" s="464" t="str">
        <f t="shared" si="21"/>
        <v>DQ</v>
      </c>
      <c r="DR10" s="464" t="str">
        <f t="shared" si="21"/>
        <v>DR</v>
      </c>
      <c r="DS10" s="464" t="str">
        <f t="shared" si="21"/>
        <v>DS</v>
      </c>
      <c r="DT10" s="464" t="str">
        <f t="shared" si="21"/>
        <v>DT</v>
      </c>
      <c r="DU10" s="464" t="str">
        <f t="shared" si="21"/>
        <v>DU</v>
      </c>
      <c r="DV10" s="464" t="str">
        <f t="shared" si="21"/>
        <v>DV</v>
      </c>
      <c r="DW10" s="464" t="str">
        <f t="shared" si="21"/>
        <v>DW</v>
      </c>
      <c r="DX10" s="464" t="str">
        <f t="shared" si="21"/>
        <v>DX</v>
      </c>
      <c r="DY10" s="464" t="str">
        <f t="shared" si="21"/>
        <v>DY</v>
      </c>
      <c r="DZ10" s="464" t="str">
        <f t="shared" si="21"/>
        <v>DZ</v>
      </c>
      <c r="EA10" s="464" t="str">
        <f t="shared" si="21"/>
        <v>EA</v>
      </c>
      <c r="EB10" s="464" t="str">
        <f t="shared" si="21"/>
        <v>EB</v>
      </c>
      <c r="EC10" s="464" t="str">
        <f t="shared" si="21"/>
        <v>EC</v>
      </c>
      <c r="ED10" s="464" t="str">
        <f t="shared" si="21"/>
        <v>ED</v>
      </c>
      <c r="EE10" s="464" t="str">
        <f t="shared" ref="EE10:GP10" si="22">SUBSTITUTE(ADDRESS(1,COLUMN(),4),"1","")</f>
        <v>EE</v>
      </c>
      <c r="EF10" s="464" t="str">
        <f t="shared" si="22"/>
        <v>EF</v>
      </c>
      <c r="EG10" s="464" t="str">
        <f t="shared" si="22"/>
        <v>EG</v>
      </c>
      <c r="EH10" s="464" t="str">
        <f t="shared" si="22"/>
        <v>EH</v>
      </c>
      <c r="EI10" s="464" t="str">
        <f t="shared" si="22"/>
        <v>EI</v>
      </c>
      <c r="EJ10" s="464" t="str">
        <f t="shared" si="22"/>
        <v>EJ</v>
      </c>
      <c r="EK10" s="464" t="str">
        <f t="shared" si="22"/>
        <v>EK</v>
      </c>
      <c r="EL10" s="464" t="str">
        <f t="shared" si="22"/>
        <v>EL</v>
      </c>
      <c r="EM10" s="464" t="str">
        <f t="shared" si="22"/>
        <v>EM</v>
      </c>
      <c r="EN10" s="464" t="str">
        <f t="shared" si="22"/>
        <v>EN</v>
      </c>
      <c r="EO10" s="464" t="str">
        <f t="shared" si="22"/>
        <v>EO</v>
      </c>
      <c r="EP10" s="464" t="str">
        <f t="shared" si="22"/>
        <v>EP</v>
      </c>
      <c r="EQ10" s="464" t="str">
        <f t="shared" si="22"/>
        <v>EQ</v>
      </c>
      <c r="ER10" s="464" t="str">
        <f t="shared" si="22"/>
        <v>ER</v>
      </c>
      <c r="ES10" s="464" t="str">
        <f t="shared" si="22"/>
        <v>ES</v>
      </c>
      <c r="ET10" s="464" t="str">
        <f t="shared" si="22"/>
        <v>ET</v>
      </c>
      <c r="EU10" s="464" t="str">
        <f t="shared" si="22"/>
        <v>EU</v>
      </c>
      <c r="EV10" s="464" t="str">
        <f t="shared" si="22"/>
        <v>EV</v>
      </c>
      <c r="EW10" s="464" t="str">
        <f t="shared" si="22"/>
        <v>EW</v>
      </c>
      <c r="EX10" s="464" t="str">
        <f t="shared" si="22"/>
        <v>EX</v>
      </c>
      <c r="EY10" s="464" t="str">
        <f t="shared" si="22"/>
        <v>EY</v>
      </c>
      <c r="EZ10" s="464" t="str">
        <f t="shared" si="22"/>
        <v>EZ</v>
      </c>
      <c r="FA10" s="464" t="str">
        <f t="shared" si="22"/>
        <v>FA</v>
      </c>
      <c r="FB10" s="464" t="str">
        <f t="shared" si="22"/>
        <v>FB</v>
      </c>
      <c r="FC10" s="464" t="str">
        <f t="shared" si="22"/>
        <v>FC</v>
      </c>
      <c r="FD10" s="464" t="str">
        <f t="shared" si="22"/>
        <v>FD</v>
      </c>
      <c r="FE10" s="464" t="str">
        <f t="shared" si="22"/>
        <v>FE</v>
      </c>
      <c r="FF10" s="464" t="str">
        <f t="shared" si="22"/>
        <v>FF</v>
      </c>
      <c r="FG10" s="464" t="str">
        <f t="shared" si="22"/>
        <v>FG</v>
      </c>
      <c r="FH10" s="464" t="str">
        <f t="shared" si="22"/>
        <v>FH</v>
      </c>
      <c r="FI10" s="464" t="str">
        <f t="shared" si="22"/>
        <v>FI</v>
      </c>
      <c r="FJ10" s="464" t="str">
        <f t="shared" si="22"/>
        <v>FJ</v>
      </c>
      <c r="FK10" s="464" t="str">
        <f t="shared" si="22"/>
        <v>FK</v>
      </c>
      <c r="FL10" s="464" t="str">
        <f t="shared" si="22"/>
        <v>FL</v>
      </c>
      <c r="FM10" s="464" t="str">
        <f t="shared" si="22"/>
        <v>FM</v>
      </c>
      <c r="FN10" s="464" t="str">
        <f t="shared" si="22"/>
        <v>FN</v>
      </c>
      <c r="FO10" s="464" t="str">
        <f t="shared" si="22"/>
        <v>FO</v>
      </c>
      <c r="FP10" s="464" t="str">
        <f t="shared" si="22"/>
        <v>FP</v>
      </c>
      <c r="FQ10" s="464" t="str">
        <f t="shared" si="22"/>
        <v>FQ</v>
      </c>
      <c r="FR10" s="464" t="str">
        <f t="shared" si="22"/>
        <v>FR</v>
      </c>
      <c r="FS10" s="464" t="str">
        <f t="shared" si="22"/>
        <v>FS</v>
      </c>
      <c r="FT10" s="464" t="str">
        <f t="shared" si="22"/>
        <v>FT</v>
      </c>
      <c r="FU10" s="464" t="str">
        <f t="shared" si="22"/>
        <v>FU</v>
      </c>
      <c r="FV10" s="464" t="str">
        <f t="shared" si="22"/>
        <v>FV</v>
      </c>
      <c r="FW10" s="464" t="str">
        <f t="shared" si="22"/>
        <v>FW</v>
      </c>
      <c r="FX10" s="464" t="str">
        <f t="shared" si="22"/>
        <v>FX</v>
      </c>
      <c r="FY10" s="464" t="str">
        <f t="shared" si="22"/>
        <v>FY</v>
      </c>
      <c r="FZ10" s="464" t="str">
        <f t="shared" si="22"/>
        <v>FZ</v>
      </c>
      <c r="GA10" s="464" t="str">
        <f t="shared" si="22"/>
        <v>GA</v>
      </c>
      <c r="GB10" s="464" t="str">
        <f t="shared" si="22"/>
        <v>GB</v>
      </c>
      <c r="GC10" s="464" t="str">
        <f t="shared" si="22"/>
        <v>GC</v>
      </c>
      <c r="GD10" s="464" t="str">
        <f t="shared" si="22"/>
        <v>GD</v>
      </c>
      <c r="GE10" s="464" t="str">
        <f t="shared" si="22"/>
        <v>GE</v>
      </c>
      <c r="GF10" s="464" t="str">
        <f t="shared" si="22"/>
        <v>GF</v>
      </c>
      <c r="GG10" s="464" t="str">
        <f t="shared" si="22"/>
        <v>GG</v>
      </c>
      <c r="GH10" s="464" t="str">
        <f t="shared" si="22"/>
        <v>GH</v>
      </c>
      <c r="GI10" s="464" t="str">
        <f t="shared" si="22"/>
        <v>GI</v>
      </c>
      <c r="GJ10" s="464" t="str">
        <f t="shared" si="22"/>
        <v>GJ</v>
      </c>
      <c r="GK10" s="464" t="str">
        <f t="shared" si="22"/>
        <v>GK</v>
      </c>
      <c r="GL10" s="464" t="str">
        <f t="shared" si="22"/>
        <v>GL</v>
      </c>
      <c r="GM10" s="464" t="str">
        <f t="shared" si="22"/>
        <v>GM</v>
      </c>
      <c r="GN10" s="464" t="str">
        <f t="shared" si="22"/>
        <v>GN</v>
      </c>
      <c r="GO10" s="464" t="str">
        <f t="shared" si="22"/>
        <v>GO</v>
      </c>
      <c r="GP10" s="464" t="str">
        <f t="shared" si="22"/>
        <v>GP</v>
      </c>
      <c r="GQ10" s="464" t="str">
        <f t="shared" ref="GQ10:IQ10" si="23">SUBSTITUTE(ADDRESS(1,COLUMN(),4),"1","")</f>
        <v>GQ</v>
      </c>
      <c r="GR10" s="464" t="str">
        <f t="shared" si="23"/>
        <v>GR</v>
      </c>
      <c r="GS10" s="464" t="str">
        <f t="shared" si="23"/>
        <v>GS</v>
      </c>
      <c r="GT10" s="464" t="str">
        <f t="shared" si="23"/>
        <v>GT</v>
      </c>
      <c r="GU10" s="464" t="str">
        <f t="shared" si="23"/>
        <v>GU</v>
      </c>
      <c r="GV10" s="464" t="str">
        <f t="shared" si="23"/>
        <v>GV</v>
      </c>
      <c r="GW10" s="464" t="str">
        <f t="shared" si="23"/>
        <v>GW</v>
      </c>
      <c r="GX10" s="464" t="str">
        <f t="shared" si="23"/>
        <v>GX</v>
      </c>
      <c r="GY10" s="464" t="str">
        <f t="shared" si="23"/>
        <v>GY</v>
      </c>
      <c r="GZ10" s="464" t="str">
        <f t="shared" si="23"/>
        <v>GZ</v>
      </c>
      <c r="HA10" s="464" t="str">
        <f t="shared" si="23"/>
        <v>HA</v>
      </c>
      <c r="HB10" s="464" t="str">
        <f t="shared" si="23"/>
        <v>HB</v>
      </c>
      <c r="HC10" s="464" t="str">
        <f t="shared" si="23"/>
        <v>HC</v>
      </c>
      <c r="HD10" s="464" t="str">
        <f t="shared" si="23"/>
        <v>HD</v>
      </c>
      <c r="HE10" s="464" t="str">
        <f t="shared" si="23"/>
        <v>HE</v>
      </c>
      <c r="HF10" s="464" t="str">
        <f t="shared" si="23"/>
        <v>HF</v>
      </c>
      <c r="HG10" s="464" t="str">
        <f t="shared" si="23"/>
        <v>HG</v>
      </c>
      <c r="HH10" s="464" t="str">
        <f t="shared" si="23"/>
        <v>HH</v>
      </c>
      <c r="HI10" s="464" t="str">
        <f t="shared" si="23"/>
        <v>HI</v>
      </c>
      <c r="HJ10" s="464" t="str">
        <f t="shared" si="23"/>
        <v>HJ</v>
      </c>
      <c r="HK10" s="464" t="str">
        <f t="shared" si="23"/>
        <v>HK</v>
      </c>
      <c r="HL10" s="464" t="str">
        <f t="shared" si="23"/>
        <v>HL</v>
      </c>
      <c r="HM10" s="464" t="str">
        <f t="shared" si="23"/>
        <v>HM</v>
      </c>
      <c r="HN10" s="464" t="str">
        <f t="shared" si="23"/>
        <v>HN</v>
      </c>
      <c r="HO10" s="464" t="str">
        <f t="shared" si="23"/>
        <v>HO</v>
      </c>
      <c r="HP10" s="464" t="str">
        <f t="shared" si="23"/>
        <v>HP</v>
      </c>
      <c r="HQ10" s="464" t="str">
        <f t="shared" si="23"/>
        <v>HQ</v>
      </c>
      <c r="HR10" s="464" t="str">
        <f t="shared" si="23"/>
        <v>HR</v>
      </c>
      <c r="HS10" s="464" t="str">
        <f t="shared" si="23"/>
        <v>HS</v>
      </c>
      <c r="HT10" s="464" t="str">
        <f t="shared" si="23"/>
        <v>HT</v>
      </c>
      <c r="HU10" s="464" t="str">
        <f t="shared" si="23"/>
        <v>HU</v>
      </c>
      <c r="HV10" s="464" t="str">
        <f t="shared" si="23"/>
        <v>HV</v>
      </c>
      <c r="HW10" s="464" t="str">
        <f t="shared" si="23"/>
        <v>HW</v>
      </c>
      <c r="HX10" s="464" t="str">
        <f t="shared" si="23"/>
        <v>HX</v>
      </c>
      <c r="HY10" s="464" t="str">
        <f t="shared" si="23"/>
        <v>HY</v>
      </c>
      <c r="HZ10" s="464" t="str">
        <f t="shared" si="23"/>
        <v>HZ</v>
      </c>
      <c r="IA10" s="464" t="str">
        <f t="shared" si="23"/>
        <v>IA</v>
      </c>
      <c r="IB10" s="464" t="str">
        <f t="shared" si="23"/>
        <v>IB</v>
      </c>
      <c r="IC10" s="464" t="str">
        <f t="shared" si="23"/>
        <v>IC</v>
      </c>
      <c r="ID10" s="464" t="str">
        <f t="shared" si="23"/>
        <v>ID</v>
      </c>
      <c r="IE10" s="464" t="str">
        <f t="shared" si="23"/>
        <v>IE</v>
      </c>
      <c r="IF10" s="464" t="str">
        <f t="shared" si="23"/>
        <v>IF</v>
      </c>
      <c r="IG10" s="464" t="str">
        <f t="shared" si="23"/>
        <v>IG</v>
      </c>
      <c r="IH10" s="464" t="str">
        <f t="shared" si="23"/>
        <v>IH</v>
      </c>
      <c r="II10" s="464" t="str">
        <f t="shared" si="23"/>
        <v>II</v>
      </c>
      <c r="IJ10" s="464" t="str">
        <f t="shared" si="23"/>
        <v>IJ</v>
      </c>
      <c r="IK10" s="464" t="str">
        <f t="shared" si="23"/>
        <v>IK</v>
      </c>
      <c r="IL10" s="464" t="str">
        <f t="shared" si="23"/>
        <v>IL</v>
      </c>
      <c r="IM10" s="464" t="str">
        <f t="shared" si="23"/>
        <v>IM</v>
      </c>
      <c r="IN10" s="464" t="str">
        <f t="shared" si="23"/>
        <v>IN</v>
      </c>
      <c r="IO10" s="464" t="str">
        <f t="shared" si="23"/>
        <v>IO</v>
      </c>
      <c r="IP10" s="464" t="str">
        <f t="shared" si="23"/>
        <v>IP</v>
      </c>
      <c r="IQ10" s="465" t="str">
        <f t="shared" si="23"/>
        <v>IQ</v>
      </c>
      <c r="IT10" s="6"/>
    </row>
    <row r="11" spans="1:254" ht="12.75" customHeight="1" x14ac:dyDescent="0.2">
      <c r="B11" s="466" t="s">
        <v>62</v>
      </c>
      <c r="C11" s="466" t="s">
        <v>63</v>
      </c>
      <c r="D11" s="466" t="s">
        <v>83</v>
      </c>
      <c r="E11" s="84"/>
      <c r="F11" s="467">
        <f>$A$2</f>
        <v>2021</v>
      </c>
      <c r="G11" s="468">
        <f t="shared" ref="G11:BR11" ca="1" si="24">INDIRECT($B$10 &amp; G$10 &amp; $C$10)</f>
        <v>90</v>
      </c>
      <c r="H11" s="469">
        <f t="shared" ca="1" si="24"/>
        <v>46</v>
      </c>
      <c r="I11" s="469">
        <f t="shared" ca="1" si="24"/>
        <v>46</v>
      </c>
      <c r="J11" s="469">
        <f t="shared" ca="1" si="24"/>
        <v>43</v>
      </c>
      <c r="K11" s="469">
        <f t="shared" ca="1" si="24"/>
        <v>39</v>
      </c>
      <c r="L11" s="469">
        <f t="shared" ca="1" si="24"/>
        <v>43</v>
      </c>
      <c r="M11" s="469">
        <f t="shared" ca="1" si="24"/>
        <v>32</v>
      </c>
      <c r="N11" s="469">
        <f t="shared" ca="1" si="24"/>
        <v>37</v>
      </c>
      <c r="O11" s="469">
        <f t="shared" ca="1" si="24"/>
        <v>45</v>
      </c>
      <c r="P11" s="469">
        <f t="shared" ca="1" si="24"/>
        <v>43</v>
      </c>
      <c r="Q11" s="469">
        <f t="shared" ca="1" si="24"/>
        <v>46</v>
      </c>
      <c r="R11" s="469">
        <f t="shared" ca="1" si="24"/>
        <v>47</v>
      </c>
      <c r="S11" s="469">
        <f t="shared" ca="1" si="24"/>
        <v>43</v>
      </c>
      <c r="T11" s="469">
        <f t="shared" ca="1" si="24"/>
        <v>43</v>
      </c>
      <c r="U11" s="469">
        <f t="shared" ca="1" si="24"/>
        <v>50</v>
      </c>
      <c r="V11" s="469">
        <f t="shared" ca="1" si="24"/>
        <v>55</v>
      </c>
      <c r="W11" s="469">
        <f t="shared" ca="1" si="24"/>
        <v>58</v>
      </c>
      <c r="X11" s="469">
        <f t="shared" ca="1" si="24"/>
        <v>39</v>
      </c>
      <c r="Y11" s="469">
        <f t="shared" ca="1" si="24"/>
        <v>56</v>
      </c>
      <c r="Z11" s="469">
        <f t="shared" ca="1" si="24"/>
        <v>48</v>
      </c>
      <c r="AA11" s="469">
        <f t="shared" ca="1" si="24"/>
        <v>38</v>
      </c>
      <c r="AB11" s="469">
        <f t="shared" ca="1" si="24"/>
        <v>50</v>
      </c>
      <c r="AC11" s="469">
        <f t="shared" ca="1" si="24"/>
        <v>48</v>
      </c>
      <c r="AD11" s="469">
        <f t="shared" ca="1" si="24"/>
        <v>43</v>
      </c>
      <c r="AE11" s="469">
        <f t="shared" ca="1" si="24"/>
        <v>30</v>
      </c>
      <c r="AF11" s="469">
        <f t="shared" ca="1" si="24"/>
        <v>42</v>
      </c>
      <c r="AG11" s="469">
        <f t="shared" ca="1" si="24"/>
        <v>41</v>
      </c>
      <c r="AH11" s="469">
        <f t="shared" ca="1" si="24"/>
        <v>38</v>
      </c>
      <c r="AI11" s="469">
        <f t="shared" ca="1" si="24"/>
        <v>40</v>
      </c>
      <c r="AJ11" s="469">
        <f t="shared" ca="1" si="24"/>
        <v>41</v>
      </c>
      <c r="AK11" s="469">
        <f t="shared" ca="1" si="24"/>
        <v>48</v>
      </c>
      <c r="AL11" s="469">
        <f t="shared" ca="1" si="24"/>
        <v>45</v>
      </c>
      <c r="AM11" s="469">
        <f t="shared" ca="1" si="24"/>
        <v>41</v>
      </c>
      <c r="AN11" s="469">
        <f t="shared" ca="1" si="24"/>
        <v>46</v>
      </c>
      <c r="AO11" s="469">
        <f t="shared" ca="1" si="24"/>
        <v>41</v>
      </c>
      <c r="AP11" s="469">
        <f t="shared" ca="1" si="24"/>
        <v>43</v>
      </c>
      <c r="AQ11" s="469">
        <f t="shared" ca="1" si="24"/>
        <v>46</v>
      </c>
      <c r="AR11" s="469">
        <f t="shared" ca="1" si="24"/>
        <v>41</v>
      </c>
      <c r="AS11" s="469">
        <f t="shared" ca="1" si="24"/>
        <v>44</v>
      </c>
      <c r="AT11" s="469">
        <f t="shared" ca="1" si="24"/>
        <v>51</v>
      </c>
      <c r="AU11" s="469">
        <f t="shared" ca="1" si="24"/>
        <v>41</v>
      </c>
      <c r="AV11" s="469">
        <f t="shared" ca="1" si="24"/>
        <v>37</v>
      </c>
      <c r="AW11" s="469">
        <f t="shared" ca="1" si="24"/>
        <v>46</v>
      </c>
      <c r="AX11" s="469">
        <f t="shared" ca="1" si="24"/>
        <v>53</v>
      </c>
      <c r="AY11" s="469">
        <f t="shared" ca="1" si="24"/>
        <v>57</v>
      </c>
      <c r="AZ11" s="469">
        <f t="shared" ca="1" si="24"/>
        <v>55</v>
      </c>
      <c r="BA11" s="469">
        <f t="shared" ca="1" si="24"/>
        <v>57</v>
      </c>
      <c r="BB11" s="469">
        <f t="shared" ca="1" si="24"/>
        <v>58</v>
      </c>
      <c r="BC11" s="469">
        <f t="shared" ca="1" si="24"/>
        <v>36</v>
      </c>
      <c r="BD11" s="469">
        <f t="shared" ca="1" si="24"/>
        <v>34</v>
      </c>
      <c r="BE11" s="469">
        <f t="shared" ca="1" si="24"/>
        <v>37</v>
      </c>
      <c r="BF11" s="469">
        <f t="shared" ca="1" si="24"/>
        <v>42</v>
      </c>
      <c r="BG11" s="469">
        <f t="shared" ca="1" si="24"/>
        <v>49</v>
      </c>
      <c r="BH11" s="469">
        <f t="shared" ca="1" si="24"/>
        <v>53</v>
      </c>
      <c r="BI11" s="469">
        <f t="shared" ca="1" si="24"/>
        <v>50</v>
      </c>
      <c r="BJ11" s="469">
        <f t="shared" ca="1" si="24"/>
        <v>56</v>
      </c>
      <c r="BK11" s="469">
        <f t="shared" ca="1" si="24"/>
        <v>45</v>
      </c>
      <c r="BL11" s="469">
        <f t="shared" ca="1" si="24"/>
        <v>43</v>
      </c>
      <c r="BM11" s="469">
        <f t="shared" ca="1" si="24"/>
        <v>42</v>
      </c>
      <c r="BN11" s="469">
        <f t="shared" ca="1" si="24"/>
        <v>49</v>
      </c>
      <c r="BO11" s="469">
        <f t="shared" ca="1" si="24"/>
        <v>53</v>
      </c>
      <c r="BP11" s="469">
        <f t="shared" ca="1" si="24"/>
        <v>58</v>
      </c>
      <c r="BQ11" s="469">
        <f t="shared" ca="1" si="24"/>
        <v>59</v>
      </c>
      <c r="BR11" s="469">
        <f t="shared" ca="1" si="24"/>
        <v>53</v>
      </c>
      <c r="BS11" s="469">
        <f t="shared" ref="BS11:ED11" ca="1" si="25">INDIRECT($B$10 &amp; BS$10 &amp; $C$10)</f>
        <v>49</v>
      </c>
      <c r="BT11" s="469">
        <f t="shared" ca="1" si="25"/>
        <v>32</v>
      </c>
      <c r="BU11" s="469">
        <f t="shared" ca="1" si="25"/>
        <v>47</v>
      </c>
      <c r="BV11" s="469">
        <f t="shared" ca="1" si="25"/>
        <v>52</v>
      </c>
      <c r="BW11" s="469">
        <f t="shared" ca="1" si="25"/>
        <v>49</v>
      </c>
      <c r="BX11" s="469">
        <f t="shared" ca="1" si="25"/>
        <v>46</v>
      </c>
      <c r="BY11" s="469">
        <f t="shared" ca="1" si="25"/>
        <v>61</v>
      </c>
      <c r="BZ11" s="469">
        <f t="shared" ca="1" si="25"/>
        <v>63</v>
      </c>
      <c r="CA11" s="469">
        <f t="shared" ca="1" si="25"/>
        <v>50</v>
      </c>
      <c r="CB11" s="469">
        <f t="shared" ca="1" si="25"/>
        <v>38</v>
      </c>
      <c r="CC11" s="469">
        <f t="shared" ca="1" si="25"/>
        <v>26</v>
      </c>
      <c r="CD11" s="469">
        <f t="shared" ca="1" si="25"/>
        <v>27</v>
      </c>
      <c r="CE11" s="469">
        <f t="shared" ca="1" si="25"/>
        <v>41</v>
      </c>
      <c r="CF11" s="469">
        <f t="shared" ca="1" si="25"/>
        <v>47</v>
      </c>
      <c r="CG11" s="469">
        <f t="shared" ca="1" si="25"/>
        <v>60</v>
      </c>
      <c r="CH11" s="469">
        <f t="shared" ca="1" si="25"/>
        <v>48</v>
      </c>
      <c r="CI11" s="469">
        <f t="shared" ca="1" si="25"/>
        <v>51</v>
      </c>
      <c r="CJ11" s="469">
        <f t="shared" ca="1" si="25"/>
        <v>55</v>
      </c>
      <c r="CK11" s="469">
        <f t="shared" ca="1" si="25"/>
        <v>64</v>
      </c>
      <c r="CL11" s="469">
        <f t="shared" ca="1" si="25"/>
        <v>55</v>
      </c>
      <c r="CM11" s="469">
        <f t="shared" ca="1" si="25"/>
        <v>53</v>
      </c>
      <c r="CN11" s="469">
        <f t="shared" ca="1" si="25"/>
        <v>33</v>
      </c>
      <c r="CO11" s="469">
        <f t="shared" ca="1" si="25"/>
        <v>40</v>
      </c>
      <c r="CP11" s="469">
        <f t="shared" ca="1" si="25"/>
        <v>35</v>
      </c>
      <c r="CQ11" s="469">
        <f t="shared" ca="1" si="25"/>
        <v>28</v>
      </c>
      <c r="CR11" s="469">
        <f t="shared" ca="1" si="25"/>
        <v>44</v>
      </c>
      <c r="CS11" s="469">
        <f t="shared" ca="1" si="25"/>
        <v>49</v>
      </c>
      <c r="CT11" s="469">
        <f t="shared" ca="1" si="25"/>
        <v>55</v>
      </c>
      <c r="CU11" s="469">
        <f t="shared" ca="1" si="25"/>
        <v>66</v>
      </c>
      <c r="CV11" s="469">
        <f t="shared" ca="1" si="25"/>
        <v>48</v>
      </c>
      <c r="CW11" s="469">
        <f t="shared" ca="1" si="25"/>
        <v>55</v>
      </c>
      <c r="CX11" s="469">
        <f t="shared" ca="1" si="25"/>
        <v>54</v>
      </c>
      <c r="CY11" s="469">
        <f t="shared" ca="1" si="25"/>
        <v>71</v>
      </c>
      <c r="CZ11" s="469">
        <f t="shared" ca="1" si="25"/>
        <v>58</v>
      </c>
      <c r="DA11" s="469">
        <f t="shared" ca="1" si="25"/>
        <v>66</v>
      </c>
      <c r="DB11" s="469">
        <f t="shared" ca="1" si="25"/>
        <v>42</v>
      </c>
      <c r="DC11" s="469">
        <f t="shared" ca="1" si="25"/>
        <v>58</v>
      </c>
      <c r="DD11" s="469">
        <f t="shared" ca="1" si="25"/>
        <v>54</v>
      </c>
      <c r="DE11" s="469">
        <f t="shared" ca="1" si="25"/>
        <v>55</v>
      </c>
      <c r="DF11" s="469">
        <f t="shared" ca="1" si="25"/>
        <v>42</v>
      </c>
      <c r="DG11" s="469">
        <f t="shared" ca="1" si="25"/>
        <v>47</v>
      </c>
      <c r="DH11" s="469">
        <f t="shared" ca="1" si="25"/>
        <v>62</v>
      </c>
      <c r="DI11" s="469">
        <f t="shared" ca="1" si="25"/>
        <v>57</v>
      </c>
      <c r="DJ11" s="469">
        <f t="shared" ca="1" si="25"/>
        <v>59</v>
      </c>
      <c r="DK11" s="469">
        <f t="shared" ca="1" si="25"/>
        <v>41</v>
      </c>
      <c r="DL11" s="469">
        <f t="shared" ca="1" si="25"/>
        <v>63</v>
      </c>
      <c r="DM11" s="469">
        <f t="shared" ca="1" si="25"/>
        <v>35</v>
      </c>
      <c r="DN11" s="469">
        <f t="shared" ca="1" si="25"/>
        <v>41</v>
      </c>
      <c r="DO11" s="469">
        <f t="shared" ca="1" si="25"/>
        <v>55</v>
      </c>
      <c r="DP11" s="469">
        <f t="shared" ca="1" si="25"/>
        <v>61</v>
      </c>
      <c r="DQ11" s="469">
        <f t="shared" ca="1" si="25"/>
        <v>55</v>
      </c>
      <c r="DR11" s="469">
        <f t="shared" ca="1" si="25"/>
        <v>43</v>
      </c>
      <c r="DS11" s="469">
        <f t="shared" ca="1" si="25"/>
        <v>59</v>
      </c>
      <c r="DT11" s="469">
        <f t="shared" ca="1" si="25"/>
        <v>68</v>
      </c>
      <c r="DU11" s="469">
        <f t="shared" ca="1" si="25"/>
        <v>60</v>
      </c>
      <c r="DV11" s="469">
        <f t="shared" ca="1" si="25"/>
        <v>36</v>
      </c>
      <c r="DW11" s="469">
        <f t="shared" ca="1" si="25"/>
        <v>57</v>
      </c>
      <c r="DX11" s="469">
        <f t="shared" ca="1" si="25"/>
        <v>64</v>
      </c>
      <c r="DY11" s="469">
        <f t="shared" ca="1" si="25"/>
        <v>78</v>
      </c>
      <c r="DZ11" s="469">
        <f t="shared" ca="1" si="25"/>
        <v>67</v>
      </c>
      <c r="EA11" s="469">
        <f t="shared" ca="1" si="25"/>
        <v>57</v>
      </c>
      <c r="EB11" s="469">
        <f t="shared" ca="1" si="25"/>
        <v>57</v>
      </c>
      <c r="EC11" s="469">
        <f t="shared" ca="1" si="25"/>
        <v>56</v>
      </c>
      <c r="ED11" s="469">
        <f t="shared" ca="1" si="25"/>
        <v>56</v>
      </c>
      <c r="EE11" s="469">
        <f t="shared" ref="EE11:GP11" ca="1" si="26">INDIRECT($B$10 &amp; EE$10 &amp; $C$10)</f>
        <v>60</v>
      </c>
      <c r="EF11" s="469">
        <f t="shared" ca="1" si="26"/>
        <v>48</v>
      </c>
      <c r="EG11" s="469">
        <f t="shared" ca="1" si="26"/>
        <v>62</v>
      </c>
      <c r="EH11" s="469">
        <f t="shared" ca="1" si="26"/>
        <v>51</v>
      </c>
      <c r="EI11" s="469">
        <f t="shared" ca="1" si="26"/>
        <v>51</v>
      </c>
      <c r="EJ11" s="469">
        <f t="shared" ca="1" si="26"/>
        <v>71</v>
      </c>
      <c r="EK11" s="469">
        <f t="shared" ca="1" si="26"/>
        <v>67</v>
      </c>
      <c r="EL11" s="469">
        <f t="shared" ca="1" si="26"/>
        <v>68</v>
      </c>
      <c r="EM11" s="469">
        <f t="shared" ca="1" si="26"/>
        <v>90</v>
      </c>
      <c r="EN11" s="469">
        <f t="shared" ca="1" si="26"/>
        <v>61</v>
      </c>
      <c r="EO11" s="469">
        <f t="shared" ca="1" si="26"/>
        <v>65</v>
      </c>
      <c r="EP11" s="469">
        <f t="shared" ca="1" si="26"/>
        <v>59</v>
      </c>
      <c r="EQ11" s="469">
        <f t="shared" ca="1" si="26"/>
        <v>43</v>
      </c>
      <c r="ER11" s="469">
        <f t="shared" ca="1" si="26"/>
        <v>61</v>
      </c>
      <c r="ES11" s="469">
        <f t="shared" ca="1" si="26"/>
        <v>75</v>
      </c>
      <c r="ET11" s="469">
        <f t="shared" ca="1" si="26"/>
        <v>68</v>
      </c>
      <c r="EU11" s="469">
        <f t="shared" ca="1" si="26"/>
        <v>71</v>
      </c>
      <c r="EV11" s="469">
        <f t="shared" ca="1" si="26"/>
        <v>75</v>
      </c>
      <c r="EW11" s="469">
        <f t="shared" ca="1" si="26"/>
        <v>66</v>
      </c>
      <c r="EX11" s="469">
        <f t="shared" ca="1" si="26"/>
        <v>51</v>
      </c>
      <c r="EY11" s="469">
        <f t="shared" ca="1" si="26"/>
        <v>49</v>
      </c>
      <c r="EZ11" s="469">
        <f t="shared" ca="1" si="26"/>
        <v>77</v>
      </c>
      <c r="FA11" s="469">
        <f t="shared" ca="1" si="26"/>
        <v>62</v>
      </c>
      <c r="FB11" s="469">
        <f t="shared" ca="1" si="26"/>
        <v>49</v>
      </c>
      <c r="FC11" s="469">
        <f t="shared" ca="1" si="26"/>
        <v>48</v>
      </c>
      <c r="FD11" s="469">
        <f t="shared" ca="1" si="26"/>
        <v>52</v>
      </c>
      <c r="FE11" s="469">
        <f t="shared" ca="1" si="26"/>
        <v>42</v>
      </c>
      <c r="FF11" s="469">
        <f t="shared" ca="1" si="26"/>
        <v>61</v>
      </c>
      <c r="FG11" s="469">
        <f t="shared" ca="1" si="26"/>
        <v>64</v>
      </c>
      <c r="FH11" s="469">
        <f t="shared" ca="1" si="26"/>
        <v>69</v>
      </c>
      <c r="FI11" s="469">
        <f t="shared" ca="1" si="26"/>
        <v>67</v>
      </c>
      <c r="FJ11" s="469">
        <f t="shared" ca="1" si="26"/>
        <v>59</v>
      </c>
      <c r="FK11" s="469">
        <f t="shared" ca="1" si="26"/>
        <v>39</v>
      </c>
      <c r="FL11" s="469">
        <f t="shared" ca="1" si="26"/>
        <v>50</v>
      </c>
      <c r="FM11" s="469">
        <f t="shared" ca="1" si="26"/>
        <v>65</v>
      </c>
      <c r="FN11" s="469">
        <f t="shared" ca="1" si="26"/>
        <v>55</v>
      </c>
      <c r="FO11" s="469">
        <f t="shared" ca="1" si="26"/>
        <v>64</v>
      </c>
      <c r="FP11" s="469">
        <f t="shared" ca="1" si="26"/>
        <v>50</v>
      </c>
      <c r="FQ11" s="469">
        <f t="shared" ca="1" si="26"/>
        <v>49</v>
      </c>
      <c r="FR11" s="469">
        <f t="shared" ca="1" si="26"/>
        <v>54</v>
      </c>
      <c r="FS11" s="469">
        <f t="shared" ca="1" si="26"/>
        <v>62</v>
      </c>
      <c r="FT11" s="469">
        <f t="shared" ca="1" si="26"/>
        <v>53</v>
      </c>
      <c r="FU11" s="469">
        <f t="shared" ca="1" si="26"/>
        <v>47</v>
      </c>
      <c r="FV11" s="469">
        <f t="shared" ca="1" si="26"/>
        <v>57</v>
      </c>
      <c r="FW11" s="469">
        <f t="shared" ca="1" si="26"/>
        <v>67</v>
      </c>
      <c r="FX11" s="469">
        <f t="shared" ca="1" si="26"/>
        <v>58</v>
      </c>
      <c r="FY11" s="469">
        <f t="shared" ca="1" si="26"/>
        <v>46</v>
      </c>
      <c r="FZ11" s="469">
        <f t="shared" ca="1" si="26"/>
        <v>42</v>
      </c>
      <c r="GA11" s="469">
        <f t="shared" ca="1" si="26"/>
        <v>56</v>
      </c>
      <c r="GB11" s="469">
        <f t="shared" ca="1" si="26"/>
        <v>55</v>
      </c>
      <c r="GC11" s="469">
        <f t="shared" ca="1" si="26"/>
        <v>60</v>
      </c>
      <c r="GD11" s="469">
        <f t="shared" ca="1" si="26"/>
        <v>59</v>
      </c>
      <c r="GE11" s="469">
        <f t="shared" ca="1" si="26"/>
        <v>64</v>
      </c>
      <c r="GF11" s="469">
        <f t="shared" ca="1" si="26"/>
        <v>54</v>
      </c>
      <c r="GG11" s="469">
        <f t="shared" ca="1" si="26"/>
        <v>56</v>
      </c>
      <c r="GH11" s="469">
        <f t="shared" ca="1" si="26"/>
        <v>51</v>
      </c>
      <c r="GI11" s="469">
        <f t="shared" ca="1" si="26"/>
        <v>46</v>
      </c>
      <c r="GJ11" s="469">
        <f t="shared" ca="1" si="26"/>
        <v>55</v>
      </c>
      <c r="GK11" s="469">
        <f t="shared" ca="1" si="26"/>
        <v>55</v>
      </c>
      <c r="GL11" s="469">
        <f t="shared" ca="1" si="26"/>
        <v>54</v>
      </c>
      <c r="GM11" s="469">
        <f t="shared" ca="1" si="26"/>
        <v>54</v>
      </c>
      <c r="GN11" s="469">
        <f t="shared" ca="1" si="26"/>
        <v>50</v>
      </c>
      <c r="GO11" s="469">
        <f t="shared" ca="1" si="26"/>
        <v>33</v>
      </c>
      <c r="GP11" s="469">
        <f t="shared" ca="1" si="26"/>
        <v>28</v>
      </c>
      <c r="GQ11" s="469">
        <f t="shared" ref="GQ11:IQ11" ca="1" si="27">INDIRECT($B$10 &amp; GQ$10 &amp; $C$10)</f>
        <v>43</v>
      </c>
      <c r="GR11" s="469">
        <f t="shared" ca="1" si="27"/>
        <v>49</v>
      </c>
      <c r="GS11" s="469">
        <f t="shared" ca="1" si="27"/>
        <v>52</v>
      </c>
      <c r="GT11" s="469">
        <f t="shared" ca="1" si="27"/>
        <v>29</v>
      </c>
      <c r="GU11" s="469">
        <f t="shared" ca="1" si="27"/>
        <v>37</v>
      </c>
      <c r="GV11" s="469">
        <f t="shared" ca="1" si="27"/>
        <v>47</v>
      </c>
      <c r="GW11" s="469">
        <f t="shared" ca="1" si="27"/>
        <v>49</v>
      </c>
      <c r="GX11" s="469">
        <f t="shared" ca="1" si="27"/>
        <v>41</v>
      </c>
      <c r="GY11" s="469">
        <f t="shared" ca="1" si="27"/>
        <v>42</v>
      </c>
      <c r="GZ11" s="469">
        <f t="shared" ca="1" si="27"/>
        <v>58</v>
      </c>
      <c r="HA11" s="469">
        <f t="shared" ca="1" si="27"/>
        <v>53</v>
      </c>
      <c r="HB11" s="469">
        <f t="shared" ca="1" si="27"/>
        <v>57</v>
      </c>
      <c r="HC11" s="469">
        <f t="shared" ca="1" si="27"/>
        <v>42</v>
      </c>
      <c r="HD11" s="469">
        <f t="shared" ca="1" si="27"/>
        <v>56</v>
      </c>
      <c r="HE11" s="469">
        <f t="shared" ca="1" si="27"/>
        <v>33</v>
      </c>
      <c r="HF11" s="469">
        <f t="shared" ca="1" si="27"/>
        <v>37</v>
      </c>
      <c r="HG11" s="469">
        <f t="shared" ca="1" si="27"/>
        <v>34</v>
      </c>
      <c r="HH11" s="469">
        <f t="shared" ca="1" si="27"/>
        <v>39</v>
      </c>
      <c r="HI11" s="469">
        <f t="shared" ca="1" si="27"/>
        <v>44</v>
      </c>
      <c r="HJ11" s="469">
        <f t="shared" ca="1" si="27"/>
        <v>37</v>
      </c>
      <c r="HK11" s="469">
        <f t="shared" ca="1" si="27"/>
        <v>30</v>
      </c>
      <c r="HL11" s="469">
        <f t="shared" ca="1" si="27"/>
        <v>30</v>
      </c>
      <c r="HM11" s="469">
        <f t="shared" ca="1" si="27"/>
        <v>28</v>
      </c>
      <c r="HN11" s="469">
        <f t="shared" ca="1" si="27"/>
        <v>28</v>
      </c>
      <c r="HO11" s="469">
        <f t="shared" ca="1" si="27"/>
        <v>27</v>
      </c>
      <c r="HP11" s="469">
        <f t="shared" ca="1" si="27"/>
        <v>24</v>
      </c>
      <c r="HQ11" s="469" t="str">
        <f t="shared" ca="1" si="27"/>
        <v/>
      </c>
      <c r="HR11" s="469" t="str">
        <f t="shared" ca="1" si="27"/>
        <v/>
      </c>
      <c r="HS11" s="469" t="str">
        <f t="shared" ca="1" si="27"/>
        <v/>
      </c>
      <c r="HT11" s="469" t="str">
        <f t="shared" ca="1" si="27"/>
        <v/>
      </c>
      <c r="HU11" s="469" t="str">
        <f t="shared" ca="1" si="27"/>
        <v/>
      </c>
      <c r="HV11" s="469" t="str">
        <f t="shared" ca="1" si="27"/>
        <v/>
      </c>
      <c r="HW11" s="469" t="str">
        <f t="shared" ca="1" si="27"/>
        <v/>
      </c>
      <c r="HX11" s="469" t="str">
        <f t="shared" ca="1" si="27"/>
        <v/>
      </c>
      <c r="HY11" s="469" t="str">
        <f t="shared" ca="1" si="27"/>
        <v/>
      </c>
      <c r="HZ11" s="469" t="str">
        <f t="shared" ca="1" si="27"/>
        <v/>
      </c>
      <c r="IA11" s="469" t="str">
        <f t="shared" ca="1" si="27"/>
        <v/>
      </c>
      <c r="IB11" s="469" t="str">
        <f t="shared" ca="1" si="27"/>
        <v/>
      </c>
      <c r="IC11" s="469" t="str">
        <f t="shared" ca="1" si="27"/>
        <v/>
      </c>
      <c r="ID11" s="469" t="str">
        <f t="shared" ca="1" si="27"/>
        <v/>
      </c>
      <c r="IE11" s="469" t="str">
        <f t="shared" ca="1" si="27"/>
        <v/>
      </c>
      <c r="IF11" s="469" t="str">
        <f t="shared" ca="1" si="27"/>
        <v/>
      </c>
      <c r="IG11" s="469" t="str">
        <f t="shared" ca="1" si="27"/>
        <v/>
      </c>
      <c r="IH11" s="469" t="str">
        <f t="shared" ca="1" si="27"/>
        <v/>
      </c>
      <c r="II11" s="469" t="str">
        <f t="shared" ca="1" si="27"/>
        <v/>
      </c>
      <c r="IJ11" s="469" t="str">
        <f t="shared" ca="1" si="27"/>
        <v/>
      </c>
      <c r="IK11" s="469" t="str">
        <f t="shared" ca="1" si="27"/>
        <v/>
      </c>
      <c r="IL11" s="469" t="str">
        <f t="shared" ca="1" si="27"/>
        <v/>
      </c>
      <c r="IM11" s="469" t="str">
        <f t="shared" ca="1" si="27"/>
        <v/>
      </c>
      <c r="IN11" s="469" t="str">
        <f t="shared" ca="1" si="27"/>
        <v/>
      </c>
      <c r="IO11" s="469" t="str">
        <f t="shared" ca="1" si="27"/>
        <v/>
      </c>
      <c r="IP11" s="469" t="str">
        <f t="shared" ca="1" si="27"/>
        <v/>
      </c>
      <c r="IQ11" s="470" t="str">
        <f t="shared" ca="1" si="27"/>
        <v/>
      </c>
      <c r="IT11" s="6"/>
    </row>
    <row r="12" spans="1:254" ht="12.75" customHeight="1" x14ac:dyDescent="0.2">
      <c r="B12" s="44" t="e">
        <f t="shared" ref="B12:B18" si="28">MATCH(F12,A:A,0)</f>
        <v>#N/A</v>
      </c>
      <c r="C12" s="44" t="e">
        <f>B13-4</f>
        <v>#N/A</v>
      </c>
      <c r="D12" s="44" t="e">
        <f>C12-B12+1</f>
        <v>#N/A</v>
      </c>
      <c r="E12" s="83"/>
      <c r="F12" s="89">
        <f>F11-1</f>
        <v>2020</v>
      </c>
      <c r="G12" s="85" t="str">
        <f t="shared" ref="G12:P17" ca="1" si="29">IF(COUNT(INDIRECT(G$10 &amp; $B12 &amp; ":" &amp; G$10 &amp; $C12))=0,"",MAX(INDIRECT(G$10 &amp; $B12 &amp; ":" &amp; G$10 &amp; $C12)))</f>
        <v/>
      </c>
      <c r="H12" s="13" t="str">
        <f t="shared" ca="1" si="29"/>
        <v/>
      </c>
      <c r="I12" s="13" t="str">
        <f t="shared" ca="1" si="29"/>
        <v/>
      </c>
      <c r="J12" s="13" t="str">
        <f t="shared" ca="1" si="29"/>
        <v/>
      </c>
      <c r="K12" s="13" t="str">
        <f t="shared" ca="1" si="29"/>
        <v/>
      </c>
      <c r="L12" s="13" t="str">
        <f t="shared" ca="1" si="29"/>
        <v/>
      </c>
      <c r="M12" s="13" t="str">
        <f t="shared" ca="1" si="29"/>
        <v/>
      </c>
      <c r="N12" s="13" t="str">
        <f t="shared" ca="1" si="29"/>
        <v/>
      </c>
      <c r="O12" s="13" t="str">
        <f t="shared" ca="1" si="29"/>
        <v/>
      </c>
      <c r="P12" s="13" t="str">
        <f t="shared" ca="1" si="29"/>
        <v/>
      </c>
      <c r="Q12" s="13" t="str">
        <f t="shared" ref="Q12:Z17" ca="1" si="30">IF(COUNT(INDIRECT(Q$10 &amp; $B12 &amp; ":" &amp; Q$10 &amp; $C12))=0,"",MAX(INDIRECT(Q$10 &amp; $B12 &amp; ":" &amp; Q$10 &amp; $C12)))</f>
        <v/>
      </c>
      <c r="R12" s="13" t="str">
        <f t="shared" ca="1" si="30"/>
        <v/>
      </c>
      <c r="S12" s="13" t="str">
        <f t="shared" ca="1" si="30"/>
        <v/>
      </c>
      <c r="T12" s="13" t="str">
        <f t="shared" ca="1" si="30"/>
        <v/>
      </c>
      <c r="U12" s="13" t="str">
        <f t="shared" ca="1" si="30"/>
        <v/>
      </c>
      <c r="V12" s="13" t="str">
        <f t="shared" ca="1" si="30"/>
        <v/>
      </c>
      <c r="W12" s="13" t="str">
        <f t="shared" ca="1" si="30"/>
        <v/>
      </c>
      <c r="X12" s="13" t="str">
        <f t="shared" ca="1" si="30"/>
        <v/>
      </c>
      <c r="Y12" s="13" t="str">
        <f t="shared" ca="1" si="30"/>
        <v/>
      </c>
      <c r="Z12" s="13" t="str">
        <f t="shared" ca="1" si="30"/>
        <v/>
      </c>
      <c r="AA12" s="13" t="str">
        <f t="shared" ref="AA12:AJ17" ca="1" si="31">IF(COUNT(INDIRECT(AA$10 &amp; $B12 &amp; ":" &amp; AA$10 &amp; $C12))=0,"",MAX(INDIRECT(AA$10 &amp; $B12 &amp; ":" &amp; AA$10 &amp; $C12)))</f>
        <v/>
      </c>
      <c r="AB12" s="13" t="str">
        <f t="shared" ca="1" si="31"/>
        <v/>
      </c>
      <c r="AC12" s="13" t="str">
        <f t="shared" ca="1" si="31"/>
        <v/>
      </c>
      <c r="AD12" s="13" t="str">
        <f t="shared" ca="1" si="31"/>
        <v/>
      </c>
      <c r="AE12" s="13" t="str">
        <f t="shared" ca="1" si="31"/>
        <v/>
      </c>
      <c r="AF12" s="13" t="str">
        <f t="shared" ca="1" si="31"/>
        <v/>
      </c>
      <c r="AG12" s="13" t="str">
        <f t="shared" ca="1" si="31"/>
        <v/>
      </c>
      <c r="AH12" s="13" t="str">
        <f t="shared" ca="1" si="31"/>
        <v/>
      </c>
      <c r="AI12" s="13" t="str">
        <f t="shared" ca="1" si="31"/>
        <v/>
      </c>
      <c r="AJ12" s="13" t="str">
        <f t="shared" ca="1" si="31"/>
        <v/>
      </c>
      <c r="AK12" s="13" t="str">
        <f t="shared" ref="AK12:AT17" ca="1" si="32">IF(COUNT(INDIRECT(AK$10 &amp; $B12 &amp; ":" &amp; AK$10 &amp; $C12))=0,"",MAX(INDIRECT(AK$10 &amp; $B12 &amp; ":" &amp; AK$10 &amp; $C12)))</f>
        <v/>
      </c>
      <c r="AL12" s="13" t="str">
        <f t="shared" ca="1" si="32"/>
        <v/>
      </c>
      <c r="AM12" s="13" t="str">
        <f t="shared" ca="1" si="32"/>
        <v/>
      </c>
      <c r="AN12" s="13" t="str">
        <f t="shared" ca="1" si="32"/>
        <v/>
      </c>
      <c r="AO12" s="13" t="str">
        <f t="shared" ca="1" si="32"/>
        <v/>
      </c>
      <c r="AP12" s="13" t="str">
        <f t="shared" ca="1" si="32"/>
        <v/>
      </c>
      <c r="AQ12" s="13" t="str">
        <f t="shared" ca="1" si="32"/>
        <v/>
      </c>
      <c r="AR12" s="13" t="str">
        <f t="shared" ca="1" si="32"/>
        <v/>
      </c>
      <c r="AS12" s="13" t="str">
        <f t="shared" ca="1" si="32"/>
        <v/>
      </c>
      <c r="AT12" s="13" t="str">
        <f t="shared" ca="1" si="32"/>
        <v/>
      </c>
      <c r="AU12" s="13" t="str">
        <f t="shared" ref="AU12:BD17" ca="1" si="33">IF(COUNT(INDIRECT(AU$10 &amp; $B12 &amp; ":" &amp; AU$10 &amp; $C12))=0,"",MAX(INDIRECT(AU$10 &amp; $B12 &amp; ":" &amp; AU$10 &amp; $C12)))</f>
        <v/>
      </c>
      <c r="AV12" s="13" t="str">
        <f t="shared" ca="1" si="33"/>
        <v/>
      </c>
      <c r="AW12" s="13" t="str">
        <f t="shared" ca="1" si="33"/>
        <v/>
      </c>
      <c r="AX12" s="13" t="str">
        <f t="shared" ca="1" si="33"/>
        <v/>
      </c>
      <c r="AY12" s="13" t="str">
        <f t="shared" ca="1" si="33"/>
        <v/>
      </c>
      <c r="AZ12" s="13" t="str">
        <f t="shared" ca="1" si="33"/>
        <v/>
      </c>
      <c r="BA12" s="13" t="str">
        <f t="shared" ca="1" si="33"/>
        <v/>
      </c>
      <c r="BB12" s="13" t="str">
        <f t="shared" ca="1" si="33"/>
        <v/>
      </c>
      <c r="BC12" s="13" t="str">
        <f t="shared" ca="1" si="33"/>
        <v/>
      </c>
      <c r="BD12" s="13" t="str">
        <f t="shared" ca="1" si="33"/>
        <v/>
      </c>
      <c r="BE12" s="13" t="str">
        <f t="shared" ref="BE12:BN17" ca="1" si="34">IF(COUNT(INDIRECT(BE$10 &amp; $B12 &amp; ":" &amp; BE$10 &amp; $C12))=0,"",MAX(INDIRECT(BE$10 &amp; $B12 &amp; ":" &amp; BE$10 &amp; $C12)))</f>
        <v/>
      </c>
      <c r="BF12" s="13" t="str">
        <f t="shared" ca="1" si="34"/>
        <v/>
      </c>
      <c r="BG12" s="13" t="str">
        <f t="shared" ca="1" si="34"/>
        <v/>
      </c>
      <c r="BH12" s="13" t="str">
        <f t="shared" ca="1" si="34"/>
        <v/>
      </c>
      <c r="BI12" s="13" t="str">
        <f t="shared" ca="1" si="34"/>
        <v/>
      </c>
      <c r="BJ12" s="13" t="str">
        <f t="shared" ca="1" si="34"/>
        <v/>
      </c>
      <c r="BK12" s="13" t="str">
        <f t="shared" ca="1" si="34"/>
        <v/>
      </c>
      <c r="BL12" s="13" t="str">
        <f t="shared" ca="1" si="34"/>
        <v/>
      </c>
      <c r="BM12" s="13" t="str">
        <f t="shared" ca="1" si="34"/>
        <v/>
      </c>
      <c r="BN12" s="13" t="str">
        <f t="shared" ca="1" si="34"/>
        <v/>
      </c>
      <c r="BO12" s="13" t="str">
        <f t="shared" ref="BO12:BX17" ca="1" si="35">IF(COUNT(INDIRECT(BO$10 &amp; $B12 &amp; ":" &amp; BO$10 &amp; $C12))=0,"",MAX(INDIRECT(BO$10 &amp; $B12 &amp; ":" &amp; BO$10 &amp; $C12)))</f>
        <v/>
      </c>
      <c r="BP12" s="13" t="str">
        <f t="shared" ca="1" si="35"/>
        <v/>
      </c>
      <c r="BQ12" s="13" t="str">
        <f t="shared" ca="1" si="35"/>
        <v/>
      </c>
      <c r="BR12" s="13" t="str">
        <f t="shared" ca="1" si="35"/>
        <v/>
      </c>
      <c r="BS12" s="13" t="str">
        <f t="shared" ca="1" si="35"/>
        <v/>
      </c>
      <c r="BT12" s="13" t="str">
        <f t="shared" ca="1" si="35"/>
        <v/>
      </c>
      <c r="BU12" s="13" t="str">
        <f t="shared" ca="1" si="35"/>
        <v/>
      </c>
      <c r="BV12" s="13" t="str">
        <f t="shared" ca="1" si="35"/>
        <v/>
      </c>
      <c r="BW12" s="13" t="str">
        <f t="shared" ca="1" si="35"/>
        <v/>
      </c>
      <c r="BX12" s="13" t="str">
        <f t="shared" ca="1" si="35"/>
        <v/>
      </c>
      <c r="BY12" s="13" t="str">
        <f t="shared" ref="BY12:CH17" ca="1" si="36">IF(COUNT(INDIRECT(BY$10 &amp; $B12 &amp; ":" &amp; BY$10 &amp; $C12))=0,"",MAX(INDIRECT(BY$10 &amp; $B12 &amp; ":" &amp; BY$10 &amp; $C12)))</f>
        <v/>
      </c>
      <c r="BZ12" s="13" t="str">
        <f t="shared" ca="1" si="36"/>
        <v/>
      </c>
      <c r="CA12" s="13" t="str">
        <f t="shared" ca="1" si="36"/>
        <v/>
      </c>
      <c r="CB12" s="13" t="str">
        <f t="shared" ca="1" si="36"/>
        <v/>
      </c>
      <c r="CC12" s="13" t="str">
        <f t="shared" ca="1" si="36"/>
        <v/>
      </c>
      <c r="CD12" s="13" t="str">
        <f t="shared" ca="1" si="36"/>
        <v/>
      </c>
      <c r="CE12" s="13" t="str">
        <f t="shared" ca="1" si="36"/>
        <v/>
      </c>
      <c r="CF12" s="13" t="str">
        <f t="shared" ca="1" si="36"/>
        <v/>
      </c>
      <c r="CG12" s="13" t="str">
        <f t="shared" ca="1" si="36"/>
        <v/>
      </c>
      <c r="CH12" s="13" t="str">
        <f t="shared" ca="1" si="36"/>
        <v/>
      </c>
      <c r="CI12" s="13" t="str">
        <f t="shared" ref="CI12:CR17" ca="1" si="37">IF(COUNT(INDIRECT(CI$10 &amp; $B12 &amp; ":" &amp; CI$10 &amp; $C12))=0,"",MAX(INDIRECT(CI$10 &amp; $B12 &amp; ":" &amp; CI$10 &amp; $C12)))</f>
        <v/>
      </c>
      <c r="CJ12" s="13" t="str">
        <f t="shared" ca="1" si="37"/>
        <v/>
      </c>
      <c r="CK12" s="13" t="str">
        <f t="shared" ca="1" si="37"/>
        <v/>
      </c>
      <c r="CL12" s="13" t="str">
        <f t="shared" ca="1" si="37"/>
        <v/>
      </c>
      <c r="CM12" s="13" t="str">
        <f t="shared" ca="1" si="37"/>
        <v/>
      </c>
      <c r="CN12" s="13" t="str">
        <f t="shared" ca="1" si="37"/>
        <v/>
      </c>
      <c r="CO12" s="13" t="str">
        <f t="shared" ca="1" si="37"/>
        <v/>
      </c>
      <c r="CP12" s="13" t="str">
        <f t="shared" ca="1" si="37"/>
        <v/>
      </c>
      <c r="CQ12" s="13" t="str">
        <f t="shared" ca="1" si="37"/>
        <v/>
      </c>
      <c r="CR12" s="13" t="str">
        <f t="shared" ca="1" si="37"/>
        <v/>
      </c>
      <c r="CS12" s="13" t="str">
        <f t="shared" ref="CS12:DB17" ca="1" si="38">IF(COUNT(INDIRECT(CS$10 &amp; $B12 &amp; ":" &amp; CS$10 &amp; $C12))=0,"",MAX(INDIRECT(CS$10 &amp; $B12 &amp; ":" &amp; CS$10 &amp; $C12)))</f>
        <v/>
      </c>
      <c r="CT12" s="13" t="str">
        <f t="shared" ca="1" si="38"/>
        <v/>
      </c>
      <c r="CU12" s="13" t="str">
        <f t="shared" ca="1" si="38"/>
        <v/>
      </c>
      <c r="CV12" s="13" t="str">
        <f t="shared" ca="1" si="38"/>
        <v/>
      </c>
      <c r="CW12" s="13" t="str">
        <f t="shared" ca="1" si="38"/>
        <v/>
      </c>
      <c r="CX12" s="13" t="str">
        <f t="shared" ca="1" si="38"/>
        <v/>
      </c>
      <c r="CY12" s="13" t="str">
        <f t="shared" ca="1" si="38"/>
        <v/>
      </c>
      <c r="CZ12" s="13" t="str">
        <f t="shared" ca="1" si="38"/>
        <v/>
      </c>
      <c r="DA12" s="13" t="str">
        <f t="shared" ca="1" si="38"/>
        <v/>
      </c>
      <c r="DB12" s="13" t="str">
        <f t="shared" ca="1" si="38"/>
        <v/>
      </c>
      <c r="DC12" s="13" t="str">
        <f t="shared" ref="DC12:DL17" ca="1" si="39">IF(COUNT(INDIRECT(DC$10 &amp; $B12 &amp; ":" &amp; DC$10 &amp; $C12))=0,"",MAX(INDIRECT(DC$10 &amp; $B12 &amp; ":" &amp; DC$10 &amp; $C12)))</f>
        <v/>
      </c>
      <c r="DD12" s="13" t="str">
        <f t="shared" ca="1" si="39"/>
        <v/>
      </c>
      <c r="DE12" s="13" t="str">
        <f t="shared" ca="1" si="39"/>
        <v/>
      </c>
      <c r="DF12" s="13" t="str">
        <f t="shared" ca="1" si="39"/>
        <v/>
      </c>
      <c r="DG12" s="13" t="str">
        <f t="shared" ca="1" si="39"/>
        <v/>
      </c>
      <c r="DH12" s="13" t="str">
        <f t="shared" ca="1" si="39"/>
        <v/>
      </c>
      <c r="DI12" s="13" t="str">
        <f t="shared" ca="1" si="39"/>
        <v/>
      </c>
      <c r="DJ12" s="13" t="str">
        <f t="shared" ca="1" si="39"/>
        <v/>
      </c>
      <c r="DK12" s="13" t="str">
        <f t="shared" ca="1" si="39"/>
        <v/>
      </c>
      <c r="DL12" s="13" t="str">
        <f t="shared" ca="1" si="39"/>
        <v/>
      </c>
      <c r="DM12" s="13" t="str">
        <f t="shared" ref="DM12:DV17" ca="1" si="40">IF(COUNT(INDIRECT(DM$10 &amp; $B12 &amp; ":" &amp; DM$10 &amp; $C12))=0,"",MAX(INDIRECT(DM$10 &amp; $B12 &amp; ":" &amp; DM$10 &amp; $C12)))</f>
        <v/>
      </c>
      <c r="DN12" s="13" t="str">
        <f t="shared" ca="1" si="40"/>
        <v/>
      </c>
      <c r="DO12" s="13" t="str">
        <f t="shared" ca="1" si="40"/>
        <v/>
      </c>
      <c r="DP12" s="13" t="str">
        <f t="shared" ca="1" si="40"/>
        <v/>
      </c>
      <c r="DQ12" s="13" t="str">
        <f t="shared" ca="1" si="40"/>
        <v/>
      </c>
      <c r="DR12" s="13" t="str">
        <f t="shared" ca="1" si="40"/>
        <v/>
      </c>
      <c r="DS12" s="13" t="str">
        <f t="shared" ca="1" si="40"/>
        <v/>
      </c>
      <c r="DT12" s="13" t="str">
        <f t="shared" ca="1" si="40"/>
        <v/>
      </c>
      <c r="DU12" s="13" t="str">
        <f t="shared" ca="1" si="40"/>
        <v/>
      </c>
      <c r="DV12" s="13" t="str">
        <f t="shared" ca="1" si="40"/>
        <v/>
      </c>
      <c r="DW12" s="13" t="str">
        <f t="shared" ref="DW12:EF17" ca="1" si="41">IF(COUNT(INDIRECT(DW$10 &amp; $B12 &amp; ":" &amp; DW$10 &amp; $C12))=0,"",MAX(INDIRECT(DW$10 &amp; $B12 &amp; ":" &amp; DW$10 &amp; $C12)))</f>
        <v/>
      </c>
      <c r="DX12" s="13" t="str">
        <f t="shared" ca="1" si="41"/>
        <v/>
      </c>
      <c r="DY12" s="13" t="str">
        <f t="shared" ca="1" si="41"/>
        <v/>
      </c>
      <c r="DZ12" s="13" t="str">
        <f t="shared" ca="1" si="41"/>
        <v/>
      </c>
      <c r="EA12" s="13" t="str">
        <f t="shared" ca="1" si="41"/>
        <v/>
      </c>
      <c r="EB12" s="13" t="str">
        <f t="shared" ca="1" si="41"/>
        <v/>
      </c>
      <c r="EC12" s="13" t="str">
        <f t="shared" ca="1" si="41"/>
        <v/>
      </c>
      <c r="ED12" s="13" t="str">
        <f t="shared" ca="1" si="41"/>
        <v/>
      </c>
      <c r="EE12" s="13" t="str">
        <f t="shared" ca="1" si="41"/>
        <v/>
      </c>
      <c r="EF12" s="13" t="str">
        <f t="shared" ca="1" si="41"/>
        <v/>
      </c>
      <c r="EG12" s="13" t="str">
        <f t="shared" ref="EG12:EP17" ca="1" si="42">IF(COUNT(INDIRECT(EG$10 &amp; $B12 &amp; ":" &amp; EG$10 &amp; $C12))=0,"",MAX(INDIRECT(EG$10 &amp; $B12 &amp; ":" &amp; EG$10 &amp; $C12)))</f>
        <v/>
      </c>
      <c r="EH12" s="13" t="str">
        <f t="shared" ca="1" si="42"/>
        <v/>
      </c>
      <c r="EI12" s="13" t="str">
        <f t="shared" ca="1" si="42"/>
        <v/>
      </c>
      <c r="EJ12" s="13" t="str">
        <f t="shared" ca="1" si="42"/>
        <v/>
      </c>
      <c r="EK12" s="13" t="str">
        <f t="shared" ca="1" si="42"/>
        <v/>
      </c>
      <c r="EL12" s="13" t="str">
        <f t="shared" ca="1" si="42"/>
        <v/>
      </c>
      <c r="EM12" s="13" t="str">
        <f t="shared" ca="1" si="42"/>
        <v/>
      </c>
      <c r="EN12" s="13" t="str">
        <f t="shared" ca="1" si="42"/>
        <v/>
      </c>
      <c r="EO12" s="13" t="str">
        <f t="shared" ca="1" si="42"/>
        <v/>
      </c>
      <c r="EP12" s="13" t="str">
        <f t="shared" ca="1" si="42"/>
        <v/>
      </c>
      <c r="EQ12" s="13" t="str">
        <f t="shared" ref="EQ12:EZ17" ca="1" si="43">IF(COUNT(INDIRECT(EQ$10 &amp; $B12 &amp; ":" &amp; EQ$10 &amp; $C12))=0,"",MAX(INDIRECT(EQ$10 &amp; $B12 &amp; ":" &amp; EQ$10 &amp; $C12)))</f>
        <v/>
      </c>
      <c r="ER12" s="13" t="str">
        <f t="shared" ca="1" si="43"/>
        <v/>
      </c>
      <c r="ES12" s="13" t="str">
        <f t="shared" ca="1" si="43"/>
        <v/>
      </c>
      <c r="ET12" s="13" t="str">
        <f t="shared" ca="1" si="43"/>
        <v/>
      </c>
      <c r="EU12" s="13" t="str">
        <f t="shared" ca="1" si="43"/>
        <v/>
      </c>
      <c r="EV12" s="13" t="str">
        <f t="shared" ca="1" si="43"/>
        <v/>
      </c>
      <c r="EW12" s="13" t="str">
        <f t="shared" ca="1" si="43"/>
        <v/>
      </c>
      <c r="EX12" s="13" t="str">
        <f t="shared" ca="1" si="43"/>
        <v/>
      </c>
      <c r="EY12" s="13" t="str">
        <f t="shared" ca="1" si="43"/>
        <v/>
      </c>
      <c r="EZ12" s="13" t="str">
        <f t="shared" ca="1" si="43"/>
        <v/>
      </c>
      <c r="FA12" s="13" t="str">
        <f t="shared" ref="FA12:FJ17" ca="1" si="44">IF(COUNT(INDIRECT(FA$10 &amp; $B12 &amp; ":" &amp; FA$10 &amp; $C12))=0,"",MAX(INDIRECT(FA$10 &amp; $B12 &amp; ":" &amp; FA$10 &amp; $C12)))</f>
        <v/>
      </c>
      <c r="FB12" s="13" t="str">
        <f t="shared" ca="1" si="44"/>
        <v/>
      </c>
      <c r="FC12" s="13" t="str">
        <f t="shared" ca="1" si="44"/>
        <v/>
      </c>
      <c r="FD12" s="13" t="str">
        <f t="shared" ca="1" si="44"/>
        <v/>
      </c>
      <c r="FE12" s="13" t="str">
        <f t="shared" ca="1" si="44"/>
        <v/>
      </c>
      <c r="FF12" s="13" t="str">
        <f t="shared" ca="1" si="44"/>
        <v/>
      </c>
      <c r="FG12" s="13" t="str">
        <f t="shared" ca="1" si="44"/>
        <v/>
      </c>
      <c r="FH12" s="13" t="str">
        <f t="shared" ca="1" si="44"/>
        <v/>
      </c>
      <c r="FI12" s="13" t="str">
        <f t="shared" ca="1" si="44"/>
        <v/>
      </c>
      <c r="FJ12" s="13" t="str">
        <f t="shared" ca="1" si="44"/>
        <v/>
      </c>
      <c r="FK12" s="13" t="str">
        <f t="shared" ref="FK12:FT17" ca="1" si="45">IF(COUNT(INDIRECT(FK$10 &amp; $B12 &amp; ":" &amp; FK$10 &amp; $C12))=0,"",MAX(INDIRECT(FK$10 &amp; $B12 &amp; ":" &amp; FK$10 &amp; $C12)))</f>
        <v/>
      </c>
      <c r="FL12" s="13" t="str">
        <f t="shared" ca="1" si="45"/>
        <v/>
      </c>
      <c r="FM12" s="13" t="str">
        <f t="shared" ca="1" si="45"/>
        <v/>
      </c>
      <c r="FN12" s="13" t="str">
        <f t="shared" ca="1" si="45"/>
        <v/>
      </c>
      <c r="FO12" s="13" t="str">
        <f t="shared" ca="1" si="45"/>
        <v/>
      </c>
      <c r="FP12" s="13" t="str">
        <f t="shared" ca="1" si="45"/>
        <v/>
      </c>
      <c r="FQ12" s="13" t="str">
        <f t="shared" ca="1" si="45"/>
        <v/>
      </c>
      <c r="FR12" s="13" t="str">
        <f t="shared" ca="1" si="45"/>
        <v/>
      </c>
      <c r="FS12" s="13" t="str">
        <f t="shared" ca="1" si="45"/>
        <v/>
      </c>
      <c r="FT12" s="13" t="str">
        <f t="shared" ca="1" si="45"/>
        <v/>
      </c>
      <c r="FU12" s="13" t="str">
        <f t="shared" ref="FU12:GD17" ca="1" si="46">IF(COUNT(INDIRECT(FU$10 &amp; $B12 &amp; ":" &amp; FU$10 &amp; $C12))=0,"",MAX(INDIRECT(FU$10 &amp; $B12 &amp; ":" &amp; FU$10 &amp; $C12)))</f>
        <v/>
      </c>
      <c r="FV12" s="13" t="str">
        <f t="shared" ca="1" si="46"/>
        <v/>
      </c>
      <c r="FW12" s="13" t="str">
        <f t="shared" ca="1" si="46"/>
        <v/>
      </c>
      <c r="FX12" s="13" t="str">
        <f t="shared" ca="1" si="46"/>
        <v/>
      </c>
      <c r="FY12" s="13" t="str">
        <f t="shared" ca="1" si="46"/>
        <v/>
      </c>
      <c r="FZ12" s="13" t="str">
        <f t="shared" ca="1" si="46"/>
        <v/>
      </c>
      <c r="GA12" s="13" t="str">
        <f t="shared" ca="1" si="46"/>
        <v/>
      </c>
      <c r="GB12" s="13" t="str">
        <f t="shared" ca="1" si="46"/>
        <v/>
      </c>
      <c r="GC12" s="13" t="str">
        <f t="shared" ca="1" si="46"/>
        <v/>
      </c>
      <c r="GD12" s="13" t="str">
        <f t="shared" ca="1" si="46"/>
        <v/>
      </c>
      <c r="GE12" s="13" t="str">
        <f t="shared" ref="GE12:GN17" ca="1" si="47">IF(COUNT(INDIRECT(GE$10 &amp; $B12 &amp; ":" &amp; GE$10 &amp; $C12))=0,"",MAX(INDIRECT(GE$10 &amp; $B12 &amp; ":" &amp; GE$10 &amp; $C12)))</f>
        <v/>
      </c>
      <c r="GF12" s="13" t="str">
        <f t="shared" ca="1" si="47"/>
        <v/>
      </c>
      <c r="GG12" s="13" t="str">
        <f t="shared" ca="1" si="47"/>
        <v/>
      </c>
      <c r="GH12" s="13" t="str">
        <f t="shared" ca="1" si="47"/>
        <v/>
      </c>
      <c r="GI12" s="13" t="str">
        <f t="shared" ca="1" si="47"/>
        <v/>
      </c>
      <c r="GJ12" s="13" t="str">
        <f t="shared" ca="1" si="47"/>
        <v/>
      </c>
      <c r="GK12" s="13" t="str">
        <f t="shared" ca="1" si="47"/>
        <v/>
      </c>
      <c r="GL12" s="13" t="str">
        <f t="shared" ca="1" si="47"/>
        <v/>
      </c>
      <c r="GM12" s="13" t="str">
        <f t="shared" ca="1" si="47"/>
        <v/>
      </c>
      <c r="GN12" s="13" t="str">
        <f t="shared" ca="1" si="47"/>
        <v/>
      </c>
      <c r="GO12" s="13" t="str">
        <f t="shared" ref="GO12:GX17" ca="1" si="48">IF(COUNT(INDIRECT(GO$10 &amp; $B12 &amp; ":" &amp; GO$10 &amp; $C12))=0,"",MAX(INDIRECT(GO$10 &amp; $B12 &amp; ":" &amp; GO$10 &amp; $C12)))</f>
        <v/>
      </c>
      <c r="GP12" s="13" t="str">
        <f t="shared" ca="1" si="48"/>
        <v/>
      </c>
      <c r="GQ12" s="13" t="str">
        <f t="shared" ca="1" si="48"/>
        <v/>
      </c>
      <c r="GR12" s="13" t="str">
        <f t="shared" ca="1" si="48"/>
        <v/>
      </c>
      <c r="GS12" s="13" t="str">
        <f t="shared" ca="1" si="48"/>
        <v/>
      </c>
      <c r="GT12" s="13" t="str">
        <f t="shared" ca="1" si="48"/>
        <v/>
      </c>
      <c r="GU12" s="13" t="str">
        <f t="shared" ca="1" si="48"/>
        <v/>
      </c>
      <c r="GV12" s="13" t="str">
        <f t="shared" ca="1" si="48"/>
        <v/>
      </c>
      <c r="GW12" s="13" t="str">
        <f t="shared" ca="1" si="48"/>
        <v/>
      </c>
      <c r="GX12" s="13" t="str">
        <f t="shared" ca="1" si="48"/>
        <v/>
      </c>
      <c r="GY12" s="13" t="str">
        <f t="shared" ref="GY12:HH17" ca="1" si="49">IF(COUNT(INDIRECT(GY$10 &amp; $B12 &amp; ":" &amp; GY$10 &amp; $C12))=0,"",MAX(INDIRECT(GY$10 &amp; $B12 &amp; ":" &amp; GY$10 &amp; $C12)))</f>
        <v/>
      </c>
      <c r="GZ12" s="13" t="str">
        <f t="shared" ca="1" si="49"/>
        <v/>
      </c>
      <c r="HA12" s="13" t="str">
        <f t="shared" ca="1" si="49"/>
        <v/>
      </c>
      <c r="HB12" s="13" t="str">
        <f t="shared" ca="1" si="49"/>
        <v/>
      </c>
      <c r="HC12" s="13" t="str">
        <f t="shared" ca="1" si="49"/>
        <v/>
      </c>
      <c r="HD12" s="13" t="str">
        <f t="shared" ca="1" si="49"/>
        <v/>
      </c>
      <c r="HE12" s="13" t="str">
        <f t="shared" ca="1" si="49"/>
        <v/>
      </c>
      <c r="HF12" s="13" t="str">
        <f t="shared" ca="1" si="49"/>
        <v/>
      </c>
      <c r="HG12" s="13" t="str">
        <f t="shared" ca="1" si="49"/>
        <v/>
      </c>
      <c r="HH12" s="13" t="str">
        <f t="shared" ca="1" si="49"/>
        <v/>
      </c>
      <c r="HI12" s="13" t="str">
        <f t="shared" ref="HI12:HR17" ca="1" si="50">IF(COUNT(INDIRECT(HI$10 &amp; $B12 &amp; ":" &amp; HI$10 &amp; $C12))=0,"",MAX(INDIRECT(HI$10 &amp; $B12 &amp; ":" &amp; HI$10 &amp; $C12)))</f>
        <v/>
      </c>
      <c r="HJ12" s="13" t="str">
        <f t="shared" ca="1" si="50"/>
        <v/>
      </c>
      <c r="HK12" s="13" t="str">
        <f t="shared" ca="1" si="50"/>
        <v/>
      </c>
      <c r="HL12" s="13" t="str">
        <f t="shared" ca="1" si="50"/>
        <v/>
      </c>
      <c r="HM12" s="13" t="str">
        <f t="shared" ca="1" si="50"/>
        <v/>
      </c>
      <c r="HN12" s="13" t="str">
        <f t="shared" ca="1" si="50"/>
        <v/>
      </c>
      <c r="HO12" s="13" t="str">
        <f t="shared" ca="1" si="50"/>
        <v/>
      </c>
      <c r="HP12" s="13" t="str">
        <f t="shared" ca="1" si="50"/>
        <v/>
      </c>
      <c r="HQ12" s="13" t="str">
        <f t="shared" ca="1" si="50"/>
        <v/>
      </c>
      <c r="HR12" s="13" t="str">
        <f t="shared" ca="1" si="50"/>
        <v/>
      </c>
      <c r="HS12" s="13" t="str">
        <f t="shared" ref="HS12:IB17" ca="1" si="51">IF(COUNT(INDIRECT(HS$10 &amp; $B12 &amp; ":" &amp; HS$10 &amp; $C12))=0,"",MAX(INDIRECT(HS$10 &amp; $B12 &amp; ":" &amp; HS$10 &amp; $C12)))</f>
        <v/>
      </c>
      <c r="HT12" s="13" t="str">
        <f t="shared" ca="1" si="51"/>
        <v/>
      </c>
      <c r="HU12" s="13" t="str">
        <f t="shared" ca="1" si="51"/>
        <v/>
      </c>
      <c r="HV12" s="13" t="str">
        <f t="shared" ca="1" si="51"/>
        <v/>
      </c>
      <c r="HW12" s="13" t="str">
        <f t="shared" ca="1" si="51"/>
        <v/>
      </c>
      <c r="HX12" s="13" t="str">
        <f t="shared" ca="1" si="51"/>
        <v/>
      </c>
      <c r="HY12" s="13" t="str">
        <f t="shared" ca="1" si="51"/>
        <v/>
      </c>
      <c r="HZ12" s="13" t="str">
        <f t="shared" ca="1" si="51"/>
        <v/>
      </c>
      <c r="IA12" s="13" t="str">
        <f t="shared" ca="1" si="51"/>
        <v/>
      </c>
      <c r="IB12" s="13" t="str">
        <f t="shared" ca="1" si="51"/>
        <v/>
      </c>
      <c r="IC12" s="13" t="str">
        <f t="shared" ref="IC12:IQ17" ca="1" si="52">IF(COUNT(INDIRECT(IC$10 &amp; $B12 &amp; ":" &amp; IC$10 &amp; $C12))=0,"",MAX(INDIRECT(IC$10 &amp; $B12 &amp; ":" &amp; IC$10 &amp; $C12)))</f>
        <v/>
      </c>
      <c r="ID12" s="13" t="str">
        <f t="shared" ca="1" si="52"/>
        <v/>
      </c>
      <c r="IE12" s="13" t="str">
        <f t="shared" ca="1" si="52"/>
        <v/>
      </c>
      <c r="IF12" s="13" t="str">
        <f t="shared" ca="1" si="52"/>
        <v/>
      </c>
      <c r="IG12" s="13" t="str">
        <f t="shared" ca="1" si="52"/>
        <v/>
      </c>
      <c r="IH12" s="13" t="str">
        <f t="shared" ca="1" si="52"/>
        <v/>
      </c>
      <c r="II12" s="13" t="str">
        <f t="shared" ca="1" si="52"/>
        <v/>
      </c>
      <c r="IJ12" s="13" t="str">
        <f t="shared" ca="1" si="52"/>
        <v/>
      </c>
      <c r="IK12" s="13" t="str">
        <f t="shared" ca="1" si="52"/>
        <v/>
      </c>
      <c r="IL12" s="13" t="str">
        <f t="shared" ca="1" si="52"/>
        <v/>
      </c>
      <c r="IM12" s="13" t="str">
        <f t="shared" ca="1" si="52"/>
        <v/>
      </c>
      <c r="IN12" s="13" t="str">
        <f t="shared" ca="1" si="52"/>
        <v/>
      </c>
      <c r="IO12" s="13" t="str">
        <f t="shared" ca="1" si="52"/>
        <v/>
      </c>
      <c r="IP12" s="13" t="str">
        <f t="shared" ca="1" si="52"/>
        <v/>
      </c>
      <c r="IQ12" s="86" t="str">
        <f t="shared" ca="1" si="52"/>
        <v/>
      </c>
      <c r="IT12" s="6"/>
    </row>
    <row r="13" spans="1:254" ht="12.75" customHeight="1" x14ac:dyDescent="0.2">
      <c r="B13" s="21" t="e">
        <f t="shared" si="28"/>
        <v>#N/A</v>
      </c>
      <c r="C13" s="21">
        <f t="shared" ref="C13:C17" si="53">B14-4</f>
        <v>18</v>
      </c>
      <c r="D13" s="21" t="e">
        <f t="shared" ref="D13:D15" si="54">C13-B13+1</f>
        <v>#N/A</v>
      </c>
      <c r="E13" s="83"/>
      <c r="F13" s="46">
        <f t="shared" ref="F13:F18" si="55">F12-1</f>
        <v>2019</v>
      </c>
      <c r="G13" s="16" t="str">
        <f t="shared" ca="1" si="29"/>
        <v/>
      </c>
      <c r="H13" s="10" t="str">
        <f t="shared" ca="1" si="29"/>
        <v/>
      </c>
      <c r="I13" s="10" t="str">
        <f t="shared" ca="1" si="29"/>
        <v/>
      </c>
      <c r="J13" s="10" t="str">
        <f t="shared" ca="1" si="29"/>
        <v/>
      </c>
      <c r="K13" s="10" t="str">
        <f t="shared" ca="1" si="29"/>
        <v/>
      </c>
      <c r="L13" s="10" t="str">
        <f t="shared" ca="1" si="29"/>
        <v/>
      </c>
      <c r="M13" s="10" t="str">
        <f t="shared" ca="1" si="29"/>
        <v/>
      </c>
      <c r="N13" s="10" t="str">
        <f t="shared" ca="1" si="29"/>
        <v/>
      </c>
      <c r="O13" s="10" t="str">
        <f t="shared" ca="1" si="29"/>
        <v/>
      </c>
      <c r="P13" s="10" t="str">
        <f t="shared" ca="1" si="29"/>
        <v/>
      </c>
      <c r="Q13" s="10" t="str">
        <f t="shared" ca="1" si="30"/>
        <v/>
      </c>
      <c r="R13" s="10" t="str">
        <f t="shared" ca="1" si="30"/>
        <v/>
      </c>
      <c r="S13" s="10" t="str">
        <f t="shared" ca="1" si="30"/>
        <v/>
      </c>
      <c r="T13" s="10" t="str">
        <f t="shared" ca="1" si="30"/>
        <v/>
      </c>
      <c r="U13" s="10" t="str">
        <f t="shared" ca="1" si="30"/>
        <v/>
      </c>
      <c r="V13" s="10" t="str">
        <f t="shared" ca="1" si="30"/>
        <v/>
      </c>
      <c r="W13" s="10" t="str">
        <f t="shared" ca="1" si="30"/>
        <v/>
      </c>
      <c r="X13" s="10" t="str">
        <f t="shared" ca="1" si="30"/>
        <v/>
      </c>
      <c r="Y13" s="10" t="str">
        <f t="shared" ca="1" si="30"/>
        <v/>
      </c>
      <c r="Z13" s="10" t="str">
        <f t="shared" ca="1" si="30"/>
        <v/>
      </c>
      <c r="AA13" s="10" t="str">
        <f t="shared" ca="1" si="31"/>
        <v/>
      </c>
      <c r="AB13" s="10" t="str">
        <f t="shared" ca="1" si="31"/>
        <v/>
      </c>
      <c r="AC13" s="10" t="str">
        <f t="shared" ca="1" si="31"/>
        <v/>
      </c>
      <c r="AD13" s="10" t="str">
        <f t="shared" ca="1" si="31"/>
        <v/>
      </c>
      <c r="AE13" s="10" t="str">
        <f t="shared" ca="1" si="31"/>
        <v/>
      </c>
      <c r="AF13" s="10" t="str">
        <f t="shared" ca="1" si="31"/>
        <v/>
      </c>
      <c r="AG13" s="10" t="str">
        <f t="shared" ca="1" si="31"/>
        <v/>
      </c>
      <c r="AH13" s="10" t="str">
        <f t="shared" ca="1" si="31"/>
        <v/>
      </c>
      <c r="AI13" s="10" t="str">
        <f t="shared" ca="1" si="31"/>
        <v/>
      </c>
      <c r="AJ13" s="10" t="str">
        <f t="shared" ca="1" si="31"/>
        <v/>
      </c>
      <c r="AK13" s="10" t="str">
        <f t="shared" ca="1" si="32"/>
        <v/>
      </c>
      <c r="AL13" s="10" t="str">
        <f t="shared" ca="1" si="32"/>
        <v/>
      </c>
      <c r="AM13" s="10" t="str">
        <f t="shared" ca="1" si="32"/>
        <v/>
      </c>
      <c r="AN13" s="10" t="str">
        <f t="shared" ca="1" si="32"/>
        <v/>
      </c>
      <c r="AO13" s="10" t="str">
        <f t="shared" ca="1" si="32"/>
        <v/>
      </c>
      <c r="AP13" s="10" t="str">
        <f t="shared" ca="1" si="32"/>
        <v/>
      </c>
      <c r="AQ13" s="10" t="str">
        <f t="shared" ca="1" si="32"/>
        <v/>
      </c>
      <c r="AR13" s="10" t="str">
        <f t="shared" ca="1" si="32"/>
        <v/>
      </c>
      <c r="AS13" s="10" t="str">
        <f t="shared" ca="1" si="32"/>
        <v/>
      </c>
      <c r="AT13" s="10" t="str">
        <f t="shared" ca="1" si="32"/>
        <v/>
      </c>
      <c r="AU13" s="10" t="str">
        <f t="shared" ca="1" si="33"/>
        <v/>
      </c>
      <c r="AV13" s="10" t="str">
        <f t="shared" ca="1" si="33"/>
        <v/>
      </c>
      <c r="AW13" s="10" t="str">
        <f t="shared" ca="1" si="33"/>
        <v/>
      </c>
      <c r="AX13" s="10" t="str">
        <f t="shared" ca="1" si="33"/>
        <v/>
      </c>
      <c r="AY13" s="10" t="str">
        <f t="shared" ca="1" si="33"/>
        <v/>
      </c>
      <c r="AZ13" s="10" t="str">
        <f t="shared" ca="1" si="33"/>
        <v/>
      </c>
      <c r="BA13" s="10" t="str">
        <f t="shared" ca="1" si="33"/>
        <v/>
      </c>
      <c r="BB13" s="10" t="str">
        <f t="shared" ca="1" si="33"/>
        <v/>
      </c>
      <c r="BC13" s="10" t="str">
        <f t="shared" ca="1" si="33"/>
        <v/>
      </c>
      <c r="BD13" s="10" t="str">
        <f t="shared" ca="1" si="33"/>
        <v/>
      </c>
      <c r="BE13" s="10" t="str">
        <f t="shared" ca="1" si="34"/>
        <v/>
      </c>
      <c r="BF13" s="10" t="str">
        <f t="shared" ca="1" si="34"/>
        <v/>
      </c>
      <c r="BG13" s="10" t="str">
        <f t="shared" ca="1" si="34"/>
        <v/>
      </c>
      <c r="BH13" s="10" t="str">
        <f t="shared" ca="1" si="34"/>
        <v/>
      </c>
      <c r="BI13" s="10" t="str">
        <f t="shared" ca="1" si="34"/>
        <v/>
      </c>
      <c r="BJ13" s="10" t="str">
        <f t="shared" ca="1" si="34"/>
        <v/>
      </c>
      <c r="BK13" s="10" t="str">
        <f t="shared" ca="1" si="34"/>
        <v/>
      </c>
      <c r="BL13" s="10" t="str">
        <f t="shared" ca="1" si="34"/>
        <v/>
      </c>
      <c r="BM13" s="10" t="str">
        <f t="shared" ca="1" si="34"/>
        <v/>
      </c>
      <c r="BN13" s="10" t="str">
        <f t="shared" ca="1" si="34"/>
        <v/>
      </c>
      <c r="BO13" s="10" t="str">
        <f t="shared" ca="1" si="35"/>
        <v/>
      </c>
      <c r="BP13" s="10" t="str">
        <f t="shared" ca="1" si="35"/>
        <v/>
      </c>
      <c r="BQ13" s="10" t="str">
        <f t="shared" ca="1" si="35"/>
        <v/>
      </c>
      <c r="BR13" s="10" t="str">
        <f t="shared" ca="1" si="35"/>
        <v/>
      </c>
      <c r="BS13" s="10" t="str">
        <f t="shared" ca="1" si="35"/>
        <v/>
      </c>
      <c r="BT13" s="10" t="str">
        <f t="shared" ca="1" si="35"/>
        <v/>
      </c>
      <c r="BU13" s="10" t="str">
        <f t="shared" ca="1" si="35"/>
        <v/>
      </c>
      <c r="BV13" s="10" t="str">
        <f t="shared" ca="1" si="35"/>
        <v/>
      </c>
      <c r="BW13" s="10" t="str">
        <f t="shared" ca="1" si="35"/>
        <v/>
      </c>
      <c r="BX13" s="10" t="str">
        <f t="shared" ca="1" si="35"/>
        <v/>
      </c>
      <c r="BY13" s="10" t="str">
        <f t="shared" ca="1" si="36"/>
        <v/>
      </c>
      <c r="BZ13" s="10" t="str">
        <f t="shared" ca="1" si="36"/>
        <v/>
      </c>
      <c r="CA13" s="10" t="str">
        <f t="shared" ca="1" si="36"/>
        <v/>
      </c>
      <c r="CB13" s="10" t="str">
        <f t="shared" ca="1" si="36"/>
        <v/>
      </c>
      <c r="CC13" s="10" t="str">
        <f t="shared" ca="1" si="36"/>
        <v/>
      </c>
      <c r="CD13" s="10" t="str">
        <f t="shared" ca="1" si="36"/>
        <v/>
      </c>
      <c r="CE13" s="10" t="str">
        <f t="shared" ca="1" si="36"/>
        <v/>
      </c>
      <c r="CF13" s="10" t="str">
        <f t="shared" ca="1" si="36"/>
        <v/>
      </c>
      <c r="CG13" s="10" t="str">
        <f t="shared" ca="1" si="36"/>
        <v/>
      </c>
      <c r="CH13" s="10" t="str">
        <f t="shared" ca="1" si="36"/>
        <v/>
      </c>
      <c r="CI13" s="10" t="str">
        <f t="shared" ca="1" si="37"/>
        <v/>
      </c>
      <c r="CJ13" s="10" t="str">
        <f t="shared" ca="1" si="37"/>
        <v/>
      </c>
      <c r="CK13" s="10" t="str">
        <f t="shared" ca="1" si="37"/>
        <v/>
      </c>
      <c r="CL13" s="10" t="str">
        <f t="shared" ca="1" si="37"/>
        <v/>
      </c>
      <c r="CM13" s="10" t="str">
        <f t="shared" ca="1" si="37"/>
        <v/>
      </c>
      <c r="CN13" s="10" t="str">
        <f t="shared" ca="1" si="37"/>
        <v/>
      </c>
      <c r="CO13" s="10" t="str">
        <f t="shared" ca="1" si="37"/>
        <v/>
      </c>
      <c r="CP13" s="10" t="str">
        <f t="shared" ca="1" si="37"/>
        <v/>
      </c>
      <c r="CQ13" s="10" t="str">
        <f t="shared" ca="1" si="37"/>
        <v/>
      </c>
      <c r="CR13" s="10" t="str">
        <f t="shared" ca="1" si="37"/>
        <v/>
      </c>
      <c r="CS13" s="10" t="str">
        <f t="shared" ca="1" si="38"/>
        <v/>
      </c>
      <c r="CT13" s="10" t="str">
        <f t="shared" ca="1" si="38"/>
        <v/>
      </c>
      <c r="CU13" s="10" t="str">
        <f t="shared" ca="1" si="38"/>
        <v/>
      </c>
      <c r="CV13" s="10" t="str">
        <f t="shared" ca="1" si="38"/>
        <v/>
      </c>
      <c r="CW13" s="10" t="str">
        <f t="shared" ca="1" si="38"/>
        <v/>
      </c>
      <c r="CX13" s="10" t="str">
        <f t="shared" ca="1" si="38"/>
        <v/>
      </c>
      <c r="CY13" s="10" t="str">
        <f t="shared" ca="1" si="38"/>
        <v/>
      </c>
      <c r="CZ13" s="10" t="str">
        <f t="shared" ca="1" si="38"/>
        <v/>
      </c>
      <c r="DA13" s="10" t="str">
        <f t="shared" ca="1" si="38"/>
        <v/>
      </c>
      <c r="DB13" s="10" t="str">
        <f t="shared" ca="1" si="38"/>
        <v/>
      </c>
      <c r="DC13" s="10" t="str">
        <f t="shared" ca="1" si="39"/>
        <v/>
      </c>
      <c r="DD13" s="10" t="str">
        <f t="shared" ca="1" si="39"/>
        <v/>
      </c>
      <c r="DE13" s="10" t="str">
        <f t="shared" ca="1" si="39"/>
        <v/>
      </c>
      <c r="DF13" s="10" t="str">
        <f t="shared" ca="1" si="39"/>
        <v/>
      </c>
      <c r="DG13" s="10" t="str">
        <f t="shared" ca="1" si="39"/>
        <v/>
      </c>
      <c r="DH13" s="10" t="str">
        <f t="shared" ca="1" si="39"/>
        <v/>
      </c>
      <c r="DI13" s="10" t="str">
        <f t="shared" ca="1" si="39"/>
        <v/>
      </c>
      <c r="DJ13" s="10" t="str">
        <f t="shared" ca="1" si="39"/>
        <v/>
      </c>
      <c r="DK13" s="10" t="str">
        <f t="shared" ca="1" si="39"/>
        <v/>
      </c>
      <c r="DL13" s="10" t="str">
        <f t="shared" ca="1" si="39"/>
        <v/>
      </c>
      <c r="DM13" s="10" t="str">
        <f t="shared" ca="1" si="40"/>
        <v/>
      </c>
      <c r="DN13" s="10" t="str">
        <f t="shared" ca="1" si="40"/>
        <v/>
      </c>
      <c r="DO13" s="10" t="str">
        <f t="shared" ca="1" si="40"/>
        <v/>
      </c>
      <c r="DP13" s="10" t="str">
        <f t="shared" ca="1" si="40"/>
        <v/>
      </c>
      <c r="DQ13" s="10" t="str">
        <f t="shared" ca="1" si="40"/>
        <v/>
      </c>
      <c r="DR13" s="10" t="str">
        <f t="shared" ca="1" si="40"/>
        <v/>
      </c>
      <c r="DS13" s="10" t="str">
        <f t="shared" ca="1" si="40"/>
        <v/>
      </c>
      <c r="DT13" s="10" t="str">
        <f t="shared" ca="1" si="40"/>
        <v/>
      </c>
      <c r="DU13" s="10" t="str">
        <f t="shared" ca="1" si="40"/>
        <v/>
      </c>
      <c r="DV13" s="10" t="str">
        <f t="shared" ca="1" si="40"/>
        <v/>
      </c>
      <c r="DW13" s="10" t="str">
        <f t="shared" ca="1" si="41"/>
        <v/>
      </c>
      <c r="DX13" s="10" t="str">
        <f t="shared" ca="1" si="41"/>
        <v/>
      </c>
      <c r="DY13" s="10" t="str">
        <f t="shared" ca="1" si="41"/>
        <v/>
      </c>
      <c r="DZ13" s="10" t="str">
        <f t="shared" ca="1" si="41"/>
        <v/>
      </c>
      <c r="EA13" s="10" t="str">
        <f t="shared" ca="1" si="41"/>
        <v/>
      </c>
      <c r="EB13" s="10" t="str">
        <f t="shared" ca="1" si="41"/>
        <v/>
      </c>
      <c r="EC13" s="10" t="str">
        <f t="shared" ca="1" si="41"/>
        <v/>
      </c>
      <c r="ED13" s="10" t="str">
        <f t="shared" ca="1" si="41"/>
        <v/>
      </c>
      <c r="EE13" s="10" t="str">
        <f t="shared" ca="1" si="41"/>
        <v/>
      </c>
      <c r="EF13" s="10" t="str">
        <f t="shared" ca="1" si="41"/>
        <v/>
      </c>
      <c r="EG13" s="10" t="str">
        <f t="shared" ca="1" si="42"/>
        <v/>
      </c>
      <c r="EH13" s="10" t="str">
        <f t="shared" ca="1" si="42"/>
        <v/>
      </c>
      <c r="EI13" s="10" t="str">
        <f t="shared" ca="1" si="42"/>
        <v/>
      </c>
      <c r="EJ13" s="10" t="str">
        <f t="shared" ca="1" si="42"/>
        <v/>
      </c>
      <c r="EK13" s="10" t="str">
        <f t="shared" ca="1" si="42"/>
        <v/>
      </c>
      <c r="EL13" s="10" t="str">
        <f t="shared" ca="1" si="42"/>
        <v/>
      </c>
      <c r="EM13" s="10" t="str">
        <f t="shared" ca="1" si="42"/>
        <v/>
      </c>
      <c r="EN13" s="10" t="str">
        <f t="shared" ca="1" si="42"/>
        <v/>
      </c>
      <c r="EO13" s="10" t="str">
        <f t="shared" ca="1" si="42"/>
        <v/>
      </c>
      <c r="EP13" s="10" t="str">
        <f t="shared" ca="1" si="42"/>
        <v/>
      </c>
      <c r="EQ13" s="10" t="str">
        <f t="shared" ca="1" si="43"/>
        <v/>
      </c>
      <c r="ER13" s="10" t="str">
        <f t="shared" ca="1" si="43"/>
        <v/>
      </c>
      <c r="ES13" s="10" t="str">
        <f t="shared" ca="1" si="43"/>
        <v/>
      </c>
      <c r="ET13" s="10" t="str">
        <f t="shared" ca="1" si="43"/>
        <v/>
      </c>
      <c r="EU13" s="10" t="str">
        <f t="shared" ca="1" si="43"/>
        <v/>
      </c>
      <c r="EV13" s="10" t="str">
        <f t="shared" ca="1" si="43"/>
        <v/>
      </c>
      <c r="EW13" s="10" t="str">
        <f t="shared" ca="1" si="43"/>
        <v/>
      </c>
      <c r="EX13" s="10" t="str">
        <f t="shared" ca="1" si="43"/>
        <v/>
      </c>
      <c r="EY13" s="10" t="str">
        <f t="shared" ca="1" si="43"/>
        <v/>
      </c>
      <c r="EZ13" s="10" t="str">
        <f t="shared" ca="1" si="43"/>
        <v/>
      </c>
      <c r="FA13" s="10" t="str">
        <f t="shared" ca="1" si="44"/>
        <v/>
      </c>
      <c r="FB13" s="10" t="str">
        <f t="shared" ca="1" si="44"/>
        <v/>
      </c>
      <c r="FC13" s="10" t="str">
        <f t="shared" ca="1" si="44"/>
        <v/>
      </c>
      <c r="FD13" s="10" t="str">
        <f t="shared" ca="1" si="44"/>
        <v/>
      </c>
      <c r="FE13" s="10" t="str">
        <f t="shared" ca="1" si="44"/>
        <v/>
      </c>
      <c r="FF13" s="10" t="str">
        <f t="shared" ca="1" si="44"/>
        <v/>
      </c>
      <c r="FG13" s="10" t="str">
        <f t="shared" ca="1" si="44"/>
        <v/>
      </c>
      <c r="FH13" s="10" t="str">
        <f t="shared" ca="1" si="44"/>
        <v/>
      </c>
      <c r="FI13" s="10" t="str">
        <f t="shared" ca="1" si="44"/>
        <v/>
      </c>
      <c r="FJ13" s="10" t="str">
        <f t="shared" ca="1" si="44"/>
        <v/>
      </c>
      <c r="FK13" s="10" t="str">
        <f t="shared" ca="1" si="45"/>
        <v/>
      </c>
      <c r="FL13" s="10" t="str">
        <f t="shared" ca="1" si="45"/>
        <v/>
      </c>
      <c r="FM13" s="10" t="str">
        <f t="shared" ca="1" si="45"/>
        <v/>
      </c>
      <c r="FN13" s="10" t="str">
        <f t="shared" ca="1" si="45"/>
        <v/>
      </c>
      <c r="FO13" s="10" t="str">
        <f t="shared" ca="1" si="45"/>
        <v/>
      </c>
      <c r="FP13" s="10" t="str">
        <f t="shared" ca="1" si="45"/>
        <v/>
      </c>
      <c r="FQ13" s="10" t="str">
        <f t="shared" ca="1" si="45"/>
        <v/>
      </c>
      <c r="FR13" s="10" t="str">
        <f t="shared" ca="1" si="45"/>
        <v/>
      </c>
      <c r="FS13" s="10" t="str">
        <f t="shared" ca="1" si="45"/>
        <v/>
      </c>
      <c r="FT13" s="10" t="str">
        <f t="shared" ca="1" si="45"/>
        <v/>
      </c>
      <c r="FU13" s="10" t="str">
        <f t="shared" ca="1" si="46"/>
        <v/>
      </c>
      <c r="FV13" s="10" t="str">
        <f t="shared" ca="1" si="46"/>
        <v/>
      </c>
      <c r="FW13" s="10" t="str">
        <f t="shared" ca="1" si="46"/>
        <v/>
      </c>
      <c r="FX13" s="10" t="str">
        <f t="shared" ca="1" si="46"/>
        <v/>
      </c>
      <c r="FY13" s="10" t="str">
        <f t="shared" ca="1" si="46"/>
        <v/>
      </c>
      <c r="FZ13" s="10" t="str">
        <f t="shared" ca="1" si="46"/>
        <v/>
      </c>
      <c r="GA13" s="10" t="str">
        <f t="shared" ca="1" si="46"/>
        <v/>
      </c>
      <c r="GB13" s="10" t="str">
        <f t="shared" ca="1" si="46"/>
        <v/>
      </c>
      <c r="GC13" s="10" t="str">
        <f t="shared" ca="1" si="46"/>
        <v/>
      </c>
      <c r="GD13" s="10" t="str">
        <f t="shared" ca="1" si="46"/>
        <v/>
      </c>
      <c r="GE13" s="10" t="str">
        <f t="shared" ca="1" si="47"/>
        <v/>
      </c>
      <c r="GF13" s="10" t="str">
        <f t="shared" ca="1" si="47"/>
        <v/>
      </c>
      <c r="GG13" s="10" t="str">
        <f t="shared" ca="1" si="47"/>
        <v/>
      </c>
      <c r="GH13" s="10" t="str">
        <f t="shared" ca="1" si="47"/>
        <v/>
      </c>
      <c r="GI13" s="10" t="str">
        <f t="shared" ca="1" si="47"/>
        <v/>
      </c>
      <c r="GJ13" s="10" t="str">
        <f t="shared" ca="1" si="47"/>
        <v/>
      </c>
      <c r="GK13" s="10" t="str">
        <f t="shared" ca="1" si="47"/>
        <v/>
      </c>
      <c r="GL13" s="10" t="str">
        <f t="shared" ca="1" si="47"/>
        <v/>
      </c>
      <c r="GM13" s="10" t="str">
        <f t="shared" ca="1" si="47"/>
        <v/>
      </c>
      <c r="GN13" s="10" t="str">
        <f t="shared" ca="1" si="47"/>
        <v/>
      </c>
      <c r="GO13" s="10" t="str">
        <f t="shared" ca="1" si="48"/>
        <v/>
      </c>
      <c r="GP13" s="10" t="str">
        <f t="shared" ca="1" si="48"/>
        <v/>
      </c>
      <c r="GQ13" s="10" t="str">
        <f t="shared" ca="1" si="48"/>
        <v/>
      </c>
      <c r="GR13" s="10" t="str">
        <f t="shared" ca="1" si="48"/>
        <v/>
      </c>
      <c r="GS13" s="10" t="str">
        <f t="shared" ca="1" si="48"/>
        <v/>
      </c>
      <c r="GT13" s="10" t="str">
        <f t="shared" ca="1" si="48"/>
        <v/>
      </c>
      <c r="GU13" s="10" t="str">
        <f t="shared" ca="1" si="48"/>
        <v/>
      </c>
      <c r="GV13" s="10" t="str">
        <f t="shared" ca="1" si="48"/>
        <v/>
      </c>
      <c r="GW13" s="10" t="str">
        <f t="shared" ca="1" si="48"/>
        <v/>
      </c>
      <c r="GX13" s="10" t="str">
        <f t="shared" ca="1" si="48"/>
        <v/>
      </c>
      <c r="GY13" s="10" t="str">
        <f t="shared" ca="1" si="49"/>
        <v/>
      </c>
      <c r="GZ13" s="10" t="str">
        <f t="shared" ca="1" si="49"/>
        <v/>
      </c>
      <c r="HA13" s="10" t="str">
        <f t="shared" ca="1" si="49"/>
        <v/>
      </c>
      <c r="HB13" s="10" t="str">
        <f t="shared" ca="1" si="49"/>
        <v/>
      </c>
      <c r="HC13" s="10" t="str">
        <f t="shared" ca="1" si="49"/>
        <v/>
      </c>
      <c r="HD13" s="10" t="str">
        <f t="shared" ca="1" si="49"/>
        <v/>
      </c>
      <c r="HE13" s="10" t="str">
        <f t="shared" ca="1" si="49"/>
        <v/>
      </c>
      <c r="HF13" s="10" t="str">
        <f t="shared" ca="1" si="49"/>
        <v/>
      </c>
      <c r="HG13" s="10" t="str">
        <f t="shared" ca="1" si="49"/>
        <v/>
      </c>
      <c r="HH13" s="10" t="str">
        <f t="shared" ca="1" si="49"/>
        <v/>
      </c>
      <c r="HI13" s="10" t="str">
        <f t="shared" ca="1" si="50"/>
        <v/>
      </c>
      <c r="HJ13" s="10" t="str">
        <f t="shared" ca="1" si="50"/>
        <v/>
      </c>
      <c r="HK13" s="10" t="str">
        <f t="shared" ca="1" si="50"/>
        <v/>
      </c>
      <c r="HL13" s="10" t="str">
        <f t="shared" ca="1" si="50"/>
        <v/>
      </c>
      <c r="HM13" s="10" t="str">
        <f t="shared" ca="1" si="50"/>
        <v/>
      </c>
      <c r="HN13" s="10" t="str">
        <f t="shared" ca="1" si="50"/>
        <v/>
      </c>
      <c r="HO13" s="10" t="str">
        <f t="shared" ca="1" si="50"/>
        <v/>
      </c>
      <c r="HP13" s="10" t="str">
        <f t="shared" ca="1" si="50"/>
        <v/>
      </c>
      <c r="HQ13" s="10" t="str">
        <f t="shared" ca="1" si="50"/>
        <v/>
      </c>
      <c r="HR13" s="10" t="str">
        <f t="shared" ca="1" si="50"/>
        <v/>
      </c>
      <c r="HS13" s="10" t="str">
        <f t="shared" ca="1" si="51"/>
        <v/>
      </c>
      <c r="HT13" s="10" t="str">
        <f t="shared" ca="1" si="51"/>
        <v/>
      </c>
      <c r="HU13" s="10" t="str">
        <f t="shared" ca="1" si="51"/>
        <v/>
      </c>
      <c r="HV13" s="10" t="str">
        <f t="shared" ca="1" si="51"/>
        <v/>
      </c>
      <c r="HW13" s="10" t="str">
        <f t="shared" ca="1" si="51"/>
        <v/>
      </c>
      <c r="HX13" s="10" t="str">
        <f t="shared" ca="1" si="51"/>
        <v/>
      </c>
      <c r="HY13" s="10" t="str">
        <f t="shared" ca="1" si="51"/>
        <v/>
      </c>
      <c r="HZ13" s="10" t="str">
        <f t="shared" ca="1" si="51"/>
        <v/>
      </c>
      <c r="IA13" s="10" t="str">
        <f t="shared" ca="1" si="51"/>
        <v/>
      </c>
      <c r="IB13" s="10" t="str">
        <f t="shared" ca="1" si="51"/>
        <v/>
      </c>
      <c r="IC13" s="10" t="str">
        <f t="shared" ca="1" si="52"/>
        <v/>
      </c>
      <c r="ID13" s="10" t="str">
        <f t="shared" ca="1" si="52"/>
        <v/>
      </c>
      <c r="IE13" s="10" t="str">
        <f t="shared" ca="1" si="52"/>
        <v/>
      </c>
      <c r="IF13" s="10" t="str">
        <f t="shared" ca="1" si="52"/>
        <v/>
      </c>
      <c r="IG13" s="10" t="str">
        <f t="shared" ca="1" si="52"/>
        <v/>
      </c>
      <c r="IH13" s="10" t="str">
        <f t="shared" ca="1" si="52"/>
        <v/>
      </c>
      <c r="II13" s="10" t="str">
        <f t="shared" ca="1" si="52"/>
        <v/>
      </c>
      <c r="IJ13" s="10" t="str">
        <f t="shared" ca="1" si="52"/>
        <v/>
      </c>
      <c r="IK13" s="10" t="str">
        <f t="shared" ca="1" si="52"/>
        <v/>
      </c>
      <c r="IL13" s="10" t="str">
        <f t="shared" ca="1" si="52"/>
        <v/>
      </c>
      <c r="IM13" s="10" t="str">
        <f t="shared" ca="1" si="52"/>
        <v/>
      </c>
      <c r="IN13" s="10" t="str">
        <f t="shared" ca="1" si="52"/>
        <v/>
      </c>
      <c r="IO13" s="10" t="str">
        <f t="shared" ca="1" si="52"/>
        <v/>
      </c>
      <c r="IP13" s="10" t="str">
        <f t="shared" ca="1" si="52"/>
        <v/>
      </c>
      <c r="IQ13" s="15" t="str">
        <f t="shared" ca="1" si="52"/>
        <v/>
      </c>
      <c r="IT13" s="6"/>
    </row>
    <row r="14" spans="1:254" ht="12.75" customHeight="1" x14ac:dyDescent="0.2">
      <c r="B14" s="21">
        <f t="shared" si="28"/>
        <v>22</v>
      </c>
      <c r="C14" s="21">
        <f t="shared" si="53"/>
        <v>38</v>
      </c>
      <c r="D14" s="21">
        <f t="shared" si="54"/>
        <v>17</v>
      </c>
      <c r="E14" s="83"/>
      <c r="F14" s="46">
        <f t="shared" si="55"/>
        <v>2018</v>
      </c>
      <c r="G14" s="16">
        <f t="shared" ca="1" si="29"/>
        <v>43</v>
      </c>
      <c r="H14" s="10">
        <f t="shared" ca="1" si="29"/>
        <v>41</v>
      </c>
      <c r="I14" s="10">
        <f t="shared" ca="1" si="29"/>
        <v>41</v>
      </c>
      <c r="J14" s="10">
        <f t="shared" ca="1" si="29"/>
        <v>44</v>
      </c>
      <c r="K14" s="10">
        <f t="shared" ca="1" si="29"/>
        <v>41</v>
      </c>
      <c r="L14" s="10">
        <f t="shared" ca="1" si="29"/>
        <v>48</v>
      </c>
      <c r="M14" s="10">
        <f t="shared" ca="1" si="29"/>
        <v>47</v>
      </c>
      <c r="N14" s="10">
        <f t="shared" ca="1" si="29"/>
        <v>42</v>
      </c>
      <c r="O14" s="10">
        <f t="shared" ca="1" si="29"/>
        <v>38</v>
      </c>
      <c r="P14" s="10">
        <f t="shared" ca="1" si="29"/>
        <v>45</v>
      </c>
      <c r="Q14" s="10">
        <f t="shared" ca="1" si="30"/>
        <v>46</v>
      </c>
      <c r="R14" s="10">
        <f t="shared" ca="1" si="30"/>
        <v>44</v>
      </c>
      <c r="S14" s="10">
        <f t="shared" ca="1" si="30"/>
        <v>44</v>
      </c>
      <c r="T14" s="10">
        <f t="shared" ca="1" si="30"/>
        <v>41</v>
      </c>
      <c r="U14" s="10">
        <f t="shared" ca="1" si="30"/>
        <v>48</v>
      </c>
      <c r="V14" s="10">
        <f t="shared" ca="1" si="30"/>
        <v>44</v>
      </c>
      <c r="W14" s="10">
        <f t="shared" ca="1" si="30"/>
        <v>49</v>
      </c>
      <c r="X14" s="10">
        <f t="shared" ca="1" si="30"/>
        <v>51</v>
      </c>
      <c r="Y14" s="10">
        <f t="shared" ca="1" si="30"/>
        <v>49</v>
      </c>
      <c r="Z14" s="10">
        <f t="shared" ca="1" si="30"/>
        <v>44</v>
      </c>
      <c r="AA14" s="10">
        <f t="shared" ca="1" si="31"/>
        <v>43</v>
      </c>
      <c r="AB14" s="10">
        <f t="shared" ca="1" si="31"/>
        <v>47</v>
      </c>
      <c r="AC14" s="10">
        <f t="shared" ca="1" si="31"/>
        <v>46</v>
      </c>
      <c r="AD14" s="10">
        <f t="shared" ca="1" si="31"/>
        <v>49</v>
      </c>
      <c r="AE14" s="10">
        <f t="shared" ca="1" si="31"/>
        <v>45</v>
      </c>
      <c r="AF14" s="10">
        <f t="shared" ca="1" si="31"/>
        <v>48</v>
      </c>
      <c r="AG14" s="10">
        <f t="shared" ca="1" si="31"/>
        <v>49</v>
      </c>
      <c r="AH14" s="10">
        <f t="shared" ca="1" si="31"/>
        <v>43</v>
      </c>
      <c r="AI14" s="10">
        <f t="shared" ca="1" si="31"/>
        <v>51</v>
      </c>
      <c r="AJ14" s="10">
        <f t="shared" ca="1" si="31"/>
        <v>39</v>
      </c>
      <c r="AK14" s="10">
        <f t="shared" ca="1" si="32"/>
        <v>47</v>
      </c>
      <c r="AL14" s="10">
        <f t="shared" ca="1" si="32"/>
        <v>47</v>
      </c>
      <c r="AM14" s="10">
        <f t="shared" ca="1" si="32"/>
        <v>49</v>
      </c>
      <c r="AN14" s="10">
        <f t="shared" ca="1" si="32"/>
        <v>48</v>
      </c>
      <c r="AO14" s="10">
        <f t="shared" ca="1" si="32"/>
        <v>46</v>
      </c>
      <c r="AP14" s="10">
        <f t="shared" ca="1" si="32"/>
        <v>48</v>
      </c>
      <c r="AQ14" s="10">
        <f t="shared" ca="1" si="32"/>
        <v>53</v>
      </c>
      <c r="AR14" s="10">
        <f t="shared" ca="1" si="32"/>
        <v>49</v>
      </c>
      <c r="AS14" s="10">
        <f t="shared" ca="1" si="32"/>
        <v>47</v>
      </c>
      <c r="AT14" s="10">
        <f t="shared" ca="1" si="32"/>
        <v>49</v>
      </c>
      <c r="AU14" s="10">
        <f t="shared" ca="1" si="33"/>
        <v>47</v>
      </c>
      <c r="AV14" s="10">
        <f t="shared" ca="1" si="33"/>
        <v>52</v>
      </c>
      <c r="AW14" s="10">
        <f t="shared" ca="1" si="33"/>
        <v>57</v>
      </c>
      <c r="AX14" s="10">
        <f t="shared" ca="1" si="33"/>
        <v>69</v>
      </c>
      <c r="AY14" s="10">
        <f t="shared" ca="1" si="33"/>
        <v>69</v>
      </c>
      <c r="AZ14" s="10">
        <f t="shared" ca="1" si="33"/>
        <v>48</v>
      </c>
      <c r="BA14" s="10">
        <f t="shared" ca="1" si="33"/>
        <v>51</v>
      </c>
      <c r="BB14" s="10">
        <f t="shared" ca="1" si="33"/>
        <v>38</v>
      </c>
      <c r="BC14" s="10">
        <f t="shared" ca="1" si="33"/>
        <v>47</v>
      </c>
      <c r="BD14" s="10">
        <f t="shared" ca="1" si="33"/>
        <v>46</v>
      </c>
      <c r="BE14" s="10">
        <f t="shared" ca="1" si="34"/>
        <v>47</v>
      </c>
      <c r="BF14" s="10">
        <f t="shared" ca="1" si="34"/>
        <v>54</v>
      </c>
      <c r="BG14" s="10">
        <f t="shared" ca="1" si="34"/>
        <v>58</v>
      </c>
      <c r="BH14" s="10">
        <f t="shared" ca="1" si="34"/>
        <v>60</v>
      </c>
      <c r="BI14" s="10">
        <f t="shared" ca="1" si="34"/>
        <v>57</v>
      </c>
      <c r="BJ14" s="10">
        <f t="shared" ca="1" si="34"/>
        <v>51</v>
      </c>
      <c r="BK14" s="10">
        <f t="shared" ca="1" si="34"/>
        <v>56</v>
      </c>
      <c r="BL14" s="10">
        <f t="shared" ca="1" si="34"/>
        <v>54</v>
      </c>
      <c r="BM14" s="10">
        <f t="shared" ca="1" si="34"/>
        <v>59</v>
      </c>
      <c r="BN14" s="10">
        <f t="shared" ca="1" si="34"/>
        <v>41</v>
      </c>
      <c r="BO14" s="10">
        <f t="shared" ca="1" si="35"/>
        <v>50</v>
      </c>
      <c r="BP14" s="10">
        <f t="shared" ca="1" si="35"/>
        <v>74</v>
      </c>
      <c r="BQ14" s="10">
        <f t="shared" ca="1" si="35"/>
        <v>76</v>
      </c>
      <c r="BR14" s="10">
        <f t="shared" ca="1" si="35"/>
        <v>68</v>
      </c>
      <c r="BS14" s="10">
        <f t="shared" ca="1" si="35"/>
        <v>64</v>
      </c>
      <c r="BT14" s="10">
        <f t="shared" ca="1" si="35"/>
        <v>57</v>
      </c>
      <c r="BU14" s="10">
        <f t="shared" ca="1" si="35"/>
        <v>52</v>
      </c>
      <c r="BV14" s="10">
        <f t="shared" ca="1" si="35"/>
        <v>57</v>
      </c>
      <c r="BW14" s="10">
        <f t="shared" ca="1" si="35"/>
        <v>56</v>
      </c>
      <c r="BX14" s="10">
        <f t="shared" ca="1" si="35"/>
        <v>67</v>
      </c>
      <c r="BY14" s="10">
        <f t="shared" ca="1" si="36"/>
        <v>54</v>
      </c>
      <c r="BZ14" s="10">
        <f t="shared" ca="1" si="36"/>
        <v>57</v>
      </c>
      <c r="CA14" s="10">
        <f t="shared" ca="1" si="36"/>
        <v>57</v>
      </c>
      <c r="CB14" s="10">
        <f t="shared" ca="1" si="36"/>
        <v>45</v>
      </c>
      <c r="CC14" s="10">
        <f t="shared" ca="1" si="36"/>
        <v>42</v>
      </c>
      <c r="CD14" s="10">
        <f t="shared" ca="1" si="36"/>
        <v>64</v>
      </c>
      <c r="CE14" s="10">
        <f t="shared" ca="1" si="36"/>
        <v>41</v>
      </c>
      <c r="CF14" s="10">
        <f t="shared" ca="1" si="36"/>
        <v>34</v>
      </c>
      <c r="CG14" s="10">
        <f t="shared" ca="1" si="36"/>
        <v>39</v>
      </c>
      <c r="CH14" s="10">
        <f t="shared" ca="1" si="36"/>
        <v>33</v>
      </c>
      <c r="CI14" s="10">
        <f t="shared" ca="1" si="37"/>
        <v>43</v>
      </c>
      <c r="CJ14" s="10">
        <f t="shared" ca="1" si="37"/>
        <v>65</v>
      </c>
      <c r="CK14" s="10">
        <f t="shared" ca="1" si="37"/>
        <v>40</v>
      </c>
      <c r="CL14" s="10">
        <f t="shared" ca="1" si="37"/>
        <v>46</v>
      </c>
      <c r="CM14" s="10">
        <f t="shared" ca="1" si="37"/>
        <v>68</v>
      </c>
      <c r="CN14" s="10">
        <f t="shared" ca="1" si="37"/>
        <v>72</v>
      </c>
      <c r="CO14" s="10">
        <f t="shared" ca="1" si="37"/>
        <v>66</v>
      </c>
      <c r="CP14" s="10">
        <f t="shared" ca="1" si="37"/>
        <v>48</v>
      </c>
      <c r="CQ14" s="10">
        <f t="shared" ca="1" si="37"/>
        <v>31</v>
      </c>
      <c r="CR14" s="10">
        <f t="shared" ca="1" si="37"/>
        <v>75</v>
      </c>
      <c r="CS14" s="10">
        <f t="shared" ca="1" si="38"/>
        <v>42</v>
      </c>
      <c r="CT14" s="10">
        <f t="shared" ca="1" si="38"/>
        <v>30</v>
      </c>
      <c r="CU14" s="10">
        <f t="shared" ca="1" si="38"/>
        <v>51</v>
      </c>
      <c r="CV14" s="10">
        <f t="shared" ca="1" si="38"/>
        <v>68</v>
      </c>
      <c r="CW14" s="10">
        <f t="shared" ca="1" si="38"/>
        <v>27</v>
      </c>
      <c r="CX14" s="10">
        <f t="shared" ca="1" si="38"/>
        <v>36</v>
      </c>
      <c r="CY14" s="10">
        <f t="shared" ca="1" si="38"/>
        <v>56</v>
      </c>
      <c r="CZ14" s="10">
        <f t="shared" ca="1" si="38"/>
        <v>36</v>
      </c>
      <c r="DA14" s="10">
        <f t="shared" ca="1" si="38"/>
        <v>45</v>
      </c>
      <c r="DB14" s="10">
        <f t="shared" ca="1" si="38"/>
        <v>62</v>
      </c>
      <c r="DC14" s="10">
        <f t="shared" ca="1" si="39"/>
        <v>76</v>
      </c>
      <c r="DD14" s="10">
        <f t="shared" ca="1" si="39"/>
        <v>48</v>
      </c>
      <c r="DE14" s="10">
        <f t="shared" ca="1" si="39"/>
        <v>49</v>
      </c>
      <c r="DF14" s="10">
        <f t="shared" ca="1" si="39"/>
        <v>59</v>
      </c>
      <c r="DG14" s="10">
        <f t="shared" ca="1" si="39"/>
        <v>49</v>
      </c>
      <c r="DH14" s="10">
        <f t="shared" ca="1" si="39"/>
        <v>50</v>
      </c>
      <c r="DI14" s="10">
        <f t="shared" ca="1" si="39"/>
        <v>45</v>
      </c>
      <c r="DJ14" s="10">
        <f t="shared" ca="1" si="39"/>
        <v>59</v>
      </c>
      <c r="DK14" s="10">
        <f t="shared" ca="1" si="39"/>
        <v>75</v>
      </c>
      <c r="DL14" s="10">
        <f t="shared" ca="1" si="39"/>
        <v>79</v>
      </c>
      <c r="DM14" s="10">
        <f t="shared" ca="1" si="40"/>
        <v>51</v>
      </c>
      <c r="DN14" s="10">
        <f t="shared" ca="1" si="40"/>
        <v>64</v>
      </c>
      <c r="DO14" s="10">
        <f t="shared" ca="1" si="40"/>
        <v>71</v>
      </c>
      <c r="DP14" s="10">
        <f t="shared" ca="1" si="40"/>
        <v>48</v>
      </c>
      <c r="DQ14" s="10">
        <f t="shared" ca="1" si="40"/>
        <v>33</v>
      </c>
      <c r="DR14" s="10">
        <f t="shared" ca="1" si="40"/>
        <v>50</v>
      </c>
      <c r="DS14" s="10">
        <f t="shared" ca="1" si="40"/>
        <v>42</v>
      </c>
      <c r="DT14" s="10">
        <f t="shared" ca="1" si="40"/>
        <v>53</v>
      </c>
      <c r="DU14" s="10">
        <f t="shared" ca="1" si="40"/>
        <v>40</v>
      </c>
      <c r="DV14" s="10">
        <f t="shared" ca="1" si="40"/>
        <v>57</v>
      </c>
      <c r="DW14" s="10">
        <f t="shared" ca="1" si="41"/>
        <v>68</v>
      </c>
      <c r="DX14" s="10">
        <f t="shared" ca="1" si="41"/>
        <v>79</v>
      </c>
      <c r="DY14" s="10">
        <f t="shared" ca="1" si="41"/>
        <v>95</v>
      </c>
      <c r="DZ14" s="10">
        <f t="shared" ca="1" si="41"/>
        <v>100</v>
      </c>
      <c r="EA14" s="10">
        <f t="shared" ca="1" si="41"/>
        <v>81</v>
      </c>
      <c r="EB14" s="10">
        <f t="shared" ca="1" si="41"/>
        <v>57</v>
      </c>
      <c r="EC14" s="10">
        <f t="shared" ca="1" si="41"/>
        <v>44</v>
      </c>
      <c r="ED14" s="10">
        <f t="shared" ca="1" si="41"/>
        <v>40</v>
      </c>
      <c r="EE14" s="10">
        <f t="shared" ca="1" si="41"/>
        <v>60</v>
      </c>
      <c r="EF14" s="10">
        <f t="shared" ca="1" si="41"/>
        <v>60</v>
      </c>
      <c r="EG14" s="10">
        <f t="shared" ca="1" si="42"/>
        <v>79</v>
      </c>
      <c r="EH14" s="10">
        <f t="shared" ca="1" si="42"/>
        <v>86</v>
      </c>
      <c r="EI14" s="10">
        <f t="shared" ca="1" si="42"/>
        <v>64</v>
      </c>
      <c r="EJ14" s="10">
        <f t="shared" ca="1" si="42"/>
        <v>63</v>
      </c>
      <c r="EK14" s="10">
        <f t="shared" ca="1" si="42"/>
        <v>66</v>
      </c>
      <c r="EL14" s="10">
        <f t="shared" ca="1" si="42"/>
        <v>63</v>
      </c>
      <c r="EM14" s="10">
        <f t="shared" ca="1" si="42"/>
        <v>54</v>
      </c>
      <c r="EN14" s="10">
        <f t="shared" ca="1" si="42"/>
        <v>80</v>
      </c>
      <c r="EO14" s="10">
        <f t="shared" ca="1" si="42"/>
        <v>58</v>
      </c>
      <c r="EP14" s="10">
        <f t="shared" ca="1" si="42"/>
        <v>51</v>
      </c>
      <c r="EQ14" s="10">
        <f t="shared" ca="1" si="43"/>
        <v>77</v>
      </c>
      <c r="ER14" s="10">
        <f t="shared" ca="1" si="43"/>
        <v>63</v>
      </c>
      <c r="ES14" s="10">
        <f t="shared" ca="1" si="43"/>
        <v>41</v>
      </c>
      <c r="ET14" s="10">
        <f t="shared" ca="1" si="43"/>
        <v>32</v>
      </c>
      <c r="EU14" s="10">
        <f t="shared" ca="1" si="43"/>
        <v>33</v>
      </c>
      <c r="EV14" s="10">
        <f t="shared" ca="1" si="43"/>
        <v>24</v>
      </c>
      <c r="EW14" s="10">
        <f t="shared" ca="1" si="43"/>
        <v>37</v>
      </c>
      <c r="EX14" s="10">
        <f t="shared" ca="1" si="43"/>
        <v>55</v>
      </c>
      <c r="EY14" s="10">
        <f t="shared" ca="1" si="43"/>
        <v>60</v>
      </c>
      <c r="EZ14" s="10">
        <f t="shared" ca="1" si="43"/>
        <v>77</v>
      </c>
      <c r="FA14" s="10">
        <f t="shared" ca="1" si="44"/>
        <v>55</v>
      </c>
      <c r="FB14" s="10">
        <f t="shared" ca="1" si="44"/>
        <v>44</v>
      </c>
      <c r="FC14" s="10">
        <f t="shared" ca="1" si="44"/>
        <v>51</v>
      </c>
      <c r="FD14" s="10">
        <f t="shared" ca="1" si="44"/>
        <v>45</v>
      </c>
      <c r="FE14" s="10">
        <f t="shared" ca="1" si="44"/>
        <v>44</v>
      </c>
      <c r="FF14" s="10">
        <f t="shared" ca="1" si="44"/>
        <v>31</v>
      </c>
      <c r="FG14" s="10">
        <f t="shared" ca="1" si="44"/>
        <v>44</v>
      </c>
      <c r="FH14" s="10">
        <f t="shared" ca="1" si="44"/>
        <v>64</v>
      </c>
      <c r="FI14" s="10">
        <f t="shared" ca="1" si="44"/>
        <v>76</v>
      </c>
      <c r="FJ14" s="10">
        <f t="shared" ca="1" si="44"/>
        <v>69</v>
      </c>
      <c r="FK14" s="10">
        <f t="shared" ca="1" si="45"/>
        <v>74</v>
      </c>
      <c r="FL14" s="10">
        <f t="shared" ca="1" si="45"/>
        <v>58</v>
      </c>
      <c r="FM14" s="10">
        <f t="shared" ca="1" si="45"/>
        <v>65</v>
      </c>
      <c r="FN14" s="10">
        <f t="shared" ca="1" si="45"/>
        <v>46</v>
      </c>
      <c r="FO14" s="10">
        <f t="shared" ca="1" si="45"/>
        <v>63</v>
      </c>
      <c r="FP14" s="10">
        <f t="shared" ca="1" si="45"/>
        <v>43</v>
      </c>
      <c r="FQ14" s="10">
        <f t="shared" ca="1" si="45"/>
        <v>45</v>
      </c>
      <c r="FR14" s="10">
        <f t="shared" ca="1" si="45"/>
        <v>56</v>
      </c>
      <c r="FS14" s="10">
        <f t="shared" ca="1" si="45"/>
        <v>66</v>
      </c>
      <c r="FT14" s="10">
        <f t="shared" ca="1" si="45"/>
        <v>65</v>
      </c>
      <c r="FU14" s="10">
        <f t="shared" ca="1" si="46"/>
        <v>49</v>
      </c>
      <c r="FV14" s="10">
        <f t="shared" ca="1" si="46"/>
        <v>26</v>
      </c>
      <c r="FW14" s="10">
        <f t="shared" ca="1" si="46"/>
        <v>32</v>
      </c>
      <c r="FX14" s="10">
        <f t="shared" ca="1" si="46"/>
        <v>34</v>
      </c>
      <c r="FY14" s="10">
        <f t="shared" ca="1" si="46"/>
        <v>48</v>
      </c>
      <c r="FZ14" s="10">
        <f t="shared" ca="1" si="46"/>
        <v>37</v>
      </c>
      <c r="GA14" s="10">
        <f t="shared" ca="1" si="46"/>
        <v>58</v>
      </c>
      <c r="GB14" s="10">
        <f t="shared" ca="1" si="46"/>
        <v>55</v>
      </c>
      <c r="GC14" s="10">
        <f t="shared" ca="1" si="46"/>
        <v>61</v>
      </c>
      <c r="GD14" s="10">
        <f t="shared" ca="1" si="46"/>
        <v>66</v>
      </c>
      <c r="GE14" s="10">
        <f t="shared" ca="1" si="47"/>
        <v>71</v>
      </c>
      <c r="GF14" s="10">
        <f t="shared" ca="1" si="47"/>
        <v>71</v>
      </c>
      <c r="GG14" s="10">
        <f t="shared" ca="1" si="47"/>
        <v>59</v>
      </c>
      <c r="GH14" s="10">
        <f t="shared" ca="1" si="47"/>
        <v>38</v>
      </c>
      <c r="GI14" s="10">
        <f t="shared" ca="1" si="47"/>
        <v>44</v>
      </c>
      <c r="GJ14" s="10">
        <f t="shared" ca="1" si="47"/>
        <v>44</v>
      </c>
      <c r="GK14" s="10">
        <f t="shared" ca="1" si="47"/>
        <v>58</v>
      </c>
      <c r="GL14" s="10">
        <f t="shared" ca="1" si="47"/>
        <v>59</v>
      </c>
      <c r="GM14" s="10">
        <f t="shared" ca="1" si="47"/>
        <v>69</v>
      </c>
      <c r="GN14" s="10">
        <f t="shared" ca="1" si="47"/>
        <v>60</v>
      </c>
      <c r="GO14" s="10">
        <f t="shared" ca="1" si="48"/>
        <v>50</v>
      </c>
      <c r="GP14" s="10">
        <f t="shared" ca="1" si="48"/>
        <v>31</v>
      </c>
      <c r="GQ14" s="10">
        <f t="shared" ca="1" si="48"/>
        <v>30</v>
      </c>
      <c r="GR14" s="10">
        <f t="shared" ca="1" si="48"/>
        <v>30</v>
      </c>
      <c r="GS14" s="10">
        <f t="shared" ca="1" si="48"/>
        <v>18</v>
      </c>
      <c r="GT14" s="10">
        <f t="shared" ca="1" si="48"/>
        <v>18</v>
      </c>
      <c r="GU14" s="10">
        <f t="shared" ca="1" si="48"/>
        <v>25</v>
      </c>
      <c r="GV14" s="10">
        <f t="shared" ca="1" si="48"/>
        <v>28</v>
      </c>
      <c r="GW14" s="10">
        <f t="shared" ca="1" si="48"/>
        <v>54</v>
      </c>
      <c r="GX14" s="10">
        <f t="shared" ca="1" si="48"/>
        <v>54</v>
      </c>
      <c r="GY14" s="10">
        <f t="shared" ca="1" si="49"/>
        <v>30</v>
      </c>
      <c r="GZ14" s="10">
        <f t="shared" ca="1" si="49"/>
        <v>27</v>
      </c>
      <c r="HA14" s="10">
        <f t="shared" ca="1" si="49"/>
        <v>44</v>
      </c>
      <c r="HB14" s="10">
        <f t="shared" ca="1" si="49"/>
        <v>27</v>
      </c>
      <c r="HC14" s="10">
        <f t="shared" ca="1" si="49"/>
        <v>32</v>
      </c>
      <c r="HD14" s="10">
        <f t="shared" ca="1" si="49"/>
        <v>32</v>
      </c>
      <c r="HE14" s="10">
        <f t="shared" ca="1" si="49"/>
        <v>29</v>
      </c>
      <c r="HF14" s="10">
        <f t="shared" ca="1" si="49"/>
        <v>35</v>
      </c>
      <c r="HG14" s="10">
        <f t="shared" ca="1" si="49"/>
        <v>30</v>
      </c>
      <c r="HH14" s="10">
        <f t="shared" ca="1" si="49"/>
        <v>34</v>
      </c>
      <c r="HI14" s="10">
        <f t="shared" ca="1" si="50"/>
        <v>37</v>
      </c>
      <c r="HJ14" s="10">
        <f t="shared" ca="1" si="50"/>
        <v>27</v>
      </c>
      <c r="HK14" s="10">
        <f t="shared" ca="1" si="50"/>
        <v>50</v>
      </c>
      <c r="HL14" s="10">
        <f t="shared" ca="1" si="50"/>
        <v>43</v>
      </c>
      <c r="HM14" s="10">
        <f t="shared" ca="1" si="50"/>
        <v>53</v>
      </c>
      <c r="HN14" s="10">
        <f t="shared" ca="1" si="50"/>
        <v>45</v>
      </c>
      <c r="HO14" s="10">
        <f t="shared" ca="1" si="50"/>
        <v>42</v>
      </c>
      <c r="HP14" s="10">
        <f t="shared" ca="1" si="50"/>
        <v>45</v>
      </c>
      <c r="HQ14" s="10">
        <f t="shared" ca="1" si="50"/>
        <v>29</v>
      </c>
      <c r="HR14" s="10">
        <f t="shared" ca="1" si="50"/>
        <v>28</v>
      </c>
      <c r="HS14" s="10">
        <f t="shared" ca="1" si="51"/>
        <v>32</v>
      </c>
      <c r="HT14" s="10">
        <f t="shared" ca="1" si="51"/>
        <v>31</v>
      </c>
      <c r="HU14" s="10">
        <f t="shared" ca="1" si="51"/>
        <v>32</v>
      </c>
      <c r="HV14" s="10">
        <f t="shared" ca="1" si="51"/>
        <v>35</v>
      </c>
      <c r="HW14" s="10">
        <f t="shared" ca="1" si="51"/>
        <v>25</v>
      </c>
      <c r="HX14" s="10">
        <f t="shared" ca="1" si="51"/>
        <v>31</v>
      </c>
      <c r="HY14" s="10">
        <f t="shared" ca="1" si="51"/>
        <v>30</v>
      </c>
      <c r="HZ14" s="10">
        <f t="shared" ca="1" si="51"/>
        <v>30</v>
      </c>
      <c r="IA14" s="10">
        <f t="shared" ca="1" si="51"/>
        <v>32</v>
      </c>
      <c r="IB14" s="10">
        <f t="shared" ca="1" si="51"/>
        <v>30</v>
      </c>
      <c r="IC14" s="10">
        <f t="shared" ca="1" si="52"/>
        <v>35</v>
      </c>
      <c r="ID14" s="10">
        <f t="shared" ca="1" si="52"/>
        <v>33</v>
      </c>
      <c r="IE14" s="10">
        <f t="shared" ca="1" si="52"/>
        <v>37</v>
      </c>
      <c r="IF14" s="10">
        <f t="shared" ca="1" si="52"/>
        <v>32</v>
      </c>
      <c r="IG14" s="10">
        <f t="shared" ca="1" si="52"/>
        <v>31</v>
      </c>
      <c r="IH14" s="10">
        <f t="shared" ca="1" si="52"/>
        <v>33</v>
      </c>
      <c r="II14" s="10">
        <f t="shared" ca="1" si="52"/>
        <v>41</v>
      </c>
      <c r="IJ14" s="10">
        <f t="shared" ca="1" si="52"/>
        <v>26</v>
      </c>
      <c r="IK14" s="10">
        <f t="shared" ca="1" si="52"/>
        <v>33</v>
      </c>
      <c r="IL14" s="10">
        <f t="shared" ca="1" si="52"/>
        <v>34</v>
      </c>
      <c r="IM14" s="10">
        <f t="shared" ca="1" si="52"/>
        <v>36</v>
      </c>
      <c r="IN14" s="10">
        <f t="shared" ca="1" si="52"/>
        <v>27</v>
      </c>
      <c r="IO14" s="10">
        <f t="shared" ca="1" si="52"/>
        <v>32</v>
      </c>
      <c r="IP14" s="10">
        <f t="shared" ca="1" si="52"/>
        <v>40</v>
      </c>
      <c r="IQ14" s="15">
        <f t="shared" ca="1" si="52"/>
        <v>44</v>
      </c>
    </row>
    <row r="15" spans="1:254" ht="12.75" customHeight="1" x14ac:dyDescent="0.2">
      <c r="B15" s="90">
        <f t="shared" si="28"/>
        <v>42</v>
      </c>
      <c r="C15" s="90">
        <f t="shared" si="53"/>
        <v>58</v>
      </c>
      <c r="D15" s="90">
        <f t="shared" si="54"/>
        <v>17</v>
      </c>
      <c r="E15" s="83"/>
      <c r="F15" s="91">
        <f t="shared" si="55"/>
        <v>2017</v>
      </c>
      <c r="G15" s="35">
        <f t="shared" ca="1" si="29"/>
        <v>38</v>
      </c>
      <c r="H15" s="36">
        <f t="shared" ca="1" si="29"/>
        <v>47</v>
      </c>
      <c r="I15" s="36">
        <f t="shared" ca="1" si="29"/>
        <v>42</v>
      </c>
      <c r="J15" s="36">
        <f t="shared" ca="1" si="29"/>
        <v>43</v>
      </c>
      <c r="K15" s="36">
        <f t="shared" ca="1" si="29"/>
        <v>43</v>
      </c>
      <c r="L15" s="36">
        <f t="shared" ca="1" si="29"/>
        <v>45.000000000000007</v>
      </c>
      <c r="M15" s="36">
        <f t="shared" ca="1" si="29"/>
        <v>50</v>
      </c>
      <c r="N15" s="36">
        <f t="shared" ca="1" si="29"/>
        <v>49</v>
      </c>
      <c r="O15" s="36">
        <f t="shared" ca="1" si="29"/>
        <v>54</v>
      </c>
      <c r="P15" s="36">
        <f t="shared" ca="1" si="29"/>
        <v>43</v>
      </c>
      <c r="Q15" s="36">
        <f t="shared" ca="1" si="30"/>
        <v>44.000000000000007</v>
      </c>
      <c r="R15" s="36">
        <f t="shared" ca="1" si="30"/>
        <v>41</v>
      </c>
      <c r="S15" s="36">
        <f t="shared" ca="1" si="30"/>
        <v>43</v>
      </c>
      <c r="T15" s="36">
        <f t="shared" ca="1" si="30"/>
        <v>39</v>
      </c>
      <c r="U15" s="36">
        <f t="shared" ca="1" si="30"/>
        <v>44.000000000000007</v>
      </c>
      <c r="V15" s="36">
        <f t="shared" ca="1" si="30"/>
        <v>52.000000000000007</v>
      </c>
      <c r="W15" s="36">
        <f t="shared" ca="1" si="30"/>
        <v>55</v>
      </c>
      <c r="X15" s="36">
        <f t="shared" ca="1" si="30"/>
        <v>50</v>
      </c>
      <c r="Y15" s="36">
        <f t="shared" ca="1" si="30"/>
        <v>56</v>
      </c>
      <c r="Z15" s="36">
        <f t="shared" ca="1" si="30"/>
        <v>60</v>
      </c>
      <c r="AA15" s="36">
        <f t="shared" ca="1" si="31"/>
        <v>53.000000000000007</v>
      </c>
      <c r="AB15" s="36">
        <f t="shared" ca="1" si="31"/>
        <v>47</v>
      </c>
      <c r="AC15" s="36">
        <f t="shared" ca="1" si="31"/>
        <v>48</v>
      </c>
      <c r="AD15" s="36">
        <f t="shared" ca="1" si="31"/>
        <v>52.000000000000007</v>
      </c>
      <c r="AE15" s="36">
        <f t="shared" ca="1" si="31"/>
        <v>47</v>
      </c>
      <c r="AF15" s="36">
        <f t="shared" ca="1" si="31"/>
        <v>41</v>
      </c>
      <c r="AG15" s="36">
        <f t="shared" ca="1" si="31"/>
        <v>36.000000000000007</v>
      </c>
      <c r="AH15" s="36">
        <f t="shared" ca="1" si="31"/>
        <v>32</v>
      </c>
      <c r="AI15" s="36">
        <f t="shared" ca="1" si="31"/>
        <v>46</v>
      </c>
      <c r="AJ15" s="36">
        <f t="shared" ca="1" si="31"/>
        <v>45.000000000000007</v>
      </c>
      <c r="AK15" s="36">
        <f t="shared" ca="1" si="32"/>
        <v>45.000000000000007</v>
      </c>
      <c r="AL15" s="36">
        <f t="shared" ca="1" si="32"/>
        <v>42</v>
      </c>
      <c r="AM15" s="36">
        <f t="shared" ca="1" si="32"/>
        <v>49</v>
      </c>
      <c r="AN15" s="36">
        <f t="shared" ca="1" si="32"/>
        <v>53.000000000000007</v>
      </c>
      <c r="AO15" s="36">
        <f t="shared" ca="1" si="32"/>
        <v>46</v>
      </c>
      <c r="AP15" s="36">
        <f t="shared" ca="1" si="32"/>
        <v>50</v>
      </c>
      <c r="AQ15" s="36">
        <f t="shared" ca="1" si="32"/>
        <v>47</v>
      </c>
      <c r="AR15" s="36">
        <f t="shared" ca="1" si="32"/>
        <v>37.000000000000007</v>
      </c>
      <c r="AS15" s="36">
        <f t="shared" ca="1" si="32"/>
        <v>49</v>
      </c>
      <c r="AT15" s="36">
        <f t="shared" ca="1" si="32"/>
        <v>58</v>
      </c>
      <c r="AU15" s="36">
        <f t="shared" ca="1" si="33"/>
        <v>69</v>
      </c>
      <c r="AV15" s="36">
        <f t="shared" ca="1" si="33"/>
        <v>77</v>
      </c>
      <c r="AW15" s="36">
        <f t="shared" ca="1" si="33"/>
        <v>58</v>
      </c>
      <c r="AX15" s="36">
        <f t="shared" ca="1" si="33"/>
        <v>52.000000000000007</v>
      </c>
      <c r="AY15" s="36">
        <f t="shared" ca="1" si="33"/>
        <v>53.000000000000007</v>
      </c>
      <c r="AZ15" s="36">
        <f t="shared" ca="1" si="33"/>
        <v>52.000000000000007</v>
      </c>
      <c r="BA15" s="36">
        <f t="shared" ca="1" si="33"/>
        <v>61.000000000000007</v>
      </c>
      <c r="BB15" s="36">
        <f t="shared" ca="1" si="33"/>
        <v>49</v>
      </c>
      <c r="BC15" s="36">
        <f t="shared" ca="1" si="33"/>
        <v>46</v>
      </c>
      <c r="BD15" s="36">
        <f t="shared" ca="1" si="33"/>
        <v>44.000000000000007</v>
      </c>
      <c r="BE15" s="36">
        <f t="shared" ca="1" si="34"/>
        <v>50</v>
      </c>
      <c r="BF15" s="36">
        <f t="shared" ca="1" si="34"/>
        <v>41</v>
      </c>
      <c r="BG15" s="36">
        <f t="shared" ca="1" si="34"/>
        <v>29</v>
      </c>
      <c r="BH15" s="36">
        <f t="shared" ca="1" si="34"/>
        <v>43</v>
      </c>
      <c r="BI15" s="36">
        <f t="shared" ca="1" si="34"/>
        <v>39</v>
      </c>
      <c r="BJ15" s="36">
        <f t="shared" ca="1" si="34"/>
        <v>40</v>
      </c>
      <c r="BK15" s="36">
        <f t="shared" ca="1" si="34"/>
        <v>31</v>
      </c>
      <c r="BL15" s="36">
        <f t="shared" ca="1" si="34"/>
        <v>47</v>
      </c>
      <c r="BM15" s="36">
        <f t="shared" ca="1" si="34"/>
        <v>67</v>
      </c>
      <c r="BN15" s="36">
        <f t="shared" ca="1" si="34"/>
        <v>53.000000000000007</v>
      </c>
      <c r="BO15" s="36">
        <f t="shared" ca="1" si="35"/>
        <v>48</v>
      </c>
      <c r="BP15" s="36">
        <f t="shared" ca="1" si="35"/>
        <v>33</v>
      </c>
      <c r="BQ15" s="36">
        <f t="shared" ca="1" si="35"/>
        <v>53.000000000000007</v>
      </c>
      <c r="BR15" s="36">
        <f t="shared" ca="1" si="35"/>
        <v>45.000000000000007</v>
      </c>
      <c r="BS15" s="36">
        <f t="shared" ca="1" si="35"/>
        <v>49</v>
      </c>
      <c r="BT15" s="36">
        <f t="shared" ca="1" si="35"/>
        <v>42</v>
      </c>
      <c r="BU15" s="36">
        <f t="shared" ca="1" si="35"/>
        <v>38</v>
      </c>
      <c r="BV15" s="36">
        <f t="shared" ca="1" si="35"/>
        <v>37.000000000000007</v>
      </c>
      <c r="BW15" s="36">
        <f t="shared" ca="1" si="35"/>
        <v>43</v>
      </c>
      <c r="BX15" s="36">
        <f t="shared" ca="1" si="35"/>
        <v>54</v>
      </c>
      <c r="BY15" s="36">
        <f t="shared" ca="1" si="36"/>
        <v>59.000000000000007</v>
      </c>
      <c r="BZ15" s="36">
        <f t="shared" ca="1" si="36"/>
        <v>41</v>
      </c>
      <c r="CA15" s="36">
        <f t="shared" ca="1" si="36"/>
        <v>41</v>
      </c>
      <c r="CB15" s="36">
        <f t="shared" ca="1" si="36"/>
        <v>39</v>
      </c>
      <c r="CC15" s="36">
        <f t="shared" ca="1" si="36"/>
        <v>56</v>
      </c>
      <c r="CD15" s="36">
        <f t="shared" ca="1" si="36"/>
        <v>42</v>
      </c>
      <c r="CE15" s="36">
        <f t="shared" ca="1" si="36"/>
        <v>58</v>
      </c>
      <c r="CF15" s="36">
        <f t="shared" ca="1" si="36"/>
        <v>80</v>
      </c>
      <c r="CG15" s="36">
        <f t="shared" ca="1" si="36"/>
        <v>83</v>
      </c>
      <c r="CH15" s="36">
        <f t="shared" ca="1" si="36"/>
        <v>64</v>
      </c>
      <c r="CI15" s="36">
        <f t="shared" ca="1" si="37"/>
        <v>41</v>
      </c>
      <c r="CJ15" s="36">
        <f t="shared" ca="1" si="37"/>
        <v>45.000000000000007</v>
      </c>
      <c r="CK15" s="36">
        <f t="shared" ca="1" si="37"/>
        <v>39</v>
      </c>
      <c r="CL15" s="36">
        <f t="shared" ca="1" si="37"/>
        <v>50</v>
      </c>
      <c r="CM15" s="36">
        <f t="shared" ca="1" si="37"/>
        <v>55</v>
      </c>
      <c r="CN15" s="36">
        <f t="shared" ca="1" si="37"/>
        <v>40</v>
      </c>
      <c r="CO15" s="36">
        <f t="shared" ca="1" si="37"/>
        <v>42</v>
      </c>
      <c r="CP15" s="36">
        <f t="shared" ca="1" si="37"/>
        <v>43</v>
      </c>
      <c r="CQ15" s="36">
        <f t="shared" ca="1" si="37"/>
        <v>48</v>
      </c>
      <c r="CR15" s="36">
        <f t="shared" ca="1" si="37"/>
        <v>37.000000000000007</v>
      </c>
      <c r="CS15" s="36">
        <f t="shared" ca="1" si="38"/>
        <v>37.000000000000007</v>
      </c>
      <c r="CT15" s="36">
        <f t="shared" ca="1" si="38"/>
        <v>57</v>
      </c>
      <c r="CU15" s="36">
        <f t="shared" ca="1" si="38"/>
        <v>62</v>
      </c>
      <c r="CV15" s="36">
        <f t="shared" ca="1" si="38"/>
        <v>53.000000000000007</v>
      </c>
      <c r="CW15" s="36">
        <f t="shared" ca="1" si="38"/>
        <v>47</v>
      </c>
      <c r="CX15" s="36">
        <f t="shared" ca="1" si="38"/>
        <v>55</v>
      </c>
      <c r="CY15" s="36">
        <f t="shared" ca="1" si="38"/>
        <v>46</v>
      </c>
      <c r="CZ15" s="36">
        <f t="shared" ca="1" si="38"/>
        <v>29</v>
      </c>
      <c r="DA15" s="36">
        <f t="shared" ca="1" si="38"/>
        <v>44.000000000000007</v>
      </c>
      <c r="DB15" s="36">
        <f t="shared" ca="1" si="38"/>
        <v>48</v>
      </c>
      <c r="DC15" s="36">
        <f t="shared" ca="1" si="39"/>
        <v>57</v>
      </c>
      <c r="DD15" s="36">
        <f t="shared" ca="1" si="39"/>
        <v>76</v>
      </c>
      <c r="DE15" s="36">
        <f t="shared" ca="1" si="39"/>
        <v>71.000000000000014</v>
      </c>
      <c r="DF15" s="36">
        <f t="shared" ca="1" si="39"/>
        <v>82</v>
      </c>
      <c r="DG15" s="36">
        <f t="shared" ca="1" si="39"/>
        <v>79</v>
      </c>
      <c r="DH15" s="36">
        <f t="shared" ca="1" si="39"/>
        <v>61.000000000000007</v>
      </c>
      <c r="DI15" s="36">
        <f t="shared" ca="1" si="39"/>
        <v>53.000000000000007</v>
      </c>
      <c r="DJ15" s="36">
        <f t="shared" ca="1" si="39"/>
        <v>36.000000000000007</v>
      </c>
      <c r="DK15" s="36">
        <f t="shared" ca="1" si="39"/>
        <v>43</v>
      </c>
      <c r="DL15" s="36">
        <f t="shared" ca="1" si="39"/>
        <v>43</v>
      </c>
      <c r="DM15" s="36">
        <f t="shared" ca="1" si="40"/>
        <v>38</v>
      </c>
      <c r="DN15" s="36">
        <f t="shared" ca="1" si="40"/>
        <v>62</v>
      </c>
      <c r="DO15" s="36">
        <f t="shared" ca="1" si="40"/>
        <v>67</v>
      </c>
      <c r="DP15" s="36">
        <f t="shared" ca="1" si="40"/>
        <v>78</v>
      </c>
      <c r="DQ15" s="36">
        <f t="shared" ca="1" si="40"/>
        <v>34</v>
      </c>
      <c r="DR15" s="36">
        <f t="shared" ca="1" si="40"/>
        <v>48</v>
      </c>
      <c r="DS15" s="36">
        <f t="shared" ca="1" si="40"/>
        <v>56</v>
      </c>
      <c r="DT15" s="36">
        <f t="shared" ca="1" si="40"/>
        <v>60</v>
      </c>
      <c r="DU15" s="36">
        <f t="shared" ca="1" si="40"/>
        <v>54</v>
      </c>
      <c r="DV15" s="36">
        <f t="shared" ca="1" si="40"/>
        <v>51.000000000000007</v>
      </c>
      <c r="DW15" s="36">
        <f t="shared" ca="1" si="41"/>
        <v>68</v>
      </c>
      <c r="DX15" s="36">
        <f t="shared" ca="1" si="41"/>
        <v>79</v>
      </c>
      <c r="DY15" s="36">
        <f t="shared" ca="1" si="41"/>
        <v>37.000000000000007</v>
      </c>
      <c r="DZ15" s="36">
        <f t="shared" ca="1" si="41"/>
        <v>63</v>
      </c>
      <c r="EA15" s="36">
        <f t="shared" ca="1" si="41"/>
        <v>67</v>
      </c>
      <c r="EB15" s="36">
        <f t="shared" ca="1" si="41"/>
        <v>62</v>
      </c>
      <c r="EC15" s="36">
        <f t="shared" ca="1" si="41"/>
        <v>55</v>
      </c>
      <c r="ED15" s="36">
        <f t="shared" ca="1" si="41"/>
        <v>38</v>
      </c>
      <c r="EE15" s="36">
        <f t="shared" ca="1" si="41"/>
        <v>48</v>
      </c>
      <c r="EF15" s="36">
        <f t="shared" ca="1" si="41"/>
        <v>63</v>
      </c>
      <c r="EG15" s="36">
        <f t="shared" ca="1" si="42"/>
        <v>51.000000000000007</v>
      </c>
      <c r="EH15" s="36">
        <f t="shared" ca="1" si="42"/>
        <v>56</v>
      </c>
      <c r="EI15" s="36">
        <f t="shared" ca="1" si="42"/>
        <v>64</v>
      </c>
      <c r="EJ15" s="36">
        <f t="shared" ca="1" si="42"/>
        <v>64</v>
      </c>
      <c r="EK15" s="36">
        <f t="shared" ca="1" si="42"/>
        <v>70</v>
      </c>
      <c r="EL15" s="36">
        <f t="shared" ca="1" si="42"/>
        <v>42</v>
      </c>
      <c r="EM15" s="36">
        <f t="shared" ca="1" si="42"/>
        <v>57</v>
      </c>
      <c r="EN15" s="36">
        <f t="shared" ca="1" si="42"/>
        <v>58</v>
      </c>
      <c r="EO15" s="36">
        <f t="shared" ca="1" si="42"/>
        <v>60</v>
      </c>
      <c r="EP15" s="36">
        <f t="shared" ca="1" si="42"/>
        <v>70</v>
      </c>
      <c r="EQ15" s="36">
        <f t="shared" ca="1" si="43"/>
        <v>76</v>
      </c>
      <c r="ER15" s="36">
        <f t="shared" ca="1" si="43"/>
        <v>77</v>
      </c>
      <c r="ES15" s="36">
        <f t="shared" ca="1" si="43"/>
        <v>70</v>
      </c>
      <c r="ET15" s="36">
        <f t="shared" ca="1" si="43"/>
        <v>76</v>
      </c>
      <c r="EU15" s="36">
        <f t="shared" ca="1" si="43"/>
        <v>57</v>
      </c>
      <c r="EV15" s="36">
        <f t="shared" ca="1" si="43"/>
        <v>57</v>
      </c>
      <c r="EW15" s="36">
        <f t="shared" ca="1" si="43"/>
        <v>37.000000000000007</v>
      </c>
      <c r="EX15" s="36">
        <f t="shared" ca="1" si="43"/>
        <v>44.000000000000007</v>
      </c>
      <c r="EY15" s="36">
        <f t="shared" ca="1" si="43"/>
        <v>46</v>
      </c>
      <c r="EZ15" s="36">
        <f t="shared" ca="1" si="43"/>
        <v>64</v>
      </c>
      <c r="FA15" s="36">
        <f t="shared" ca="1" si="44"/>
        <v>33</v>
      </c>
      <c r="FB15" s="36">
        <f t="shared" ca="1" si="44"/>
        <v>49</v>
      </c>
      <c r="FC15" s="36">
        <f t="shared" ca="1" si="44"/>
        <v>60</v>
      </c>
      <c r="FD15" s="36">
        <f t="shared" ca="1" si="44"/>
        <v>72.000000000000014</v>
      </c>
      <c r="FE15" s="36">
        <f t="shared" ca="1" si="44"/>
        <v>56</v>
      </c>
      <c r="FF15" s="36">
        <f t="shared" ca="1" si="44"/>
        <v>66</v>
      </c>
      <c r="FG15" s="36">
        <f t="shared" ca="1" si="44"/>
        <v>44.000000000000007</v>
      </c>
      <c r="FH15" s="36">
        <f t="shared" ca="1" si="44"/>
        <v>41</v>
      </c>
      <c r="FI15" s="36">
        <f t="shared" ca="1" si="44"/>
        <v>39</v>
      </c>
      <c r="FJ15" s="36">
        <f t="shared" ca="1" si="44"/>
        <v>38</v>
      </c>
      <c r="FK15" s="36">
        <f t="shared" ca="1" si="45"/>
        <v>43</v>
      </c>
      <c r="FL15" s="36">
        <f t="shared" ca="1" si="45"/>
        <v>66</v>
      </c>
      <c r="FM15" s="36">
        <f t="shared" ca="1" si="45"/>
        <v>61.000000000000007</v>
      </c>
      <c r="FN15" s="36">
        <f t="shared" ca="1" si="45"/>
        <v>51.000000000000007</v>
      </c>
      <c r="FO15" s="36">
        <f t="shared" ca="1" si="45"/>
        <v>44.000000000000007</v>
      </c>
      <c r="FP15" s="36">
        <f t="shared" ca="1" si="45"/>
        <v>50</v>
      </c>
      <c r="FQ15" s="36">
        <f t="shared" ca="1" si="45"/>
        <v>58</v>
      </c>
      <c r="FR15" s="36">
        <f t="shared" ca="1" si="45"/>
        <v>38</v>
      </c>
      <c r="FS15" s="36">
        <f t="shared" ca="1" si="45"/>
        <v>60</v>
      </c>
      <c r="FT15" s="36">
        <f t="shared" ca="1" si="45"/>
        <v>61.000000000000007</v>
      </c>
      <c r="FU15" s="36">
        <f t="shared" ca="1" si="46"/>
        <v>35</v>
      </c>
      <c r="FV15" s="36">
        <f t="shared" ca="1" si="46"/>
        <v>54</v>
      </c>
      <c r="FW15" s="36">
        <f t="shared" ca="1" si="46"/>
        <v>44.000000000000007</v>
      </c>
      <c r="FX15" s="36">
        <f t="shared" ca="1" si="46"/>
        <v>59.000000000000007</v>
      </c>
      <c r="FY15" s="36">
        <f t="shared" ca="1" si="46"/>
        <v>60</v>
      </c>
      <c r="FZ15" s="36">
        <f t="shared" ca="1" si="46"/>
        <v>51.000000000000007</v>
      </c>
      <c r="GA15" s="36">
        <f t="shared" ca="1" si="46"/>
        <v>47</v>
      </c>
      <c r="GB15" s="36">
        <f t="shared" ca="1" si="46"/>
        <v>44.000000000000007</v>
      </c>
      <c r="GC15" s="36">
        <f t="shared" ca="1" si="46"/>
        <v>47</v>
      </c>
      <c r="GD15" s="36">
        <f t="shared" ca="1" si="46"/>
        <v>48</v>
      </c>
      <c r="GE15" s="36">
        <f t="shared" ca="1" si="47"/>
        <v>41</v>
      </c>
      <c r="GF15" s="36">
        <f t="shared" ca="1" si="47"/>
        <v>35</v>
      </c>
      <c r="GG15" s="36">
        <f t="shared" ca="1" si="47"/>
        <v>46</v>
      </c>
      <c r="GH15" s="36">
        <f t="shared" ca="1" si="47"/>
        <v>57</v>
      </c>
      <c r="GI15" s="36">
        <f t="shared" ca="1" si="47"/>
        <v>37.000000000000007</v>
      </c>
      <c r="GJ15" s="36">
        <f t="shared" ca="1" si="47"/>
        <v>41</v>
      </c>
      <c r="GK15" s="36">
        <f t="shared" ca="1" si="47"/>
        <v>28</v>
      </c>
      <c r="GL15" s="36">
        <f t="shared" ca="1" si="47"/>
        <v>51.000000000000007</v>
      </c>
      <c r="GM15" s="36">
        <f t="shared" ca="1" si="47"/>
        <v>57</v>
      </c>
      <c r="GN15" s="36">
        <f t="shared" ca="1" si="47"/>
        <v>38</v>
      </c>
      <c r="GO15" s="36">
        <f t="shared" ca="1" si="48"/>
        <v>40</v>
      </c>
      <c r="GP15" s="36">
        <f t="shared" ca="1" si="48"/>
        <v>37.000000000000007</v>
      </c>
      <c r="GQ15" s="36">
        <f t="shared" ca="1" si="48"/>
        <v>28</v>
      </c>
      <c r="GR15" s="36">
        <f t="shared" ca="1" si="48"/>
        <v>35</v>
      </c>
      <c r="GS15" s="36">
        <f t="shared" ca="1" si="48"/>
        <v>35</v>
      </c>
      <c r="GT15" s="36">
        <f t="shared" ca="1" si="48"/>
        <v>53.000000000000007</v>
      </c>
      <c r="GU15" s="36">
        <f t="shared" ca="1" si="48"/>
        <v>39</v>
      </c>
      <c r="GV15" s="36">
        <f t="shared" ca="1" si="48"/>
        <v>46</v>
      </c>
      <c r="GW15" s="36">
        <f t="shared" ca="1" si="48"/>
        <v>49</v>
      </c>
      <c r="GX15" s="36">
        <f t="shared" ca="1" si="48"/>
        <v>57</v>
      </c>
      <c r="GY15" s="36">
        <f t="shared" ca="1" si="49"/>
        <v>65</v>
      </c>
      <c r="GZ15" s="36">
        <f t="shared" ca="1" si="49"/>
        <v>29</v>
      </c>
      <c r="HA15" s="36">
        <f t="shared" ca="1" si="49"/>
        <v>25</v>
      </c>
      <c r="HB15" s="36">
        <f t="shared" ca="1" si="49"/>
        <v>33</v>
      </c>
      <c r="HC15" s="36">
        <f t="shared" ca="1" si="49"/>
        <v>39</v>
      </c>
      <c r="HD15" s="36">
        <f t="shared" ca="1" si="49"/>
        <v>44.000000000000007</v>
      </c>
      <c r="HE15" s="36">
        <f t="shared" ca="1" si="49"/>
        <v>50</v>
      </c>
      <c r="HF15" s="36">
        <f t="shared" ca="1" si="49"/>
        <v>78</v>
      </c>
      <c r="HG15" s="36">
        <f t="shared" ca="1" si="49"/>
        <v>69</v>
      </c>
      <c r="HH15" s="36">
        <f t="shared" ca="1" si="49"/>
        <v>61.000000000000007</v>
      </c>
      <c r="HI15" s="36">
        <f t="shared" ca="1" si="50"/>
        <v>36.000000000000007</v>
      </c>
      <c r="HJ15" s="36">
        <f t="shared" ca="1" si="50"/>
        <v>46</v>
      </c>
      <c r="HK15" s="36">
        <f t="shared" ca="1" si="50"/>
        <v>42</v>
      </c>
      <c r="HL15" s="36">
        <f t="shared" ca="1" si="50"/>
        <v>30</v>
      </c>
      <c r="HM15" s="36">
        <f t="shared" ca="1" si="50"/>
        <v>40</v>
      </c>
      <c r="HN15" s="36">
        <f t="shared" ca="1" si="50"/>
        <v>45.000000000000007</v>
      </c>
      <c r="HO15" s="36">
        <f t="shared" ca="1" si="50"/>
        <v>37.000000000000007</v>
      </c>
      <c r="HP15" s="36">
        <f t="shared" ca="1" si="50"/>
        <v>50</v>
      </c>
      <c r="HQ15" s="36">
        <f t="shared" ca="1" si="50"/>
        <v>54</v>
      </c>
      <c r="HR15" s="36">
        <f t="shared" ca="1" si="50"/>
        <v>48</v>
      </c>
      <c r="HS15" s="36">
        <f t="shared" ca="1" si="51"/>
        <v>42</v>
      </c>
      <c r="HT15" s="36">
        <f t="shared" ca="1" si="51"/>
        <v>31</v>
      </c>
      <c r="HU15" s="36">
        <f t="shared" ca="1" si="51"/>
        <v>30</v>
      </c>
      <c r="HV15" s="36">
        <f t="shared" ca="1" si="51"/>
        <v>42</v>
      </c>
      <c r="HW15" s="36">
        <f t="shared" ca="1" si="51"/>
        <v>50</v>
      </c>
      <c r="HX15" s="36">
        <f t="shared" ca="1" si="51"/>
        <v>41</v>
      </c>
      <c r="HY15" s="36">
        <f t="shared" ca="1" si="51"/>
        <v>42</v>
      </c>
      <c r="HZ15" s="36">
        <f t="shared" ca="1" si="51"/>
        <v>37.000000000000007</v>
      </c>
      <c r="IA15" s="36">
        <f t="shared" ca="1" si="51"/>
        <v>36.000000000000007</v>
      </c>
      <c r="IB15" s="36">
        <f t="shared" ca="1" si="51"/>
        <v>29</v>
      </c>
      <c r="IC15" s="36">
        <f t="shared" ca="1" si="52"/>
        <v>33</v>
      </c>
      <c r="ID15" s="36">
        <f t="shared" ca="1" si="52"/>
        <v>51.000000000000007</v>
      </c>
      <c r="IE15" s="36">
        <f t="shared" ca="1" si="52"/>
        <v>54</v>
      </c>
      <c r="IF15" s="36">
        <f t="shared" ca="1" si="52"/>
        <v>57</v>
      </c>
      <c r="IG15" s="36">
        <f t="shared" ca="1" si="52"/>
        <v>50</v>
      </c>
      <c r="IH15" s="36">
        <f t="shared" ca="1" si="52"/>
        <v>55</v>
      </c>
      <c r="II15" s="36">
        <f t="shared" ca="1" si="52"/>
        <v>48</v>
      </c>
      <c r="IJ15" s="36">
        <f t="shared" ca="1" si="52"/>
        <v>45.000000000000007</v>
      </c>
      <c r="IK15" s="36">
        <f t="shared" ca="1" si="52"/>
        <v>35</v>
      </c>
      <c r="IL15" s="36">
        <f t="shared" ca="1" si="52"/>
        <v>33</v>
      </c>
      <c r="IM15" s="36">
        <f t="shared" ca="1" si="52"/>
        <v>52.000000000000007</v>
      </c>
      <c r="IN15" s="36">
        <f t="shared" ca="1" si="52"/>
        <v>58</v>
      </c>
      <c r="IO15" s="36">
        <f t="shared" ca="1" si="52"/>
        <v>50</v>
      </c>
      <c r="IP15" s="36">
        <f t="shared" ca="1" si="52"/>
        <v>35</v>
      </c>
      <c r="IQ15" s="37">
        <f t="shared" ca="1" si="52"/>
        <v>41</v>
      </c>
    </row>
    <row r="16" spans="1:254" ht="12.75" customHeight="1" x14ac:dyDescent="0.2">
      <c r="B16" s="90">
        <f t="shared" si="28"/>
        <v>62</v>
      </c>
      <c r="C16" s="90">
        <f t="shared" si="53"/>
        <v>78</v>
      </c>
      <c r="D16" s="90">
        <f t="shared" ref="D16:D17" si="56">C16-B16+1</f>
        <v>17</v>
      </c>
      <c r="E16" s="83"/>
      <c r="F16" s="91">
        <f t="shared" si="55"/>
        <v>2016</v>
      </c>
      <c r="G16" s="35">
        <f t="shared" ca="1" si="29"/>
        <v>49</v>
      </c>
      <c r="H16" s="36">
        <f t="shared" ca="1" si="29"/>
        <v>38</v>
      </c>
      <c r="I16" s="36">
        <f t="shared" ca="1" si="29"/>
        <v>37.000000000000007</v>
      </c>
      <c r="J16" s="36">
        <f t="shared" ca="1" si="29"/>
        <v>33</v>
      </c>
      <c r="K16" s="36">
        <f t="shared" ca="1" si="29"/>
        <v>41</v>
      </c>
      <c r="L16" s="36">
        <f t="shared" ca="1" si="29"/>
        <v>40</v>
      </c>
      <c r="M16" s="36">
        <f t="shared" ca="1" si="29"/>
        <v>47</v>
      </c>
      <c r="N16" s="36">
        <f t="shared" ca="1" si="29"/>
        <v>53.000000000000007</v>
      </c>
      <c r="O16" s="36">
        <f t="shared" ca="1" si="29"/>
        <v>62</v>
      </c>
      <c r="P16" s="36">
        <f t="shared" ca="1" si="29"/>
        <v>62</v>
      </c>
      <c r="Q16" s="36">
        <f t="shared" ca="1" si="30"/>
        <v>45.000000000000007</v>
      </c>
      <c r="R16" s="36">
        <f t="shared" ca="1" si="30"/>
        <v>43</v>
      </c>
      <c r="S16" s="36">
        <f t="shared" ca="1" si="30"/>
        <v>45.000000000000007</v>
      </c>
      <c r="T16" s="36">
        <f t="shared" ca="1" si="30"/>
        <v>42</v>
      </c>
      <c r="U16" s="36">
        <f t="shared" ca="1" si="30"/>
        <v>38</v>
      </c>
      <c r="V16" s="36">
        <f t="shared" ca="1" si="30"/>
        <v>39</v>
      </c>
      <c r="W16" s="36">
        <f t="shared" ca="1" si="30"/>
        <v>43</v>
      </c>
      <c r="X16" s="36">
        <f t="shared" ca="1" si="30"/>
        <v>44.000000000000007</v>
      </c>
      <c r="Y16" s="36">
        <f t="shared" ca="1" si="30"/>
        <v>43</v>
      </c>
      <c r="Z16" s="36">
        <f t="shared" ca="1" si="30"/>
        <v>42</v>
      </c>
      <c r="AA16" s="36">
        <f t="shared" ca="1" si="31"/>
        <v>44.000000000000007</v>
      </c>
      <c r="AB16" s="36">
        <f t="shared" ca="1" si="31"/>
        <v>46</v>
      </c>
      <c r="AC16" s="36">
        <f t="shared" ca="1" si="31"/>
        <v>56</v>
      </c>
      <c r="AD16" s="36">
        <f t="shared" ca="1" si="31"/>
        <v>53.000000000000007</v>
      </c>
      <c r="AE16" s="36">
        <f t="shared" ca="1" si="31"/>
        <v>45.000000000000007</v>
      </c>
      <c r="AF16" s="36">
        <f t="shared" ca="1" si="31"/>
        <v>41</v>
      </c>
      <c r="AG16" s="36">
        <f t="shared" ca="1" si="31"/>
        <v>42</v>
      </c>
      <c r="AH16" s="36">
        <f t="shared" ca="1" si="31"/>
        <v>45.000000000000007</v>
      </c>
      <c r="AI16" s="36">
        <f t="shared" ca="1" si="31"/>
        <v>49</v>
      </c>
      <c r="AJ16" s="36">
        <f t="shared" ca="1" si="31"/>
        <v>50</v>
      </c>
      <c r="AK16" s="36">
        <f t="shared" ca="1" si="32"/>
        <v>52.000000000000007</v>
      </c>
      <c r="AL16" s="36">
        <f t="shared" ca="1" si="32"/>
        <v>48</v>
      </c>
      <c r="AM16" s="36">
        <f t="shared" ca="1" si="32"/>
        <v>40</v>
      </c>
      <c r="AN16" s="36">
        <f t="shared" ca="1" si="32"/>
        <v>44.000000000000007</v>
      </c>
      <c r="AO16" s="36">
        <f t="shared" ca="1" si="32"/>
        <v>44.000000000000007</v>
      </c>
      <c r="AP16" s="36">
        <f t="shared" ca="1" si="32"/>
        <v>44.000000000000007</v>
      </c>
      <c r="AQ16" s="36">
        <f t="shared" ca="1" si="32"/>
        <v>50</v>
      </c>
      <c r="AR16" s="36">
        <f t="shared" ca="1" si="32"/>
        <v>47</v>
      </c>
      <c r="AS16" s="36">
        <f t="shared" ca="1" si="32"/>
        <v>43</v>
      </c>
      <c r="AT16" s="36">
        <f t="shared" ca="1" si="32"/>
        <v>41</v>
      </c>
      <c r="AU16" s="36">
        <f t="shared" ca="1" si="33"/>
        <v>44.000000000000007</v>
      </c>
      <c r="AV16" s="36">
        <f t="shared" ca="1" si="33"/>
        <v>50</v>
      </c>
      <c r="AW16" s="36">
        <f t="shared" ca="1" si="33"/>
        <v>42</v>
      </c>
      <c r="AX16" s="36">
        <f t="shared" ca="1" si="33"/>
        <v>46</v>
      </c>
      <c r="AY16" s="36">
        <f t="shared" ca="1" si="33"/>
        <v>48</v>
      </c>
      <c r="AZ16" s="36">
        <f t="shared" ca="1" si="33"/>
        <v>48</v>
      </c>
      <c r="BA16" s="36">
        <f t="shared" ca="1" si="33"/>
        <v>54</v>
      </c>
      <c r="BB16" s="36">
        <f t="shared" ca="1" si="33"/>
        <v>58</v>
      </c>
      <c r="BC16" s="36">
        <f t="shared" ca="1" si="33"/>
        <v>65</v>
      </c>
      <c r="BD16" s="36">
        <f t="shared" ca="1" si="33"/>
        <v>63</v>
      </c>
      <c r="BE16" s="36">
        <f t="shared" ca="1" si="34"/>
        <v>54</v>
      </c>
      <c r="BF16" s="36">
        <f t="shared" ca="1" si="34"/>
        <v>63</v>
      </c>
      <c r="BG16" s="36">
        <f t="shared" ca="1" si="34"/>
        <v>68</v>
      </c>
      <c r="BH16" s="36">
        <f t="shared" ca="1" si="34"/>
        <v>43</v>
      </c>
      <c r="BI16" s="36">
        <f t="shared" ca="1" si="34"/>
        <v>53.000000000000007</v>
      </c>
      <c r="BJ16" s="36">
        <f t="shared" ca="1" si="34"/>
        <v>61.000000000000007</v>
      </c>
      <c r="BK16" s="36">
        <f t="shared" ca="1" si="34"/>
        <v>63</v>
      </c>
      <c r="BL16" s="36">
        <f t="shared" ca="1" si="34"/>
        <v>41</v>
      </c>
      <c r="BM16" s="36">
        <f t="shared" ca="1" si="34"/>
        <v>47</v>
      </c>
      <c r="BN16" s="36">
        <f t="shared" ca="1" si="34"/>
        <v>46</v>
      </c>
      <c r="BO16" s="36">
        <f t="shared" ca="1" si="35"/>
        <v>52.000000000000007</v>
      </c>
      <c r="BP16" s="36">
        <f t="shared" ca="1" si="35"/>
        <v>41</v>
      </c>
      <c r="BQ16" s="36">
        <f t="shared" ca="1" si="35"/>
        <v>39</v>
      </c>
      <c r="BR16" s="36">
        <f t="shared" ca="1" si="35"/>
        <v>35</v>
      </c>
      <c r="BS16" s="36">
        <f t="shared" ca="1" si="35"/>
        <v>33</v>
      </c>
      <c r="BT16" s="36">
        <f t="shared" ca="1" si="35"/>
        <v>33</v>
      </c>
      <c r="BU16" s="36">
        <f t="shared" ca="1" si="35"/>
        <v>30</v>
      </c>
      <c r="BV16" s="36">
        <f t="shared" ca="1" si="35"/>
        <v>33</v>
      </c>
      <c r="BW16" s="36">
        <f t="shared" ca="1" si="35"/>
        <v>43</v>
      </c>
      <c r="BX16" s="36">
        <f t="shared" ca="1" si="35"/>
        <v>52.000000000000007</v>
      </c>
      <c r="BY16" s="36">
        <f t="shared" ca="1" si="36"/>
        <v>40</v>
      </c>
      <c r="BZ16" s="36">
        <f t="shared" ca="1" si="36"/>
        <v>55</v>
      </c>
      <c r="CA16" s="36">
        <f t="shared" ca="1" si="36"/>
        <v>72.000000000000014</v>
      </c>
      <c r="CB16" s="36">
        <f t="shared" ca="1" si="36"/>
        <v>45.000000000000007</v>
      </c>
      <c r="CC16" s="36">
        <f t="shared" ca="1" si="36"/>
        <v>53.000000000000007</v>
      </c>
      <c r="CD16" s="36">
        <f t="shared" ca="1" si="36"/>
        <v>39</v>
      </c>
      <c r="CE16" s="36">
        <f t="shared" ca="1" si="36"/>
        <v>46</v>
      </c>
      <c r="CF16" s="36">
        <f t="shared" ca="1" si="36"/>
        <v>45.000000000000007</v>
      </c>
      <c r="CG16" s="36">
        <f t="shared" ca="1" si="36"/>
        <v>44.000000000000007</v>
      </c>
      <c r="CH16" s="36">
        <f t="shared" ca="1" si="36"/>
        <v>54</v>
      </c>
      <c r="CI16" s="36">
        <f t="shared" ca="1" si="37"/>
        <v>57</v>
      </c>
      <c r="CJ16" s="36">
        <f t="shared" ca="1" si="37"/>
        <v>53.000000000000007</v>
      </c>
      <c r="CK16" s="36">
        <f t="shared" ca="1" si="37"/>
        <v>52.000000000000007</v>
      </c>
      <c r="CL16" s="36">
        <f t="shared" ca="1" si="37"/>
        <v>59.000000000000007</v>
      </c>
      <c r="CM16" s="36">
        <f t="shared" ca="1" si="37"/>
        <v>57</v>
      </c>
      <c r="CN16" s="36">
        <f t="shared" ca="1" si="37"/>
        <v>83</v>
      </c>
      <c r="CO16" s="36">
        <f t="shared" ca="1" si="37"/>
        <v>86</v>
      </c>
      <c r="CP16" s="36">
        <f t="shared" ca="1" si="37"/>
        <v>75</v>
      </c>
      <c r="CQ16" s="36">
        <f t="shared" ca="1" si="37"/>
        <v>77</v>
      </c>
      <c r="CR16" s="36">
        <f t="shared" ca="1" si="37"/>
        <v>61.000000000000007</v>
      </c>
      <c r="CS16" s="36">
        <f t="shared" ca="1" si="38"/>
        <v>46</v>
      </c>
      <c r="CT16" s="36">
        <f t="shared" ca="1" si="38"/>
        <v>65</v>
      </c>
      <c r="CU16" s="36">
        <f t="shared" ca="1" si="38"/>
        <v>74.000000000000014</v>
      </c>
      <c r="CV16" s="36">
        <f t="shared" ca="1" si="38"/>
        <v>60</v>
      </c>
      <c r="CW16" s="36">
        <f t="shared" ca="1" si="38"/>
        <v>29</v>
      </c>
      <c r="CX16" s="36">
        <f t="shared" ca="1" si="38"/>
        <v>61.000000000000007</v>
      </c>
      <c r="CY16" s="36">
        <f t="shared" ca="1" si="38"/>
        <v>39</v>
      </c>
      <c r="CZ16" s="36">
        <f t="shared" ca="1" si="38"/>
        <v>63</v>
      </c>
      <c r="DA16" s="36">
        <f t="shared" ca="1" si="38"/>
        <v>66</v>
      </c>
      <c r="DB16" s="36">
        <f t="shared" ca="1" si="38"/>
        <v>34</v>
      </c>
      <c r="DC16" s="36">
        <f t="shared" ca="1" si="39"/>
        <v>49</v>
      </c>
      <c r="DD16" s="36">
        <f t="shared" ca="1" si="39"/>
        <v>50</v>
      </c>
      <c r="DE16" s="36">
        <f t="shared" ca="1" si="39"/>
        <v>76</v>
      </c>
      <c r="DF16" s="36">
        <f t="shared" ca="1" si="39"/>
        <v>57</v>
      </c>
      <c r="DG16" s="36">
        <f t="shared" ca="1" si="39"/>
        <v>48</v>
      </c>
      <c r="DH16" s="36">
        <f t="shared" ca="1" si="39"/>
        <v>62</v>
      </c>
      <c r="DI16" s="36">
        <f t="shared" ca="1" si="39"/>
        <v>71.000000000000014</v>
      </c>
      <c r="DJ16" s="36">
        <f t="shared" ca="1" si="39"/>
        <v>54</v>
      </c>
      <c r="DK16" s="36">
        <f t="shared" ca="1" si="39"/>
        <v>70</v>
      </c>
      <c r="DL16" s="36">
        <f t="shared" ca="1" si="39"/>
        <v>70</v>
      </c>
      <c r="DM16" s="36">
        <f t="shared" ca="1" si="40"/>
        <v>74.000000000000014</v>
      </c>
      <c r="DN16" s="36">
        <f t="shared" ca="1" si="40"/>
        <v>79</v>
      </c>
      <c r="DO16" s="36">
        <f t="shared" ca="1" si="40"/>
        <v>65</v>
      </c>
      <c r="DP16" s="36">
        <f t="shared" ca="1" si="40"/>
        <v>62</v>
      </c>
      <c r="DQ16" s="36">
        <f t="shared" ca="1" si="40"/>
        <v>70</v>
      </c>
      <c r="DR16" s="36">
        <f t="shared" ca="1" si="40"/>
        <v>78</v>
      </c>
      <c r="DS16" s="36">
        <f t="shared" ca="1" si="40"/>
        <v>68</v>
      </c>
      <c r="DT16" s="36">
        <f t="shared" ca="1" si="40"/>
        <v>74.000000000000014</v>
      </c>
      <c r="DU16" s="36">
        <f t="shared" ca="1" si="40"/>
        <v>67</v>
      </c>
      <c r="DV16" s="36">
        <f t="shared" ca="1" si="40"/>
        <v>45.000000000000007</v>
      </c>
      <c r="DW16" s="36">
        <f t="shared" ca="1" si="41"/>
        <v>66</v>
      </c>
      <c r="DX16" s="36">
        <f t="shared" ca="1" si="41"/>
        <v>62</v>
      </c>
      <c r="DY16" s="36">
        <f t="shared" ca="1" si="41"/>
        <v>56</v>
      </c>
      <c r="DZ16" s="36">
        <f t="shared" ca="1" si="41"/>
        <v>45.000000000000007</v>
      </c>
      <c r="EA16" s="36">
        <f t="shared" ca="1" si="41"/>
        <v>48</v>
      </c>
      <c r="EB16" s="36">
        <f t="shared" ca="1" si="41"/>
        <v>58</v>
      </c>
      <c r="EC16" s="36">
        <f t="shared" ca="1" si="41"/>
        <v>45.000000000000007</v>
      </c>
      <c r="ED16" s="36">
        <f t="shared" ca="1" si="41"/>
        <v>74.000000000000014</v>
      </c>
      <c r="EE16" s="36">
        <f t="shared" ca="1" si="41"/>
        <v>65</v>
      </c>
      <c r="EF16" s="36">
        <f t="shared" ca="1" si="41"/>
        <v>76</v>
      </c>
      <c r="EG16" s="36">
        <f t="shared" ca="1" si="42"/>
        <v>34</v>
      </c>
      <c r="EH16" s="36">
        <f t="shared" ca="1" si="42"/>
        <v>43</v>
      </c>
      <c r="EI16" s="36">
        <f t="shared" ca="1" si="42"/>
        <v>48</v>
      </c>
      <c r="EJ16" s="36">
        <f t="shared" ca="1" si="42"/>
        <v>65</v>
      </c>
      <c r="EK16" s="36">
        <f t="shared" ca="1" si="42"/>
        <v>46</v>
      </c>
      <c r="EL16" s="36">
        <f t="shared" ca="1" si="42"/>
        <v>57</v>
      </c>
      <c r="EM16" s="36">
        <f t="shared" ca="1" si="42"/>
        <v>70</v>
      </c>
      <c r="EN16" s="36">
        <f t="shared" ca="1" si="42"/>
        <v>73.000000000000014</v>
      </c>
      <c r="EO16" s="36">
        <f t="shared" ca="1" si="42"/>
        <v>66</v>
      </c>
      <c r="EP16" s="36">
        <f t="shared" ca="1" si="42"/>
        <v>60</v>
      </c>
      <c r="EQ16" s="36">
        <f t="shared" ca="1" si="43"/>
        <v>59.000000000000007</v>
      </c>
      <c r="ER16" s="36">
        <f t="shared" ca="1" si="43"/>
        <v>62</v>
      </c>
      <c r="ES16" s="36">
        <f t="shared" ca="1" si="43"/>
        <v>74.000000000000014</v>
      </c>
      <c r="ET16" s="36">
        <f t="shared" ca="1" si="43"/>
        <v>81</v>
      </c>
      <c r="EU16" s="36">
        <f t="shared" ca="1" si="43"/>
        <v>64</v>
      </c>
      <c r="EV16" s="36">
        <f t="shared" ca="1" si="43"/>
        <v>65</v>
      </c>
      <c r="EW16" s="36">
        <f t="shared" ca="1" si="43"/>
        <v>71.000000000000014</v>
      </c>
      <c r="EX16" s="36">
        <f t="shared" ca="1" si="43"/>
        <v>63</v>
      </c>
      <c r="EY16" s="36">
        <f t="shared" ca="1" si="43"/>
        <v>78</v>
      </c>
      <c r="EZ16" s="36">
        <f t="shared" ca="1" si="43"/>
        <v>71.000000000000014</v>
      </c>
      <c r="FA16" s="36">
        <f t="shared" ca="1" si="44"/>
        <v>76</v>
      </c>
      <c r="FB16" s="36">
        <f t="shared" ca="1" si="44"/>
        <v>61.000000000000007</v>
      </c>
      <c r="FC16" s="36">
        <f t="shared" ca="1" si="44"/>
        <v>52.000000000000007</v>
      </c>
      <c r="FD16" s="36">
        <f t="shared" ca="1" si="44"/>
        <v>40</v>
      </c>
      <c r="FE16" s="36">
        <f t="shared" ca="1" si="44"/>
        <v>33</v>
      </c>
      <c r="FF16" s="36">
        <f t="shared" ca="1" si="44"/>
        <v>45.000000000000007</v>
      </c>
      <c r="FG16" s="36">
        <f t="shared" ca="1" si="44"/>
        <v>53.000000000000007</v>
      </c>
      <c r="FH16" s="36">
        <f t="shared" ca="1" si="44"/>
        <v>55</v>
      </c>
      <c r="FI16" s="36">
        <f t="shared" ca="1" si="44"/>
        <v>52.000000000000007</v>
      </c>
      <c r="FJ16" s="36">
        <f t="shared" ca="1" si="44"/>
        <v>45.000000000000007</v>
      </c>
      <c r="FK16" s="36">
        <f t="shared" ca="1" si="45"/>
        <v>51.000000000000007</v>
      </c>
      <c r="FL16" s="36">
        <f t="shared" ca="1" si="45"/>
        <v>66</v>
      </c>
      <c r="FM16" s="36">
        <f t="shared" ca="1" si="45"/>
        <v>45.000000000000007</v>
      </c>
      <c r="FN16" s="36">
        <f t="shared" ca="1" si="45"/>
        <v>59.000000000000007</v>
      </c>
      <c r="FO16" s="36">
        <f t="shared" ca="1" si="45"/>
        <v>60</v>
      </c>
      <c r="FP16" s="36">
        <f t="shared" ca="1" si="45"/>
        <v>69</v>
      </c>
      <c r="FQ16" s="36">
        <f t="shared" ca="1" si="45"/>
        <v>49</v>
      </c>
      <c r="FR16" s="36">
        <f t="shared" ca="1" si="45"/>
        <v>61.000000000000007</v>
      </c>
      <c r="FS16" s="36">
        <f t="shared" ca="1" si="45"/>
        <v>58</v>
      </c>
      <c r="FT16" s="36">
        <f t="shared" ca="1" si="45"/>
        <v>51.000000000000007</v>
      </c>
      <c r="FU16" s="36">
        <f t="shared" ca="1" si="46"/>
        <v>60</v>
      </c>
      <c r="FV16" s="36">
        <f t="shared" ca="1" si="46"/>
        <v>66</v>
      </c>
      <c r="FW16" s="36">
        <f t="shared" ca="1" si="46"/>
        <v>64</v>
      </c>
      <c r="FX16" s="36">
        <f t="shared" ca="1" si="46"/>
        <v>47</v>
      </c>
      <c r="FY16" s="36">
        <f t="shared" ca="1" si="46"/>
        <v>55</v>
      </c>
      <c r="FZ16" s="36">
        <f t="shared" ca="1" si="46"/>
        <v>56</v>
      </c>
      <c r="GA16" s="36">
        <f t="shared" ca="1" si="46"/>
        <v>76</v>
      </c>
      <c r="GB16" s="36">
        <f t="shared" ca="1" si="46"/>
        <v>60</v>
      </c>
      <c r="GC16" s="36">
        <f t="shared" ca="1" si="46"/>
        <v>63</v>
      </c>
      <c r="GD16" s="36">
        <f t="shared" ca="1" si="46"/>
        <v>66</v>
      </c>
      <c r="GE16" s="36">
        <f t="shared" ca="1" si="47"/>
        <v>51.000000000000007</v>
      </c>
      <c r="GF16" s="36">
        <f t="shared" ca="1" si="47"/>
        <v>68</v>
      </c>
      <c r="GG16" s="36">
        <f t="shared" ca="1" si="47"/>
        <v>65</v>
      </c>
      <c r="GH16" s="36">
        <f t="shared" ca="1" si="47"/>
        <v>72.000000000000014</v>
      </c>
      <c r="GI16" s="36">
        <f t="shared" ca="1" si="47"/>
        <v>47</v>
      </c>
      <c r="GJ16" s="36">
        <f t="shared" ca="1" si="47"/>
        <v>42</v>
      </c>
      <c r="GK16" s="36">
        <f t="shared" ca="1" si="47"/>
        <v>35</v>
      </c>
      <c r="GL16" s="36">
        <f t="shared" ca="1" si="47"/>
        <v>49</v>
      </c>
      <c r="GM16" s="36">
        <f t="shared" ca="1" si="47"/>
        <v>40</v>
      </c>
      <c r="GN16" s="36">
        <f t="shared" ca="1" si="47"/>
        <v>37.000000000000007</v>
      </c>
      <c r="GO16" s="36">
        <f t="shared" ca="1" si="48"/>
        <v>47</v>
      </c>
      <c r="GP16" s="36">
        <f t="shared" ca="1" si="48"/>
        <v>70</v>
      </c>
      <c r="GQ16" s="36">
        <f t="shared" ca="1" si="48"/>
        <v>65</v>
      </c>
      <c r="GR16" s="36">
        <f t="shared" ca="1" si="48"/>
        <v>61.000000000000007</v>
      </c>
      <c r="GS16" s="36">
        <f t="shared" ca="1" si="48"/>
        <v>43</v>
      </c>
      <c r="GT16" s="36">
        <f t="shared" ca="1" si="48"/>
        <v>45.000000000000007</v>
      </c>
      <c r="GU16" s="36">
        <f t="shared" ca="1" si="48"/>
        <v>58</v>
      </c>
      <c r="GV16" s="36">
        <f t="shared" ca="1" si="48"/>
        <v>71.000000000000014</v>
      </c>
      <c r="GW16" s="36">
        <f t="shared" ca="1" si="48"/>
        <v>42</v>
      </c>
      <c r="GX16" s="36">
        <f t="shared" ca="1" si="48"/>
        <v>45.000000000000007</v>
      </c>
      <c r="GY16" s="36">
        <f t="shared" ca="1" si="49"/>
        <v>44.000000000000007</v>
      </c>
      <c r="GZ16" s="36">
        <f t="shared" ca="1" si="49"/>
        <v>39</v>
      </c>
      <c r="HA16" s="36">
        <f t="shared" ca="1" si="49"/>
        <v>33</v>
      </c>
      <c r="HB16" s="36">
        <f t="shared" ca="1" si="49"/>
        <v>43</v>
      </c>
      <c r="HC16" s="36">
        <f t="shared" ca="1" si="49"/>
        <v>57</v>
      </c>
      <c r="HD16" s="36">
        <f t="shared" ca="1" si="49"/>
        <v>60</v>
      </c>
      <c r="HE16" s="36">
        <f t="shared" ca="1" si="49"/>
        <v>79</v>
      </c>
      <c r="HF16" s="36">
        <f t="shared" ca="1" si="49"/>
        <v>33</v>
      </c>
      <c r="HG16" s="36">
        <f t="shared" ca="1" si="49"/>
        <v>37.000000000000007</v>
      </c>
      <c r="HH16" s="36">
        <f t="shared" ca="1" si="49"/>
        <v>45.000000000000007</v>
      </c>
      <c r="HI16" s="36">
        <f t="shared" ca="1" si="50"/>
        <v>46</v>
      </c>
      <c r="HJ16" s="36">
        <f t="shared" ca="1" si="50"/>
        <v>37.000000000000007</v>
      </c>
      <c r="HK16" s="36">
        <f t="shared" ca="1" si="50"/>
        <v>32</v>
      </c>
      <c r="HL16" s="36">
        <f t="shared" ca="1" si="50"/>
        <v>32</v>
      </c>
      <c r="HM16" s="36">
        <f t="shared" ca="1" si="50"/>
        <v>34</v>
      </c>
      <c r="HN16" s="36">
        <f t="shared" ca="1" si="50"/>
        <v>28</v>
      </c>
      <c r="HO16" s="36">
        <f t="shared" ca="1" si="50"/>
        <v>41</v>
      </c>
      <c r="HP16" s="36">
        <f t="shared" ca="1" si="50"/>
        <v>31</v>
      </c>
      <c r="HQ16" s="36">
        <f t="shared" ca="1" si="50"/>
        <v>38</v>
      </c>
      <c r="HR16" s="36">
        <f t="shared" ca="1" si="50"/>
        <v>51.000000000000007</v>
      </c>
      <c r="HS16" s="36">
        <f t="shared" ca="1" si="51"/>
        <v>45.000000000000007</v>
      </c>
      <c r="HT16" s="36">
        <f t="shared" ca="1" si="51"/>
        <v>33</v>
      </c>
      <c r="HU16" s="36">
        <f t="shared" ca="1" si="51"/>
        <v>24</v>
      </c>
      <c r="HV16" s="36">
        <f t="shared" ca="1" si="51"/>
        <v>36.000000000000007</v>
      </c>
      <c r="HW16" s="36">
        <f t="shared" ca="1" si="51"/>
        <v>35</v>
      </c>
      <c r="HX16" s="36">
        <f t="shared" ca="1" si="51"/>
        <v>37.000000000000007</v>
      </c>
      <c r="HY16" s="36">
        <f t="shared" ca="1" si="51"/>
        <v>35</v>
      </c>
      <c r="HZ16" s="36">
        <f t="shared" ca="1" si="51"/>
        <v>32</v>
      </c>
      <c r="IA16" s="36">
        <f t="shared" ca="1" si="51"/>
        <v>41</v>
      </c>
      <c r="IB16" s="36">
        <f t="shared" ca="1" si="51"/>
        <v>42</v>
      </c>
      <c r="IC16" s="36">
        <f t="shared" ca="1" si="52"/>
        <v>47</v>
      </c>
      <c r="ID16" s="36">
        <f t="shared" ca="1" si="52"/>
        <v>50</v>
      </c>
      <c r="IE16" s="36">
        <f t="shared" ca="1" si="52"/>
        <v>48</v>
      </c>
      <c r="IF16" s="36">
        <f t="shared" ca="1" si="52"/>
        <v>45.000000000000007</v>
      </c>
      <c r="IG16" s="36">
        <f t="shared" ca="1" si="52"/>
        <v>36.000000000000007</v>
      </c>
      <c r="IH16" s="36">
        <f t="shared" ca="1" si="52"/>
        <v>27</v>
      </c>
      <c r="II16" s="36">
        <f t="shared" ca="1" si="52"/>
        <v>38</v>
      </c>
      <c r="IJ16" s="36">
        <f t="shared" ca="1" si="52"/>
        <v>40</v>
      </c>
      <c r="IK16" s="36">
        <f t="shared" ca="1" si="52"/>
        <v>32</v>
      </c>
      <c r="IL16" s="36">
        <f t="shared" ca="1" si="52"/>
        <v>35</v>
      </c>
      <c r="IM16" s="36">
        <f t="shared" ca="1" si="52"/>
        <v>40</v>
      </c>
      <c r="IN16" s="36">
        <f t="shared" ca="1" si="52"/>
        <v>37.000000000000007</v>
      </c>
      <c r="IO16" s="36">
        <f t="shared" ca="1" si="52"/>
        <v>39</v>
      </c>
      <c r="IP16" s="36">
        <f t="shared" ca="1" si="52"/>
        <v>49</v>
      </c>
      <c r="IQ16" s="37">
        <f t="shared" ca="1" si="52"/>
        <v>30</v>
      </c>
    </row>
    <row r="17" spans="1:255" ht="12.75" customHeight="1" x14ac:dyDescent="0.2">
      <c r="B17" s="24">
        <f t="shared" si="28"/>
        <v>82</v>
      </c>
      <c r="C17" s="24">
        <f t="shared" si="53"/>
        <v>98</v>
      </c>
      <c r="D17" s="24">
        <f t="shared" si="56"/>
        <v>17</v>
      </c>
      <c r="E17" s="83"/>
      <c r="F17" s="47">
        <f t="shared" si="55"/>
        <v>2015</v>
      </c>
      <c r="G17" s="14">
        <f t="shared" ca="1" si="29"/>
        <v>38</v>
      </c>
      <c r="H17" s="12">
        <f t="shared" ca="1" si="29"/>
        <v>48</v>
      </c>
      <c r="I17" s="12">
        <f t="shared" ca="1" si="29"/>
        <v>43</v>
      </c>
      <c r="J17" s="12">
        <f t="shared" ca="1" si="29"/>
        <v>35</v>
      </c>
      <c r="K17" s="12">
        <f t="shared" ca="1" si="29"/>
        <v>41</v>
      </c>
      <c r="L17" s="12">
        <f t="shared" ca="1" si="29"/>
        <v>39</v>
      </c>
      <c r="M17" s="12">
        <f t="shared" ca="1" si="29"/>
        <v>49</v>
      </c>
      <c r="N17" s="12">
        <f t="shared" ca="1" si="29"/>
        <v>59.000000000000007</v>
      </c>
      <c r="O17" s="12">
        <f t="shared" ca="1" si="29"/>
        <v>53.000000000000007</v>
      </c>
      <c r="P17" s="12">
        <f t="shared" ca="1" si="29"/>
        <v>51.000000000000007</v>
      </c>
      <c r="Q17" s="12">
        <f t="shared" ca="1" si="30"/>
        <v>53.000000000000007</v>
      </c>
      <c r="R17" s="12">
        <f t="shared" ca="1" si="30"/>
        <v>48</v>
      </c>
      <c r="S17" s="12">
        <f t="shared" ca="1" si="30"/>
        <v>48</v>
      </c>
      <c r="T17" s="12">
        <f t="shared" ca="1" si="30"/>
        <v>43</v>
      </c>
      <c r="U17" s="12">
        <f t="shared" ca="1" si="30"/>
        <v>42</v>
      </c>
      <c r="V17" s="12">
        <f t="shared" ca="1" si="30"/>
        <v>43</v>
      </c>
      <c r="W17" s="12">
        <f t="shared" ca="1" si="30"/>
        <v>44.000000000000007</v>
      </c>
      <c r="X17" s="12">
        <f t="shared" ca="1" si="30"/>
        <v>45.000000000000007</v>
      </c>
      <c r="Y17" s="12">
        <f t="shared" ca="1" si="30"/>
        <v>48</v>
      </c>
      <c r="Z17" s="12">
        <f t="shared" ca="1" si="30"/>
        <v>44.000000000000007</v>
      </c>
      <c r="AA17" s="12">
        <f t="shared" ca="1" si="31"/>
        <v>42</v>
      </c>
      <c r="AB17" s="12">
        <f t="shared" ca="1" si="31"/>
        <v>44.000000000000007</v>
      </c>
      <c r="AC17" s="12">
        <f t="shared" ca="1" si="31"/>
        <v>43</v>
      </c>
      <c r="AD17" s="12">
        <f t="shared" ca="1" si="31"/>
        <v>45.000000000000007</v>
      </c>
      <c r="AE17" s="12">
        <f t="shared" ca="1" si="31"/>
        <v>39</v>
      </c>
      <c r="AF17" s="12">
        <f t="shared" ca="1" si="31"/>
        <v>40</v>
      </c>
      <c r="AG17" s="12">
        <f t="shared" ca="1" si="31"/>
        <v>36.000000000000007</v>
      </c>
      <c r="AH17" s="12">
        <f t="shared" ca="1" si="31"/>
        <v>40</v>
      </c>
      <c r="AI17" s="12">
        <f t="shared" ca="1" si="31"/>
        <v>47</v>
      </c>
      <c r="AJ17" s="12">
        <f t="shared" ca="1" si="31"/>
        <v>42</v>
      </c>
      <c r="AK17" s="12">
        <f t="shared" ca="1" si="32"/>
        <v>45.000000000000007</v>
      </c>
      <c r="AL17" s="12">
        <f t="shared" ca="1" si="32"/>
        <v>49</v>
      </c>
      <c r="AM17" s="12">
        <f t="shared" ca="1" si="32"/>
        <v>57</v>
      </c>
      <c r="AN17" s="12">
        <f t="shared" ca="1" si="32"/>
        <v>40</v>
      </c>
      <c r="AO17" s="12">
        <f t="shared" ca="1" si="32"/>
        <v>42</v>
      </c>
      <c r="AP17" s="12">
        <f t="shared" ca="1" si="32"/>
        <v>51.000000000000007</v>
      </c>
      <c r="AQ17" s="12">
        <f t="shared" ca="1" si="32"/>
        <v>54</v>
      </c>
      <c r="AR17" s="12">
        <f t="shared" ca="1" si="32"/>
        <v>42</v>
      </c>
      <c r="AS17" s="12">
        <f t="shared" ca="1" si="32"/>
        <v>45.000000000000007</v>
      </c>
      <c r="AT17" s="12">
        <f t="shared" ca="1" si="32"/>
        <v>45.000000000000007</v>
      </c>
      <c r="AU17" s="12">
        <f t="shared" ca="1" si="33"/>
        <v>36.000000000000007</v>
      </c>
      <c r="AV17" s="12">
        <f t="shared" ca="1" si="33"/>
        <v>51.000000000000007</v>
      </c>
      <c r="AW17" s="12">
        <f t="shared" ca="1" si="33"/>
        <v>55</v>
      </c>
      <c r="AX17" s="12">
        <f t="shared" ca="1" si="33"/>
        <v>57</v>
      </c>
      <c r="AY17" s="12">
        <f t="shared" ca="1" si="33"/>
        <v>45.000000000000007</v>
      </c>
      <c r="AZ17" s="12">
        <f t="shared" ca="1" si="33"/>
        <v>52.000000000000007</v>
      </c>
      <c r="BA17" s="12">
        <f t="shared" ca="1" si="33"/>
        <v>54</v>
      </c>
      <c r="BB17" s="12">
        <f t="shared" ca="1" si="33"/>
        <v>48</v>
      </c>
      <c r="BC17" s="12">
        <f t="shared" ca="1" si="33"/>
        <v>66</v>
      </c>
      <c r="BD17" s="12">
        <f t="shared" ca="1" si="33"/>
        <v>48</v>
      </c>
      <c r="BE17" s="12">
        <f t="shared" ca="1" si="34"/>
        <v>48</v>
      </c>
      <c r="BF17" s="12">
        <f t="shared" ca="1" si="34"/>
        <v>47</v>
      </c>
      <c r="BG17" s="12">
        <f t="shared" ca="1" si="34"/>
        <v>51.000000000000007</v>
      </c>
      <c r="BH17" s="12">
        <f t="shared" ca="1" si="34"/>
        <v>40</v>
      </c>
      <c r="BI17" s="12">
        <f t="shared" ca="1" si="34"/>
        <v>50</v>
      </c>
      <c r="BJ17" s="12">
        <f t="shared" ca="1" si="34"/>
        <v>45.000000000000007</v>
      </c>
      <c r="BK17" s="12">
        <f t="shared" ca="1" si="34"/>
        <v>46</v>
      </c>
      <c r="BL17" s="12">
        <f t="shared" ca="1" si="34"/>
        <v>42</v>
      </c>
      <c r="BM17" s="12">
        <f t="shared" ca="1" si="34"/>
        <v>50</v>
      </c>
      <c r="BN17" s="12">
        <f t="shared" ca="1" si="34"/>
        <v>56</v>
      </c>
      <c r="BO17" s="12">
        <f t="shared" ca="1" si="35"/>
        <v>47</v>
      </c>
      <c r="BP17" s="12">
        <f t="shared" ca="1" si="35"/>
        <v>42</v>
      </c>
      <c r="BQ17" s="12">
        <f t="shared" ca="1" si="35"/>
        <v>52.000000000000007</v>
      </c>
      <c r="BR17" s="12">
        <f t="shared" ca="1" si="35"/>
        <v>59.000000000000007</v>
      </c>
      <c r="BS17" s="12">
        <f t="shared" ca="1" si="35"/>
        <v>68</v>
      </c>
      <c r="BT17" s="12">
        <f t="shared" ca="1" si="35"/>
        <v>77</v>
      </c>
      <c r="BU17" s="12">
        <f t="shared" ca="1" si="35"/>
        <v>59.000000000000007</v>
      </c>
      <c r="BV17" s="12">
        <f t="shared" ca="1" si="35"/>
        <v>69</v>
      </c>
      <c r="BW17" s="12">
        <f t="shared" ca="1" si="35"/>
        <v>81</v>
      </c>
      <c r="BX17" s="12">
        <f t="shared" ca="1" si="35"/>
        <v>40</v>
      </c>
      <c r="BY17" s="12">
        <f t="shared" ca="1" si="36"/>
        <v>34</v>
      </c>
      <c r="BZ17" s="12">
        <f t="shared" ca="1" si="36"/>
        <v>40</v>
      </c>
      <c r="CA17" s="12">
        <f t="shared" ca="1" si="36"/>
        <v>63</v>
      </c>
      <c r="CB17" s="12">
        <f t="shared" ca="1" si="36"/>
        <v>38</v>
      </c>
      <c r="CC17" s="12">
        <f t="shared" ca="1" si="36"/>
        <v>60</v>
      </c>
      <c r="CD17" s="12">
        <f t="shared" ca="1" si="36"/>
        <v>66</v>
      </c>
      <c r="CE17" s="12">
        <f t="shared" ca="1" si="36"/>
        <v>67</v>
      </c>
      <c r="CF17" s="12">
        <f t="shared" ca="1" si="36"/>
        <v>65</v>
      </c>
      <c r="CG17" s="12">
        <f t="shared" ca="1" si="36"/>
        <v>46</v>
      </c>
      <c r="CH17" s="12">
        <f t="shared" ca="1" si="36"/>
        <v>51.000000000000007</v>
      </c>
      <c r="CI17" s="12">
        <f t="shared" ca="1" si="37"/>
        <v>42</v>
      </c>
      <c r="CJ17" s="12">
        <f t="shared" ca="1" si="37"/>
        <v>42</v>
      </c>
      <c r="CK17" s="12">
        <f t="shared" ca="1" si="37"/>
        <v>59.000000000000007</v>
      </c>
      <c r="CL17" s="12">
        <f t="shared" ca="1" si="37"/>
        <v>54</v>
      </c>
      <c r="CM17" s="12">
        <f t="shared" ca="1" si="37"/>
        <v>66</v>
      </c>
      <c r="CN17" s="12">
        <f t="shared" ca="1" si="37"/>
        <v>65</v>
      </c>
      <c r="CO17" s="12">
        <f t="shared" ca="1" si="37"/>
        <v>71.000000000000014</v>
      </c>
      <c r="CP17" s="12">
        <f t="shared" ca="1" si="37"/>
        <v>47</v>
      </c>
      <c r="CQ17" s="12">
        <f t="shared" ca="1" si="37"/>
        <v>61.000000000000007</v>
      </c>
      <c r="CR17" s="12">
        <f t="shared" ca="1" si="37"/>
        <v>63</v>
      </c>
      <c r="CS17" s="12">
        <f t="shared" ca="1" si="38"/>
        <v>45.000000000000007</v>
      </c>
      <c r="CT17" s="12">
        <f t="shared" ca="1" si="38"/>
        <v>46</v>
      </c>
      <c r="CU17" s="12">
        <f t="shared" ca="1" si="38"/>
        <v>35</v>
      </c>
      <c r="CV17" s="12">
        <f t="shared" ca="1" si="38"/>
        <v>25</v>
      </c>
      <c r="CW17" s="12">
        <f t="shared" ca="1" si="38"/>
        <v>39</v>
      </c>
      <c r="CX17" s="12">
        <f t="shared" ca="1" si="38"/>
        <v>40</v>
      </c>
      <c r="CY17" s="12">
        <f t="shared" ca="1" si="38"/>
        <v>42</v>
      </c>
      <c r="CZ17" s="12">
        <f t="shared" ca="1" si="38"/>
        <v>50</v>
      </c>
      <c r="DA17" s="12">
        <f t="shared" ca="1" si="38"/>
        <v>51.000000000000007</v>
      </c>
      <c r="DB17" s="12">
        <f t="shared" ca="1" si="38"/>
        <v>56</v>
      </c>
      <c r="DC17" s="12">
        <f t="shared" ca="1" si="39"/>
        <v>64</v>
      </c>
      <c r="DD17" s="12">
        <f t="shared" ca="1" si="39"/>
        <v>68</v>
      </c>
      <c r="DE17" s="12">
        <f t="shared" ca="1" si="39"/>
        <v>90</v>
      </c>
      <c r="DF17" s="12">
        <f t="shared" ca="1" si="39"/>
        <v>81</v>
      </c>
      <c r="DG17" s="12">
        <f t="shared" ca="1" si="39"/>
        <v>68</v>
      </c>
      <c r="DH17" s="12">
        <f t="shared" ca="1" si="39"/>
        <v>76</v>
      </c>
      <c r="DI17" s="12">
        <f t="shared" ca="1" si="39"/>
        <v>49</v>
      </c>
      <c r="DJ17" s="12">
        <f t="shared" ca="1" si="39"/>
        <v>47</v>
      </c>
      <c r="DK17" s="12">
        <f t="shared" ca="1" si="39"/>
        <v>47</v>
      </c>
      <c r="DL17" s="12">
        <f t="shared" ca="1" si="39"/>
        <v>44.000000000000007</v>
      </c>
      <c r="DM17" s="12">
        <f t="shared" ca="1" si="40"/>
        <v>57</v>
      </c>
      <c r="DN17" s="12">
        <f t="shared" ca="1" si="40"/>
        <v>52.000000000000007</v>
      </c>
      <c r="DO17" s="12">
        <f t="shared" ca="1" si="40"/>
        <v>46</v>
      </c>
      <c r="DP17" s="12">
        <f t="shared" ca="1" si="40"/>
        <v>65</v>
      </c>
      <c r="DQ17" s="12">
        <f t="shared" ca="1" si="40"/>
        <v>56</v>
      </c>
      <c r="DR17" s="12">
        <f t="shared" ca="1" si="40"/>
        <v>63</v>
      </c>
      <c r="DS17" s="12">
        <f t="shared" ca="1" si="40"/>
        <v>56</v>
      </c>
      <c r="DT17" s="12">
        <f t="shared" ca="1" si="40"/>
        <v>72.000000000000014</v>
      </c>
      <c r="DU17" s="12">
        <f t="shared" ca="1" si="40"/>
        <v>42</v>
      </c>
      <c r="DV17" s="12">
        <f t="shared" ca="1" si="40"/>
        <v>44.000000000000007</v>
      </c>
      <c r="DW17" s="12">
        <f t="shared" ca="1" si="41"/>
        <v>50</v>
      </c>
      <c r="DX17" s="12">
        <f t="shared" ca="1" si="41"/>
        <v>49</v>
      </c>
      <c r="DY17" s="12">
        <f t="shared" ca="1" si="41"/>
        <v>73.000000000000014</v>
      </c>
      <c r="DZ17" s="12">
        <f t="shared" ca="1" si="41"/>
        <v>51.000000000000007</v>
      </c>
      <c r="EA17" s="12">
        <f t="shared" ca="1" si="41"/>
        <v>62</v>
      </c>
      <c r="EB17" s="12">
        <f t="shared" ca="1" si="41"/>
        <v>55</v>
      </c>
      <c r="EC17" s="12">
        <f t="shared" ca="1" si="41"/>
        <v>78</v>
      </c>
      <c r="ED17" s="12">
        <f t="shared" ca="1" si="41"/>
        <v>62</v>
      </c>
      <c r="EE17" s="12">
        <f t="shared" ca="1" si="41"/>
        <v>63</v>
      </c>
      <c r="EF17" s="12">
        <f t="shared" ca="1" si="41"/>
        <v>52.000000000000007</v>
      </c>
      <c r="EG17" s="12">
        <f t="shared" ca="1" si="42"/>
        <v>52.000000000000007</v>
      </c>
      <c r="EH17" s="12">
        <f t="shared" ca="1" si="42"/>
        <v>59.000000000000007</v>
      </c>
      <c r="EI17" s="12">
        <f t="shared" ca="1" si="42"/>
        <v>72.000000000000014</v>
      </c>
      <c r="EJ17" s="12">
        <f t="shared" ca="1" si="42"/>
        <v>76</v>
      </c>
      <c r="EK17" s="12">
        <f t="shared" ca="1" si="42"/>
        <v>67</v>
      </c>
      <c r="EL17" s="12">
        <f t="shared" ca="1" si="42"/>
        <v>44.000000000000007</v>
      </c>
      <c r="EM17" s="12">
        <f t="shared" ca="1" si="42"/>
        <v>42</v>
      </c>
      <c r="EN17" s="12">
        <f t="shared" ca="1" si="42"/>
        <v>65</v>
      </c>
      <c r="EO17" s="12">
        <f t="shared" ca="1" si="42"/>
        <v>64</v>
      </c>
      <c r="EP17" s="12">
        <f t="shared" ca="1" si="42"/>
        <v>58</v>
      </c>
      <c r="EQ17" s="12">
        <f t="shared" ca="1" si="43"/>
        <v>72.000000000000014</v>
      </c>
      <c r="ER17" s="12">
        <f t="shared" ca="1" si="43"/>
        <v>68</v>
      </c>
      <c r="ES17" s="12">
        <f t="shared" ca="1" si="43"/>
        <v>64</v>
      </c>
      <c r="ET17" s="12">
        <f t="shared" ca="1" si="43"/>
        <v>52.000000000000007</v>
      </c>
      <c r="EU17" s="12">
        <f t="shared" ca="1" si="43"/>
        <v>58</v>
      </c>
      <c r="EV17" s="12">
        <f t="shared" ca="1" si="43"/>
        <v>64</v>
      </c>
      <c r="EW17" s="12">
        <f t="shared" ca="1" si="43"/>
        <v>78</v>
      </c>
      <c r="EX17" s="12">
        <f t="shared" ca="1" si="43"/>
        <v>65</v>
      </c>
      <c r="EY17" s="12">
        <f t="shared" ca="1" si="43"/>
        <v>63</v>
      </c>
      <c r="EZ17" s="12">
        <f t="shared" ca="1" si="43"/>
        <v>83</v>
      </c>
      <c r="FA17" s="12">
        <f t="shared" ca="1" si="44"/>
        <v>81</v>
      </c>
      <c r="FB17" s="12">
        <f t="shared" ca="1" si="44"/>
        <v>46</v>
      </c>
      <c r="FC17" s="12">
        <f t="shared" ca="1" si="44"/>
        <v>62</v>
      </c>
      <c r="FD17" s="12">
        <f t="shared" ca="1" si="44"/>
        <v>65</v>
      </c>
      <c r="FE17" s="12">
        <f t="shared" ca="1" si="44"/>
        <v>59.000000000000007</v>
      </c>
      <c r="FF17" s="12">
        <f t="shared" ca="1" si="44"/>
        <v>68</v>
      </c>
      <c r="FG17" s="12">
        <f t="shared" ca="1" si="44"/>
        <v>69</v>
      </c>
      <c r="FH17" s="12">
        <f t="shared" ca="1" si="44"/>
        <v>66</v>
      </c>
      <c r="FI17" s="12">
        <f t="shared" ca="1" si="44"/>
        <v>57</v>
      </c>
      <c r="FJ17" s="12">
        <f t="shared" ca="1" si="44"/>
        <v>64</v>
      </c>
      <c r="FK17" s="12">
        <f t="shared" ca="1" si="45"/>
        <v>62</v>
      </c>
      <c r="FL17" s="12">
        <f t="shared" ca="1" si="45"/>
        <v>58</v>
      </c>
      <c r="FM17" s="12">
        <f t="shared" ca="1" si="45"/>
        <v>36.000000000000007</v>
      </c>
      <c r="FN17" s="12">
        <f t="shared" ca="1" si="45"/>
        <v>41</v>
      </c>
      <c r="FO17" s="12">
        <f t="shared" ca="1" si="45"/>
        <v>48</v>
      </c>
      <c r="FP17" s="12">
        <f t="shared" ca="1" si="45"/>
        <v>54</v>
      </c>
      <c r="FQ17" s="12">
        <f t="shared" ca="1" si="45"/>
        <v>69</v>
      </c>
      <c r="FR17" s="12">
        <f t="shared" ca="1" si="45"/>
        <v>76</v>
      </c>
      <c r="FS17" s="12">
        <f t="shared" ca="1" si="45"/>
        <v>73.000000000000014</v>
      </c>
      <c r="FT17" s="12">
        <f t="shared" ca="1" si="45"/>
        <v>77</v>
      </c>
      <c r="FU17" s="12">
        <f t="shared" ca="1" si="46"/>
        <v>66</v>
      </c>
      <c r="FV17" s="12">
        <f t="shared" ca="1" si="46"/>
        <v>49</v>
      </c>
      <c r="FW17" s="12">
        <f t="shared" ca="1" si="46"/>
        <v>29</v>
      </c>
      <c r="FX17" s="12">
        <f t="shared" ca="1" si="46"/>
        <v>64</v>
      </c>
      <c r="FY17" s="12">
        <f t="shared" ca="1" si="46"/>
        <v>66</v>
      </c>
      <c r="FZ17" s="12">
        <f t="shared" ca="1" si="46"/>
        <v>81</v>
      </c>
      <c r="GA17" s="12">
        <f t="shared" ca="1" si="46"/>
        <v>73.000000000000014</v>
      </c>
      <c r="GB17" s="12">
        <f t="shared" ca="1" si="46"/>
        <v>73.000000000000014</v>
      </c>
      <c r="GC17" s="12">
        <f t="shared" ca="1" si="46"/>
        <v>59.000000000000007</v>
      </c>
      <c r="GD17" s="12">
        <f t="shared" ca="1" si="46"/>
        <v>46</v>
      </c>
      <c r="GE17" s="12">
        <f t="shared" ca="1" si="47"/>
        <v>53.000000000000007</v>
      </c>
      <c r="GF17" s="12">
        <f t="shared" ca="1" si="47"/>
        <v>72.000000000000014</v>
      </c>
      <c r="GG17" s="12">
        <f t="shared" ca="1" si="47"/>
        <v>73.000000000000014</v>
      </c>
      <c r="GH17" s="12">
        <f t="shared" ca="1" si="47"/>
        <v>73.000000000000014</v>
      </c>
      <c r="GI17" s="12">
        <f t="shared" ca="1" si="47"/>
        <v>81</v>
      </c>
      <c r="GJ17" s="12">
        <f t="shared" ca="1" si="47"/>
        <v>78</v>
      </c>
      <c r="GK17" s="12">
        <f t="shared" ca="1" si="47"/>
        <v>90</v>
      </c>
      <c r="GL17" s="12">
        <f t="shared" ca="1" si="47"/>
        <v>65</v>
      </c>
      <c r="GM17" s="12">
        <f t="shared" ca="1" si="47"/>
        <v>55</v>
      </c>
      <c r="GN17" s="12">
        <f t="shared" ca="1" si="47"/>
        <v>58</v>
      </c>
      <c r="GO17" s="12">
        <f t="shared" ca="1" si="48"/>
        <v>71.000000000000014</v>
      </c>
      <c r="GP17" s="12">
        <f t="shared" ca="1" si="48"/>
        <v>76</v>
      </c>
      <c r="GQ17" s="12">
        <f t="shared" ca="1" si="48"/>
        <v>52.000000000000007</v>
      </c>
      <c r="GR17" s="12">
        <f t="shared" ca="1" si="48"/>
        <v>34</v>
      </c>
      <c r="GS17" s="12">
        <f t="shared" ca="1" si="48"/>
        <v>42</v>
      </c>
      <c r="GT17" s="12">
        <f t="shared" ca="1" si="48"/>
        <v>44.000000000000007</v>
      </c>
      <c r="GU17" s="12">
        <f t="shared" ca="1" si="48"/>
        <v>33</v>
      </c>
      <c r="GV17" s="12">
        <f t="shared" ca="1" si="48"/>
        <v>44.000000000000007</v>
      </c>
      <c r="GW17" s="12">
        <f t="shared" ca="1" si="48"/>
        <v>64</v>
      </c>
      <c r="GX17" s="12">
        <f t="shared" ca="1" si="48"/>
        <v>77</v>
      </c>
      <c r="GY17" s="12">
        <f t="shared" ca="1" si="49"/>
        <v>92</v>
      </c>
      <c r="GZ17" s="12">
        <f t="shared" ca="1" si="49"/>
        <v>84</v>
      </c>
      <c r="HA17" s="12">
        <f t="shared" ca="1" si="49"/>
        <v>57</v>
      </c>
      <c r="HB17" s="12">
        <f t="shared" ca="1" si="49"/>
        <v>41</v>
      </c>
      <c r="HC17" s="12">
        <f t="shared" ca="1" si="49"/>
        <v>39</v>
      </c>
      <c r="HD17" s="12">
        <f t="shared" ca="1" si="49"/>
        <v>35</v>
      </c>
      <c r="HE17" s="12">
        <f t="shared" ca="1" si="49"/>
        <v>51.000000000000007</v>
      </c>
      <c r="HF17" s="12">
        <f t="shared" ca="1" si="49"/>
        <v>54</v>
      </c>
      <c r="HG17" s="12">
        <f t="shared" ca="1" si="49"/>
        <v>36.000000000000007</v>
      </c>
      <c r="HH17" s="12">
        <f t="shared" ca="1" si="49"/>
        <v>39</v>
      </c>
      <c r="HI17" s="12">
        <f t="shared" ca="1" si="50"/>
        <v>37.000000000000007</v>
      </c>
      <c r="HJ17" s="12">
        <f t="shared" ca="1" si="50"/>
        <v>37.000000000000007</v>
      </c>
      <c r="HK17" s="12">
        <f t="shared" ca="1" si="50"/>
        <v>31</v>
      </c>
      <c r="HL17" s="12">
        <f t="shared" ca="1" si="50"/>
        <v>28</v>
      </c>
      <c r="HM17" s="12">
        <f t="shared" ca="1" si="50"/>
        <v>27</v>
      </c>
      <c r="HN17" s="12">
        <f t="shared" ca="1" si="50"/>
        <v>24</v>
      </c>
      <c r="HO17" s="12">
        <f t="shared" ca="1" si="50"/>
        <v>24</v>
      </c>
      <c r="HP17" s="12">
        <f t="shared" ca="1" si="50"/>
        <v>34</v>
      </c>
      <c r="HQ17" s="12">
        <f t="shared" ca="1" si="50"/>
        <v>34</v>
      </c>
      <c r="HR17" s="12">
        <f t="shared" ca="1" si="50"/>
        <v>37.000000000000007</v>
      </c>
      <c r="HS17" s="12">
        <f t="shared" ca="1" si="51"/>
        <v>32</v>
      </c>
      <c r="HT17" s="12">
        <f t="shared" ca="1" si="51"/>
        <v>41</v>
      </c>
      <c r="HU17" s="12">
        <f t="shared" ca="1" si="51"/>
        <v>47</v>
      </c>
      <c r="HV17" s="12">
        <f t="shared" ca="1" si="51"/>
        <v>35</v>
      </c>
      <c r="HW17" s="12">
        <f t="shared" ca="1" si="51"/>
        <v>45.000000000000007</v>
      </c>
      <c r="HX17" s="12">
        <f t="shared" ca="1" si="51"/>
        <v>53.000000000000007</v>
      </c>
      <c r="HY17" s="12">
        <f t="shared" ca="1" si="51"/>
        <v>41</v>
      </c>
      <c r="HZ17" s="12">
        <f t="shared" ca="1" si="51"/>
        <v>25</v>
      </c>
      <c r="IA17" s="12">
        <f t="shared" ca="1" si="51"/>
        <v>34</v>
      </c>
      <c r="IB17" s="12">
        <f t="shared" ca="1" si="51"/>
        <v>42</v>
      </c>
      <c r="IC17" s="12">
        <f t="shared" ca="1" si="52"/>
        <v>32</v>
      </c>
      <c r="ID17" s="12">
        <f t="shared" ca="1" si="52"/>
        <v>32</v>
      </c>
      <c r="IE17" s="12">
        <f t="shared" ca="1" si="52"/>
        <v>35</v>
      </c>
      <c r="IF17" s="12">
        <f t="shared" ca="1" si="52"/>
        <v>45.000000000000007</v>
      </c>
      <c r="IG17" s="12">
        <f t="shared" ca="1" si="52"/>
        <v>52.000000000000007</v>
      </c>
      <c r="IH17" s="12">
        <f t="shared" ca="1" si="52"/>
        <v>54</v>
      </c>
      <c r="II17" s="12">
        <f t="shared" ca="1" si="52"/>
        <v>41</v>
      </c>
      <c r="IJ17" s="12">
        <f t="shared" ca="1" si="52"/>
        <v>35</v>
      </c>
      <c r="IK17" s="12">
        <f t="shared" ca="1" si="52"/>
        <v>30</v>
      </c>
      <c r="IL17" s="12">
        <f t="shared" ca="1" si="52"/>
        <v>28</v>
      </c>
      <c r="IM17" s="12">
        <f t="shared" ca="1" si="52"/>
        <v>34</v>
      </c>
      <c r="IN17" s="12">
        <f t="shared" ca="1" si="52"/>
        <v>35</v>
      </c>
      <c r="IO17" s="12">
        <f t="shared" ca="1" si="52"/>
        <v>37.000000000000007</v>
      </c>
      <c r="IP17" s="12">
        <f t="shared" ca="1" si="52"/>
        <v>30</v>
      </c>
      <c r="IQ17" s="9">
        <f t="shared" ca="1" si="52"/>
        <v>31</v>
      </c>
      <c r="IT17" s="77" t="s">
        <v>84</v>
      </c>
      <c r="IU17" s="8" t="s">
        <v>85</v>
      </c>
    </row>
    <row r="18" spans="1:255" ht="12.75" customHeight="1" x14ac:dyDescent="0.2">
      <c r="B18" s="24">
        <f t="shared" si="28"/>
        <v>102</v>
      </c>
      <c r="F18" s="466">
        <f t="shared" si="55"/>
        <v>2014</v>
      </c>
      <c r="IT18" s="80">
        <v>3</v>
      </c>
      <c r="IU18" s="9">
        <v>1</v>
      </c>
    </row>
    <row r="20" spans="1:255" s="6" customFormat="1" ht="12.75" customHeight="1" x14ac:dyDescent="0.2">
      <c r="IQ20" s="49"/>
      <c r="IR20" s="49"/>
      <c r="IS20" s="49"/>
      <c r="IT20" s="49"/>
      <c r="IU20" s="49"/>
    </row>
    <row r="21" spans="1:255" s="5" customFormat="1" ht="12.75" customHeight="1" x14ac:dyDescent="0.2">
      <c r="A21" s="455" t="s">
        <v>60</v>
      </c>
      <c r="B21" s="471" t="s">
        <v>39</v>
      </c>
      <c r="C21" s="472" t="s">
        <v>40</v>
      </c>
      <c r="D21" s="455" t="s">
        <v>10</v>
      </c>
      <c r="E21" s="455" t="s">
        <v>42</v>
      </c>
      <c r="F21" s="471" t="s">
        <v>11</v>
      </c>
      <c r="G21" s="473">
        <v>36586</v>
      </c>
      <c r="H21" s="474">
        <v>36587</v>
      </c>
      <c r="I21" s="474">
        <v>36588</v>
      </c>
      <c r="J21" s="474">
        <v>36589</v>
      </c>
      <c r="K21" s="474">
        <v>36590</v>
      </c>
      <c r="L21" s="474">
        <v>36591</v>
      </c>
      <c r="M21" s="474">
        <v>36592</v>
      </c>
      <c r="N21" s="474">
        <v>36593</v>
      </c>
      <c r="O21" s="474">
        <v>36594</v>
      </c>
      <c r="P21" s="474">
        <v>36595</v>
      </c>
      <c r="Q21" s="474">
        <v>36596</v>
      </c>
      <c r="R21" s="474">
        <v>36597</v>
      </c>
      <c r="S21" s="474">
        <v>36598</v>
      </c>
      <c r="T21" s="474">
        <v>36599</v>
      </c>
      <c r="U21" s="474">
        <v>36600</v>
      </c>
      <c r="V21" s="474">
        <v>36601</v>
      </c>
      <c r="W21" s="474">
        <v>36602</v>
      </c>
      <c r="X21" s="474">
        <v>36603</v>
      </c>
      <c r="Y21" s="474">
        <v>36604</v>
      </c>
      <c r="Z21" s="474">
        <v>36605</v>
      </c>
      <c r="AA21" s="474">
        <v>36606</v>
      </c>
      <c r="AB21" s="474">
        <v>36607</v>
      </c>
      <c r="AC21" s="474">
        <v>36608</v>
      </c>
      <c r="AD21" s="474">
        <v>36609</v>
      </c>
      <c r="AE21" s="474">
        <v>36610</v>
      </c>
      <c r="AF21" s="474">
        <v>36611</v>
      </c>
      <c r="AG21" s="474">
        <v>36612</v>
      </c>
      <c r="AH21" s="474">
        <v>36613</v>
      </c>
      <c r="AI21" s="474">
        <v>36614</v>
      </c>
      <c r="AJ21" s="474">
        <v>36615</v>
      </c>
      <c r="AK21" s="474">
        <v>36616</v>
      </c>
      <c r="AL21" s="474">
        <v>36617</v>
      </c>
      <c r="AM21" s="474">
        <v>36618</v>
      </c>
      <c r="AN21" s="474">
        <v>36619</v>
      </c>
      <c r="AO21" s="474">
        <v>36620</v>
      </c>
      <c r="AP21" s="474">
        <v>36621</v>
      </c>
      <c r="AQ21" s="474">
        <v>36622</v>
      </c>
      <c r="AR21" s="474">
        <v>36623</v>
      </c>
      <c r="AS21" s="474">
        <v>36624</v>
      </c>
      <c r="AT21" s="474">
        <v>36625</v>
      </c>
      <c r="AU21" s="474">
        <v>36626</v>
      </c>
      <c r="AV21" s="474">
        <v>36627</v>
      </c>
      <c r="AW21" s="474">
        <v>36628</v>
      </c>
      <c r="AX21" s="474">
        <v>36629</v>
      </c>
      <c r="AY21" s="474">
        <v>36630</v>
      </c>
      <c r="AZ21" s="474">
        <v>36631</v>
      </c>
      <c r="BA21" s="474">
        <v>36632</v>
      </c>
      <c r="BB21" s="474">
        <v>36633</v>
      </c>
      <c r="BC21" s="474">
        <v>36634</v>
      </c>
      <c r="BD21" s="474">
        <v>36635</v>
      </c>
      <c r="BE21" s="474">
        <v>36636</v>
      </c>
      <c r="BF21" s="474">
        <v>36637</v>
      </c>
      <c r="BG21" s="474">
        <v>36638</v>
      </c>
      <c r="BH21" s="474">
        <v>36639</v>
      </c>
      <c r="BI21" s="474">
        <v>36640</v>
      </c>
      <c r="BJ21" s="474">
        <v>36641</v>
      </c>
      <c r="BK21" s="474">
        <v>36642</v>
      </c>
      <c r="BL21" s="474">
        <v>36643</v>
      </c>
      <c r="BM21" s="474">
        <v>36644</v>
      </c>
      <c r="BN21" s="474">
        <v>36645</v>
      </c>
      <c r="BO21" s="474">
        <v>36646</v>
      </c>
      <c r="BP21" s="474">
        <v>36647</v>
      </c>
      <c r="BQ21" s="474">
        <v>36648</v>
      </c>
      <c r="BR21" s="474">
        <v>36649</v>
      </c>
      <c r="BS21" s="474">
        <v>36650</v>
      </c>
      <c r="BT21" s="474">
        <v>36651</v>
      </c>
      <c r="BU21" s="474">
        <v>36652</v>
      </c>
      <c r="BV21" s="474">
        <v>36653</v>
      </c>
      <c r="BW21" s="474">
        <v>36654</v>
      </c>
      <c r="BX21" s="474">
        <v>36655</v>
      </c>
      <c r="BY21" s="474">
        <v>36656</v>
      </c>
      <c r="BZ21" s="474">
        <v>36657</v>
      </c>
      <c r="CA21" s="474">
        <v>36658</v>
      </c>
      <c r="CB21" s="474">
        <v>36659</v>
      </c>
      <c r="CC21" s="474">
        <v>36660</v>
      </c>
      <c r="CD21" s="474">
        <v>36661</v>
      </c>
      <c r="CE21" s="474">
        <v>36662</v>
      </c>
      <c r="CF21" s="474">
        <v>36663</v>
      </c>
      <c r="CG21" s="474">
        <v>36664</v>
      </c>
      <c r="CH21" s="474">
        <v>36665</v>
      </c>
      <c r="CI21" s="474">
        <v>36666</v>
      </c>
      <c r="CJ21" s="474">
        <v>36667</v>
      </c>
      <c r="CK21" s="474">
        <v>36668</v>
      </c>
      <c r="CL21" s="474">
        <v>36669</v>
      </c>
      <c r="CM21" s="474">
        <v>36670</v>
      </c>
      <c r="CN21" s="474">
        <v>36671</v>
      </c>
      <c r="CO21" s="474">
        <v>36672</v>
      </c>
      <c r="CP21" s="474">
        <v>36673</v>
      </c>
      <c r="CQ21" s="474">
        <v>36674</v>
      </c>
      <c r="CR21" s="474">
        <v>36675</v>
      </c>
      <c r="CS21" s="474">
        <v>36676</v>
      </c>
      <c r="CT21" s="474">
        <v>36677</v>
      </c>
      <c r="CU21" s="474">
        <v>36678</v>
      </c>
      <c r="CV21" s="474">
        <v>36679</v>
      </c>
      <c r="CW21" s="474">
        <v>36680</v>
      </c>
      <c r="CX21" s="474">
        <v>36681</v>
      </c>
      <c r="CY21" s="474">
        <v>36682</v>
      </c>
      <c r="CZ21" s="474">
        <v>36683</v>
      </c>
      <c r="DA21" s="474">
        <v>36684</v>
      </c>
      <c r="DB21" s="474">
        <v>36685</v>
      </c>
      <c r="DC21" s="474">
        <v>36686</v>
      </c>
      <c r="DD21" s="474">
        <v>36687</v>
      </c>
      <c r="DE21" s="474">
        <v>36688</v>
      </c>
      <c r="DF21" s="474">
        <v>36689</v>
      </c>
      <c r="DG21" s="474">
        <v>36690</v>
      </c>
      <c r="DH21" s="474">
        <v>36691</v>
      </c>
      <c r="DI21" s="474">
        <v>36692</v>
      </c>
      <c r="DJ21" s="474">
        <v>36693</v>
      </c>
      <c r="DK21" s="474">
        <v>36694</v>
      </c>
      <c r="DL21" s="474">
        <v>36695</v>
      </c>
      <c r="DM21" s="474">
        <v>36696</v>
      </c>
      <c r="DN21" s="474">
        <v>36697</v>
      </c>
      <c r="DO21" s="474">
        <v>36698</v>
      </c>
      <c r="DP21" s="474">
        <v>36699</v>
      </c>
      <c r="DQ21" s="474">
        <v>36700</v>
      </c>
      <c r="DR21" s="474">
        <v>36701</v>
      </c>
      <c r="DS21" s="474">
        <v>36702</v>
      </c>
      <c r="DT21" s="474">
        <v>36703</v>
      </c>
      <c r="DU21" s="474">
        <v>36704</v>
      </c>
      <c r="DV21" s="474">
        <v>36705</v>
      </c>
      <c r="DW21" s="474">
        <v>36706</v>
      </c>
      <c r="DX21" s="474">
        <v>36707</v>
      </c>
      <c r="DY21" s="474">
        <v>36708</v>
      </c>
      <c r="DZ21" s="474">
        <v>36709</v>
      </c>
      <c r="EA21" s="474">
        <v>36710</v>
      </c>
      <c r="EB21" s="474">
        <v>36711</v>
      </c>
      <c r="EC21" s="474">
        <v>36712</v>
      </c>
      <c r="ED21" s="474">
        <v>36713</v>
      </c>
      <c r="EE21" s="474">
        <v>36714</v>
      </c>
      <c r="EF21" s="474">
        <v>36715</v>
      </c>
      <c r="EG21" s="474">
        <v>36716</v>
      </c>
      <c r="EH21" s="474">
        <v>36717</v>
      </c>
      <c r="EI21" s="474">
        <v>36718</v>
      </c>
      <c r="EJ21" s="474">
        <v>36719</v>
      </c>
      <c r="EK21" s="474">
        <v>36720</v>
      </c>
      <c r="EL21" s="474">
        <v>36721</v>
      </c>
      <c r="EM21" s="474">
        <v>36722</v>
      </c>
      <c r="EN21" s="474">
        <v>36723</v>
      </c>
      <c r="EO21" s="474">
        <v>36724</v>
      </c>
      <c r="EP21" s="474">
        <v>36725</v>
      </c>
      <c r="EQ21" s="474">
        <v>36726</v>
      </c>
      <c r="ER21" s="474">
        <v>36727</v>
      </c>
      <c r="ES21" s="474">
        <v>36728</v>
      </c>
      <c r="ET21" s="474">
        <v>36729</v>
      </c>
      <c r="EU21" s="474">
        <v>36730</v>
      </c>
      <c r="EV21" s="474">
        <v>36731</v>
      </c>
      <c r="EW21" s="474">
        <v>36732</v>
      </c>
      <c r="EX21" s="474">
        <v>36733</v>
      </c>
      <c r="EY21" s="474">
        <v>36734</v>
      </c>
      <c r="EZ21" s="474">
        <v>36735</v>
      </c>
      <c r="FA21" s="474">
        <v>36736</v>
      </c>
      <c r="FB21" s="474">
        <v>36737</v>
      </c>
      <c r="FC21" s="474">
        <v>36738</v>
      </c>
      <c r="FD21" s="474">
        <v>36739</v>
      </c>
      <c r="FE21" s="474">
        <v>36740</v>
      </c>
      <c r="FF21" s="474">
        <v>36741</v>
      </c>
      <c r="FG21" s="474">
        <v>36742</v>
      </c>
      <c r="FH21" s="474">
        <v>36743</v>
      </c>
      <c r="FI21" s="474">
        <v>36744</v>
      </c>
      <c r="FJ21" s="474">
        <v>36745</v>
      </c>
      <c r="FK21" s="474">
        <v>36746</v>
      </c>
      <c r="FL21" s="474">
        <v>36747</v>
      </c>
      <c r="FM21" s="474">
        <v>36748</v>
      </c>
      <c r="FN21" s="474">
        <v>36749</v>
      </c>
      <c r="FO21" s="474">
        <v>36750</v>
      </c>
      <c r="FP21" s="474">
        <v>36751</v>
      </c>
      <c r="FQ21" s="474">
        <v>36752</v>
      </c>
      <c r="FR21" s="474">
        <v>36753</v>
      </c>
      <c r="FS21" s="474">
        <v>36754</v>
      </c>
      <c r="FT21" s="474">
        <v>36755</v>
      </c>
      <c r="FU21" s="474">
        <v>36756</v>
      </c>
      <c r="FV21" s="474">
        <v>36757</v>
      </c>
      <c r="FW21" s="474">
        <v>36758</v>
      </c>
      <c r="FX21" s="474">
        <v>36759</v>
      </c>
      <c r="FY21" s="474">
        <v>36760</v>
      </c>
      <c r="FZ21" s="474">
        <v>36761</v>
      </c>
      <c r="GA21" s="474">
        <v>36762</v>
      </c>
      <c r="GB21" s="474">
        <v>36763</v>
      </c>
      <c r="GC21" s="474">
        <v>36764</v>
      </c>
      <c r="GD21" s="474">
        <v>36765</v>
      </c>
      <c r="GE21" s="474">
        <v>36766</v>
      </c>
      <c r="GF21" s="474">
        <v>36767</v>
      </c>
      <c r="GG21" s="474">
        <v>36768</v>
      </c>
      <c r="GH21" s="474">
        <v>36769</v>
      </c>
      <c r="GI21" s="474">
        <v>36770</v>
      </c>
      <c r="GJ21" s="474">
        <v>36771</v>
      </c>
      <c r="GK21" s="474">
        <v>36772</v>
      </c>
      <c r="GL21" s="474">
        <v>36773</v>
      </c>
      <c r="GM21" s="474">
        <v>36774</v>
      </c>
      <c r="GN21" s="474">
        <v>36775</v>
      </c>
      <c r="GO21" s="474">
        <v>36776</v>
      </c>
      <c r="GP21" s="474">
        <v>36777</v>
      </c>
      <c r="GQ21" s="474">
        <v>36778</v>
      </c>
      <c r="GR21" s="474">
        <v>36779</v>
      </c>
      <c r="GS21" s="474">
        <v>36780</v>
      </c>
      <c r="GT21" s="474">
        <v>36781</v>
      </c>
      <c r="GU21" s="474">
        <v>36782</v>
      </c>
      <c r="GV21" s="474">
        <v>36783</v>
      </c>
      <c r="GW21" s="474">
        <v>36784</v>
      </c>
      <c r="GX21" s="474">
        <v>36785</v>
      </c>
      <c r="GY21" s="474">
        <v>36786</v>
      </c>
      <c r="GZ21" s="474">
        <v>36787</v>
      </c>
      <c r="HA21" s="474">
        <v>36788</v>
      </c>
      <c r="HB21" s="474">
        <v>36789</v>
      </c>
      <c r="HC21" s="474">
        <v>36790</v>
      </c>
      <c r="HD21" s="474">
        <v>36791</v>
      </c>
      <c r="HE21" s="474">
        <v>36792</v>
      </c>
      <c r="HF21" s="474">
        <v>36793</v>
      </c>
      <c r="HG21" s="474">
        <v>36794</v>
      </c>
      <c r="HH21" s="474">
        <v>36795</v>
      </c>
      <c r="HI21" s="474">
        <v>36796</v>
      </c>
      <c r="HJ21" s="474">
        <v>36797</v>
      </c>
      <c r="HK21" s="474">
        <v>36798</v>
      </c>
      <c r="HL21" s="474">
        <v>36799</v>
      </c>
      <c r="HM21" s="474">
        <v>36800</v>
      </c>
      <c r="HN21" s="474">
        <v>36801</v>
      </c>
      <c r="HO21" s="474">
        <v>36802</v>
      </c>
      <c r="HP21" s="474">
        <v>36803</v>
      </c>
      <c r="HQ21" s="474">
        <v>36804</v>
      </c>
      <c r="HR21" s="474">
        <v>36805</v>
      </c>
      <c r="HS21" s="474">
        <v>36806</v>
      </c>
      <c r="HT21" s="474">
        <v>36807</v>
      </c>
      <c r="HU21" s="474">
        <v>36808</v>
      </c>
      <c r="HV21" s="474">
        <v>36809</v>
      </c>
      <c r="HW21" s="474">
        <v>36810</v>
      </c>
      <c r="HX21" s="474">
        <v>36811</v>
      </c>
      <c r="HY21" s="474">
        <v>36812</v>
      </c>
      <c r="HZ21" s="474">
        <v>36813</v>
      </c>
      <c r="IA21" s="474">
        <v>36814</v>
      </c>
      <c r="IB21" s="474">
        <v>36815</v>
      </c>
      <c r="IC21" s="474">
        <v>36816</v>
      </c>
      <c r="ID21" s="474">
        <v>36817</v>
      </c>
      <c r="IE21" s="474">
        <v>36818</v>
      </c>
      <c r="IF21" s="474">
        <v>36819</v>
      </c>
      <c r="IG21" s="474">
        <v>36820</v>
      </c>
      <c r="IH21" s="474">
        <v>36821</v>
      </c>
      <c r="II21" s="474">
        <v>36822</v>
      </c>
      <c r="IJ21" s="474">
        <v>36823</v>
      </c>
      <c r="IK21" s="474">
        <v>36824</v>
      </c>
      <c r="IL21" s="474">
        <v>36825</v>
      </c>
      <c r="IM21" s="474">
        <v>36826</v>
      </c>
      <c r="IN21" s="474">
        <v>36827</v>
      </c>
      <c r="IO21" s="474">
        <v>36828</v>
      </c>
      <c r="IP21" s="474">
        <v>36829</v>
      </c>
      <c r="IQ21" s="475">
        <v>36830</v>
      </c>
      <c r="IR21" s="476" t="s">
        <v>16</v>
      </c>
      <c r="IT21" s="471" t="s">
        <v>13</v>
      </c>
      <c r="IU21" s="471" t="s">
        <v>86</v>
      </c>
    </row>
    <row r="22" spans="1:255" ht="12.75" customHeight="1" x14ac:dyDescent="0.2">
      <c r="A22" s="44">
        <v>2018</v>
      </c>
      <c r="B22" s="44">
        <v>340071001</v>
      </c>
      <c r="C22" s="45">
        <f>INDEX(Sites!$A:$N,MATCH($B22,Sites!$A:$A,0),2)</f>
        <v>39.684249999999999</v>
      </c>
      <c r="D22" s="44" t="str">
        <f>INDEX(Sites!$A:$N,MATCH($B22,Sites!$A:$A,0),4)</f>
        <v>NJ</v>
      </c>
      <c r="E22" s="44" t="str">
        <f>INDEX(Sites!$A:$N,MATCH($B22,Sites!$A:$A,0),10)</f>
        <v>33.0</v>
      </c>
      <c r="F22" s="44" t="str">
        <f>INDEX(Sites!$A:$N,MATCH($B22,Sites!$A:$A,0),6)</f>
        <v>Ancora State Hospital</v>
      </c>
      <c r="G22" s="18">
        <f>INDEX('O3-8hr'!$A:$Z,$IU22+G$21-$G$21,$IT22)</f>
        <v>33</v>
      </c>
      <c r="H22" s="17">
        <f>INDEX('O3-8hr'!$A:$Z,$IU22+H$21-$G$21,$IT22)</f>
        <v>36</v>
      </c>
      <c r="I22" s="17">
        <f>INDEX('O3-8hr'!$A:$Z,$IU22+I$21-$G$21,$IT22)</f>
        <v>38</v>
      </c>
      <c r="J22" s="17">
        <f>INDEX('O3-8hr'!$A:$Z,$IU22+J$21-$G$21,$IT22)</f>
        <v>41</v>
      </c>
      <c r="K22" s="17">
        <f>INDEX('O3-8hr'!$A:$Z,$IU22+K$21-$G$21,$IT22)</f>
        <v>38</v>
      </c>
      <c r="L22" s="17">
        <f>INDEX('O3-8hr'!$A:$Z,$IU22+L$21-$G$21,$IT22)</f>
        <v>42</v>
      </c>
      <c r="M22" s="17">
        <f>INDEX('O3-8hr'!$A:$Z,$IU22+M$21-$G$21,$IT22)</f>
        <v>41</v>
      </c>
      <c r="N22" s="17">
        <f>INDEX('O3-8hr'!$A:$Z,$IU22+N$21-$G$21,$IT22)</f>
        <v>40</v>
      </c>
      <c r="O22" s="17">
        <f>INDEX('O3-8hr'!$A:$Z,$IU22+O$21-$G$21,$IT22)</f>
        <v>34</v>
      </c>
      <c r="P22" s="17">
        <f>INDEX('O3-8hr'!$A:$Z,$IU22+P$21-$G$21,$IT22)</f>
        <v>43</v>
      </c>
      <c r="Q22" s="17">
        <f>INDEX('O3-8hr'!$A:$Z,$IU22+Q$21-$G$21,$IT22)</f>
        <v>42</v>
      </c>
      <c r="R22" s="17">
        <f>INDEX('O3-8hr'!$A:$Z,$IU22+R$21-$G$21,$IT22)</f>
        <v>38</v>
      </c>
      <c r="S22" s="17">
        <f>INDEX('O3-8hr'!$A:$Z,$IU22+S$21-$G$21,$IT22)</f>
        <v>39</v>
      </c>
      <c r="T22" s="17">
        <f>INDEX('O3-8hr'!$A:$Z,$IU22+T$21-$G$21,$IT22)</f>
        <v>35</v>
      </c>
      <c r="U22" s="17">
        <f>INDEX('O3-8hr'!$A:$Z,$IU22+U$21-$G$21,$IT22)</f>
        <v>37</v>
      </c>
      <c r="V22" s="17">
        <f>INDEX('O3-8hr'!$A:$Z,$IU22+V$21-$G$21,$IT22)</f>
        <v>38</v>
      </c>
      <c r="W22" s="17">
        <f>INDEX('O3-8hr'!$A:$Z,$IU22+W$21-$G$21,$IT22)</f>
        <v>39</v>
      </c>
      <c r="X22" s="17">
        <f>INDEX('O3-8hr'!$A:$Z,$IU22+X$21-$G$21,$IT22)</f>
        <v>46</v>
      </c>
      <c r="Y22" s="17">
        <f>INDEX('O3-8hr'!$A:$Z,$IU22+Y$21-$G$21,$IT22)</f>
        <v>43</v>
      </c>
      <c r="Z22" s="17">
        <f>INDEX('O3-8hr'!$A:$Z,$IU22+Z$21-$G$21,$IT22)</f>
        <v>36</v>
      </c>
      <c r="AA22" s="17">
        <f>INDEX('O3-8hr'!$A:$Z,$IU22+AA$21-$G$21,$IT22)</f>
        <v>37</v>
      </c>
      <c r="AB22" s="17">
        <f>INDEX('O3-8hr'!$A:$Z,$IU22+AB$21-$G$21,$IT22)</f>
        <v>42</v>
      </c>
      <c r="AC22" s="17">
        <f>INDEX('O3-8hr'!$A:$Z,$IU22+AC$21-$G$21,$IT22)</f>
        <v>42</v>
      </c>
      <c r="AD22" s="17">
        <f>INDEX('O3-8hr'!$A:$Z,$IU22+AD$21-$G$21,$IT22)</f>
        <v>45</v>
      </c>
      <c r="AE22" s="17">
        <f>INDEX('O3-8hr'!$A:$Z,$IU22+AE$21-$G$21,$IT22)</f>
        <v>43</v>
      </c>
      <c r="AF22" s="17">
        <f>INDEX('O3-8hr'!$A:$Z,$IU22+AF$21-$G$21,$IT22)</f>
        <v>46</v>
      </c>
      <c r="AG22" s="17">
        <f>INDEX('O3-8hr'!$A:$Z,$IU22+AG$21-$G$21,$IT22)</f>
        <v>46</v>
      </c>
      <c r="AH22" s="17">
        <f>INDEX('O3-8hr'!$A:$Z,$IU22+AH$21-$G$21,$IT22)</f>
        <v>33</v>
      </c>
      <c r="AI22" s="17">
        <f>INDEX('O3-8hr'!$A:$Z,$IU22+AI$21-$G$21,$IT22)</f>
        <v>46</v>
      </c>
      <c r="AJ22" s="17">
        <f>INDEX('O3-8hr'!$A:$Z,$IU22+AJ$21-$G$21,$IT22)</f>
        <v>37</v>
      </c>
      <c r="AK22" s="17">
        <f>INDEX('O3-8hr'!$A:$Z,$IU22+AK$21-$G$21,$IT22)</f>
        <v>45</v>
      </c>
      <c r="AL22" s="17">
        <f>INDEX('O3-8hr'!$A:$Z,$IU22+AL$21-$G$21,$IT22)</f>
        <v>43</v>
      </c>
      <c r="AM22" s="17">
        <f>INDEX('O3-8hr'!$A:$Z,$IU22+AM$21-$G$21,$IT22)</f>
        <v>40</v>
      </c>
      <c r="AN22" s="17">
        <f>INDEX('O3-8hr'!$A:$Z,$IU22+AN$21-$G$21,$IT22)</f>
        <v>40</v>
      </c>
      <c r="AO22" s="17">
        <f>INDEX('O3-8hr'!$A:$Z,$IU22+AO$21-$G$21,$IT22)</f>
        <v>43</v>
      </c>
      <c r="AP22" s="17">
        <f>INDEX('O3-8hr'!$A:$Z,$IU22+AP$21-$G$21,$IT22)</f>
        <v>45</v>
      </c>
      <c r="AQ22" s="17">
        <f>INDEX('O3-8hr'!$A:$Z,$IU22+AQ$21-$G$21,$IT22)</f>
        <v>53</v>
      </c>
      <c r="AR22" s="17">
        <f>INDEX('O3-8hr'!$A:$Z,$IU22+AR$21-$G$21,$IT22)</f>
        <v>44</v>
      </c>
      <c r="AS22" s="17">
        <f>INDEX('O3-8hr'!$A:$Z,$IU22+AS$21-$G$21,$IT22)</f>
        <v>43</v>
      </c>
      <c r="AT22" s="17">
        <f>INDEX('O3-8hr'!$A:$Z,$IU22+AT$21-$G$21,$IT22)</f>
        <v>46</v>
      </c>
      <c r="AU22" s="17">
        <f>INDEX('O3-8hr'!$A:$Z,$IU22+AU$21-$G$21,$IT22)</f>
        <v>42</v>
      </c>
      <c r="AV22" s="17">
        <f>INDEX('O3-8hr'!$A:$Z,$IU22+AV$21-$G$21,$IT22)</f>
        <v>49</v>
      </c>
      <c r="AW22" s="17">
        <f>INDEX('O3-8hr'!$A:$Z,$IU22+AW$21-$G$21,$IT22)</f>
        <v>55</v>
      </c>
      <c r="AX22" s="17">
        <f>INDEX('O3-8hr'!$A:$Z,$IU22+AX$21-$G$21,$IT22)</f>
        <v>63</v>
      </c>
      <c r="AY22" s="17">
        <f>INDEX('O3-8hr'!$A:$Z,$IU22+AY$21-$G$21,$IT22)</f>
        <v>54</v>
      </c>
      <c r="AZ22" s="17">
        <f>INDEX('O3-8hr'!$A:$Z,$IU22+AZ$21-$G$21,$IT22)</f>
        <v>44</v>
      </c>
      <c r="BA22" s="17">
        <f>INDEX('O3-8hr'!$A:$Z,$IU22+BA$21-$G$21,$IT22)</f>
        <v>42</v>
      </c>
      <c r="BB22" s="17">
        <f>INDEX('O3-8hr'!$A:$Z,$IU22+BB$21-$G$21,$IT22)</f>
        <v>34</v>
      </c>
      <c r="BC22" s="17">
        <f>INDEX('O3-8hr'!$A:$Z,$IU22+BC$21-$G$21,$IT22)</f>
        <v>40</v>
      </c>
      <c r="BD22" s="17">
        <f>INDEX('O3-8hr'!$A:$Z,$IU22+BD$21-$G$21,$IT22)</f>
        <v>40</v>
      </c>
      <c r="BE22" s="17">
        <f>INDEX('O3-8hr'!$A:$Z,$IU22+BE$21-$G$21,$IT22)</f>
        <v>42</v>
      </c>
      <c r="BF22" s="17">
        <f>INDEX('O3-8hr'!$A:$Z,$IU22+BF$21-$G$21,$IT22)</f>
        <v>50</v>
      </c>
      <c r="BG22" s="17">
        <f>INDEX('O3-8hr'!$A:$Z,$IU22+BG$21-$G$21,$IT22)</f>
        <v>55</v>
      </c>
      <c r="BH22" s="17">
        <f>INDEX('O3-8hr'!$A:$Z,$IU22+BH$21-$G$21,$IT22)</f>
        <v>59</v>
      </c>
      <c r="BI22" s="17">
        <f>INDEX('O3-8hr'!$A:$Z,$IU22+BI$21-$G$21,$IT22)</f>
        <v>52</v>
      </c>
      <c r="BJ22" s="17">
        <f>INDEX('O3-8hr'!$A:$Z,$IU22+BJ$21-$G$21,$IT22)</f>
        <v>46</v>
      </c>
      <c r="BK22" s="17">
        <f>INDEX('O3-8hr'!$A:$Z,$IU22+BK$21-$G$21,$IT22)</f>
        <v>50</v>
      </c>
      <c r="BL22" s="17">
        <f>INDEX('O3-8hr'!$A:$Z,$IU22+BL$21-$G$21,$IT22)</f>
        <v>48</v>
      </c>
      <c r="BM22" s="17">
        <f>INDEX('O3-8hr'!$A:$Z,$IU22+BM$21-$G$21,$IT22)</f>
        <v>54</v>
      </c>
      <c r="BN22" s="17">
        <f>INDEX('O3-8hr'!$A:$Z,$IU22+BN$21-$G$21,$IT22)</f>
        <v>35</v>
      </c>
      <c r="BO22" s="17">
        <f>INDEX('O3-8hr'!$A:$Z,$IU22+BO$21-$G$21,$IT22)</f>
        <v>45</v>
      </c>
      <c r="BP22" s="17">
        <f>INDEX('O3-8hr'!$A:$Z,$IU22+BP$21-$G$21,$IT22)</f>
        <v>69</v>
      </c>
      <c r="BQ22" s="17">
        <f>INDEX('O3-8hr'!$A:$Z,$IU22+BQ$21-$G$21,$IT22)</f>
        <v>70</v>
      </c>
      <c r="BR22" s="17">
        <f>INDEX('O3-8hr'!$A:$Z,$IU22+BR$21-$G$21,$IT22)</f>
        <v>59</v>
      </c>
      <c r="BS22" s="17">
        <f>INDEX('O3-8hr'!$A:$Z,$IU22+BS$21-$G$21,$IT22)</f>
        <v>60</v>
      </c>
      <c r="BT22" s="17">
        <f>INDEX('O3-8hr'!$A:$Z,$IU22+BT$21-$G$21,$IT22)</f>
        <v>55</v>
      </c>
      <c r="BU22" s="17">
        <f>INDEX('O3-8hr'!$A:$Z,$IU22+BU$21-$G$21,$IT22)</f>
        <v>45</v>
      </c>
      <c r="BV22" s="17">
        <f>INDEX('O3-8hr'!$A:$Z,$IU22+BV$21-$G$21,$IT22)</f>
        <v>54</v>
      </c>
      <c r="BW22" s="17">
        <f>INDEX('O3-8hr'!$A:$Z,$IU22+BW$21-$G$21,$IT22)</f>
        <v>51</v>
      </c>
      <c r="BX22" s="17">
        <f>INDEX('O3-8hr'!$A:$Z,$IU22+BX$21-$G$21,$IT22)</f>
        <v>56</v>
      </c>
      <c r="BY22" s="17">
        <f>INDEX('O3-8hr'!$A:$Z,$IU22+BY$21-$G$21,$IT22)</f>
        <v>49</v>
      </c>
      <c r="BZ22" s="17">
        <f>INDEX('O3-8hr'!$A:$Z,$IU22+BZ$21-$G$21,$IT22)</f>
        <v>55</v>
      </c>
      <c r="CA22" s="17">
        <f>INDEX('O3-8hr'!$A:$Z,$IU22+CA$21-$G$21,$IT22)</f>
        <v>48</v>
      </c>
      <c r="CB22" s="17">
        <f>INDEX('O3-8hr'!$A:$Z,$IU22+CB$21-$G$21,$IT22)</f>
        <v>35</v>
      </c>
      <c r="CC22" s="17">
        <f>INDEX('O3-8hr'!$A:$Z,$IU22+CC$21-$G$21,$IT22)</f>
        <v>33</v>
      </c>
      <c r="CD22" s="17">
        <f>INDEX('O3-8hr'!$A:$Z,$IU22+CD$21-$G$21,$IT22)</f>
        <v>52</v>
      </c>
      <c r="CE22" s="17">
        <f>INDEX('O3-8hr'!$A:$Z,$IU22+CE$21-$G$21,$IT22)</f>
        <v>31</v>
      </c>
      <c r="CF22" s="17">
        <f>INDEX('O3-8hr'!$A:$Z,$IU22+CF$21-$G$21,$IT22)</f>
        <v>24</v>
      </c>
      <c r="CG22" s="17">
        <f>INDEX('O3-8hr'!$A:$Z,$IU22+CG$21-$G$21,$IT22)</f>
        <v>32</v>
      </c>
      <c r="CH22" s="17">
        <f>INDEX('O3-8hr'!$A:$Z,$IU22+CH$21-$G$21,$IT22)</f>
        <v>28</v>
      </c>
      <c r="CI22" s="17">
        <f>INDEX('O3-8hr'!$A:$Z,$IU22+CI$21-$G$21,$IT22)</f>
        <v>38</v>
      </c>
      <c r="CJ22" s="17">
        <f>INDEX('O3-8hr'!$A:$Z,$IU22+CJ$21-$G$21,$IT22)</f>
        <v>48</v>
      </c>
      <c r="CK22" s="17">
        <f>INDEX('O3-8hr'!$A:$Z,$IU22+CK$21-$G$21,$IT22)</f>
        <v>34</v>
      </c>
      <c r="CL22" s="17">
        <f>INDEX('O3-8hr'!$A:$Z,$IU22+CL$21-$G$21,$IT22)</f>
        <v>45</v>
      </c>
      <c r="CM22" s="17">
        <f>INDEX('O3-8hr'!$A:$Z,$IU22+CM$21-$G$21,$IT22)</f>
        <v>58</v>
      </c>
      <c r="CN22" s="17">
        <f>INDEX('O3-8hr'!$A:$Z,$IU22+CN$21-$G$21,$IT22)</f>
        <v>54</v>
      </c>
      <c r="CO22" s="17">
        <f>INDEX('O3-8hr'!$A:$Z,$IU22+CO$21-$G$21,$IT22)</f>
        <v>47</v>
      </c>
      <c r="CP22" s="17">
        <f>INDEX('O3-8hr'!$A:$Z,$IU22+CP$21-$G$21,$IT22)</f>
        <v>33</v>
      </c>
      <c r="CQ22" s="17">
        <f>INDEX('O3-8hr'!$A:$Z,$IU22+CQ$21-$G$21,$IT22)</f>
        <v>23</v>
      </c>
      <c r="CR22" s="17">
        <f>INDEX('O3-8hr'!$A:$Z,$IU22+CR$21-$G$21,$IT22)</f>
        <v>30</v>
      </c>
      <c r="CS22" s="17">
        <f>INDEX('O3-8hr'!$A:$Z,$IU22+CS$21-$G$21,$IT22)</f>
        <v>26</v>
      </c>
      <c r="CT22" s="17">
        <f>INDEX('O3-8hr'!$A:$Z,$IU22+CT$21-$G$21,$IT22)</f>
        <v>20</v>
      </c>
      <c r="CU22" s="17">
        <f>INDEX('O3-8hr'!$A:$Z,$IU22+CU$21-$G$21,$IT22)</f>
        <v>40</v>
      </c>
      <c r="CV22" s="17">
        <f>INDEX('O3-8hr'!$A:$Z,$IU22+CV$21-$G$21,$IT22)</f>
        <v>44</v>
      </c>
      <c r="CW22" s="17">
        <f>INDEX('O3-8hr'!$A:$Z,$IU22+CW$21-$G$21,$IT22)</f>
        <v>26</v>
      </c>
      <c r="CX22" s="17">
        <f>INDEX('O3-8hr'!$A:$Z,$IU22+CX$21-$G$21,$IT22)</f>
        <v>36</v>
      </c>
      <c r="CY22" s="17">
        <f>INDEX('O3-8hr'!$A:$Z,$IU22+CY$21-$G$21,$IT22)</f>
        <v>51</v>
      </c>
      <c r="CZ22" s="17">
        <f>INDEX('O3-8hr'!$A:$Z,$IU22+CZ$21-$G$21,$IT22)</f>
        <v>32</v>
      </c>
      <c r="DA22" s="17">
        <f>INDEX('O3-8hr'!$A:$Z,$IU22+DA$21-$G$21,$IT22)</f>
        <v>34</v>
      </c>
      <c r="DB22" s="17">
        <f>INDEX('O3-8hr'!$A:$Z,$IU22+DB$21-$G$21,$IT22)</f>
        <v>47</v>
      </c>
      <c r="DC22" s="17">
        <f>INDEX('O3-8hr'!$A:$Z,$IU22+DC$21-$G$21,$IT22)</f>
        <v>54</v>
      </c>
      <c r="DD22" s="17">
        <f>INDEX('O3-8hr'!$A:$Z,$IU22+DD$21-$G$21,$IT22)</f>
        <v>38</v>
      </c>
      <c r="DE22" s="17">
        <f>INDEX('O3-8hr'!$A:$Z,$IU22+DE$21-$G$21,$IT22)</f>
        <v>40</v>
      </c>
      <c r="DF22" s="17">
        <f>INDEX('O3-8hr'!$A:$Z,$IU22+DF$21-$G$21,$IT22)</f>
        <v>42</v>
      </c>
      <c r="DG22" s="17">
        <f>INDEX('O3-8hr'!$A:$Z,$IU22+DG$21-$G$21,$IT22)</f>
        <v>36</v>
      </c>
      <c r="DH22" s="17">
        <f>INDEX('O3-8hr'!$A:$Z,$IU22+DH$21-$G$21,$IT22)</f>
        <v>47</v>
      </c>
      <c r="DI22" s="17">
        <f>INDEX('O3-8hr'!$A:$Z,$IU22+DI$21-$G$21,$IT22)</f>
        <v>44</v>
      </c>
      <c r="DJ22" s="17">
        <f>INDEX('O3-8hr'!$A:$Z,$IU22+DJ$21-$G$21,$IT22)</f>
        <v>54</v>
      </c>
      <c r="DK22" s="17">
        <f>INDEX('O3-8hr'!$A:$Z,$IU22+DK$21-$G$21,$IT22)</f>
        <v>57</v>
      </c>
      <c r="DL22" s="17">
        <f>INDEX('O3-8hr'!$A:$Z,$IU22+DL$21-$G$21,$IT22)</f>
        <v>61</v>
      </c>
      <c r="DM22" s="17">
        <f>INDEX('O3-8hr'!$A:$Z,$IU22+DM$21-$G$21,$IT22)</f>
        <v>45</v>
      </c>
      <c r="DN22" s="17">
        <f>INDEX('O3-8hr'!$A:$Z,$IU22+DN$21-$G$21,$IT22)</f>
        <v>45</v>
      </c>
      <c r="DO22" s="17">
        <f>INDEX('O3-8hr'!$A:$Z,$IU22+DO$21-$G$21,$IT22)</f>
        <v>56</v>
      </c>
      <c r="DP22" s="17">
        <f>INDEX('O3-8hr'!$A:$Z,$IU22+DP$21-$G$21,$IT22)</f>
        <v>37</v>
      </c>
      <c r="DQ22" s="17">
        <f>INDEX('O3-8hr'!$A:$Z,$IU22+DQ$21-$G$21,$IT22)</f>
        <v>30</v>
      </c>
      <c r="DR22" s="17">
        <f>INDEX('O3-8hr'!$A:$Z,$IU22+DR$21-$G$21,$IT22)</f>
        <v>48</v>
      </c>
      <c r="DS22" s="17">
        <f>INDEX('O3-8hr'!$A:$Z,$IU22+DS$21-$G$21,$IT22)</f>
        <v>42</v>
      </c>
      <c r="DT22" s="17">
        <f>INDEX('O3-8hr'!$A:$Z,$IU22+DT$21-$G$21,$IT22)</f>
        <v>43</v>
      </c>
      <c r="DU22" s="17">
        <f>INDEX('O3-8hr'!$A:$Z,$IU22+DU$21-$G$21,$IT22)</f>
        <v>38</v>
      </c>
      <c r="DV22" s="17">
        <f>INDEX('O3-8hr'!$A:$Z,$IU22+DV$21-$G$21,$IT22)</f>
        <v>51</v>
      </c>
      <c r="DW22" s="17">
        <f>INDEX('O3-8hr'!$A:$Z,$IU22+DW$21-$G$21,$IT22)</f>
        <v>68</v>
      </c>
      <c r="DX22" s="17">
        <f>INDEX('O3-8hr'!$A:$Z,$IU22+DX$21-$G$21,$IT22)</f>
        <v>68</v>
      </c>
      <c r="DY22" s="17">
        <f>INDEX('O3-8hr'!$A:$Z,$IU22+DY$21-$G$21,$IT22)</f>
        <v>66</v>
      </c>
      <c r="DZ22" s="17">
        <f>INDEX('O3-8hr'!$A:$Z,$IU22+DZ$21-$G$21,$IT22)</f>
        <v>56</v>
      </c>
      <c r="EA22" s="17">
        <f>INDEX('O3-8hr'!$A:$Z,$IU22+EA$21-$G$21,$IT22)</f>
        <v>52</v>
      </c>
      <c r="EB22" s="17">
        <f>INDEX('O3-8hr'!$A:$Z,$IU22+EB$21-$G$21,$IT22)</f>
        <v>28</v>
      </c>
      <c r="EC22" s="17">
        <f>INDEX('O3-8hr'!$A:$Z,$IU22+EC$21-$G$21,$IT22)</f>
        <v>26</v>
      </c>
      <c r="ED22" s="17">
        <f>INDEX('O3-8hr'!$A:$Z,$IU22+ED$21-$G$21,$IT22)</f>
        <v>40</v>
      </c>
      <c r="EE22" s="17">
        <f>INDEX('O3-8hr'!$A:$Z,$IU22+EE$21-$G$21,$IT22)</f>
        <v>39</v>
      </c>
      <c r="EF22" s="17">
        <f>INDEX('O3-8hr'!$A:$Z,$IU22+EF$21-$G$21,$IT22)</f>
        <v>42</v>
      </c>
      <c r="EG22" s="17">
        <f>INDEX('O3-8hr'!$A:$Z,$IU22+EG$21-$G$21,$IT22)</f>
        <v>65</v>
      </c>
      <c r="EH22" s="17">
        <f>INDEX('O3-8hr'!$A:$Z,$IU22+EH$21-$G$21,$IT22)</f>
        <v>82</v>
      </c>
      <c r="EI22" s="17">
        <f>INDEX('O3-8hr'!$A:$Z,$IU22+EI$21-$G$21,$IT22)</f>
        <v>58</v>
      </c>
      <c r="EJ22" s="17">
        <f>INDEX('O3-8hr'!$A:$Z,$IU22+EJ$21-$G$21,$IT22)</f>
        <v>38</v>
      </c>
      <c r="EK22" s="17">
        <f>INDEX('O3-8hr'!$A:$Z,$IU22+EK$21-$G$21,$IT22)</f>
        <v>42</v>
      </c>
      <c r="EL22" s="17">
        <f>INDEX('O3-8hr'!$A:$Z,$IU22+EL$21-$G$21,$IT22)</f>
        <v>48</v>
      </c>
      <c r="EM22" s="17">
        <f>INDEX('O3-8hr'!$A:$Z,$IU22+EM$21-$G$21,$IT22)</f>
        <v>49</v>
      </c>
      <c r="EN22" s="17">
        <f>INDEX('O3-8hr'!$A:$Z,$IU22+EN$21-$G$21,$IT22)</f>
        <v>54</v>
      </c>
      <c r="EO22" s="17">
        <f>INDEX('O3-8hr'!$A:$Z,$IU22+EO$21-$G$21,$IT22)</f>
        <v>47</v>
      </c>
      <c r="EP22" s="17">
        <f>INDEX('O3-8hr'!$A:$Z,$IU22+EP$21-$G$21,$IT22)</f>
        <v>37</v>
      </c>
      <c r="EQ22" s="17">
        <f>INDEX('O3-8hr'!$A:$Z,$IU22+EQ$21-$G$21,$IT22)</f>
        <v>49</v>
      </c>
      <c r="ER22" s="17">
        <f>INDEX('O3-8hr'!$A:$Z,$IU22+ER$21-$G$21,$IT22)</f>
        <v>43</v>
      </c>
      <c r="ES22" s="17">
        <f>INDEX('O3-8hr'!$A:$Z,$IU22+ES$21-$G$21,$IT22)</f>
        <v>31</v>
      </c>
      <c r="ET22" s="17">
        <f>INDEX('O3-8hr'!$A:$Z,$IU22+ET$21-$G$21,$IT22)</f>
        <v>28</v>
      </c>
      <c r="EU22" s="17">
        <f>INDEX('O3-8hr'!$A:$Z,$IU22+EU$21-$G$21,$IT22)</f>
        <v>32</v>
      </c>
      <c r="EV22" s="17">
        <f>INDEX('O3-8hr'!$A:$Z,$IU22+EV$21-$G$21,$IT22)</f>
        <v>23</v>
      </c>
      <c r="EW22" s="17">
        <f>INDEX('O3-8hr'!$A:$Z,$IU22+EW$21-$G$21,$IT22)</f>
        <v>35</v>
      </c>
      <c r="EX22" s="17">
        <f>INDEX('O3-8hr'!$A:$Z,$IU22+EX$21-$G$21,$IT22)</f>
        <v>48</v>
      </c>
      <c r="EY22" s="17">
        <f>INDEX('O3-8hr'!$A:$Z,$IU22+EY$21-$G$21,$IT22)</f>
        <v>39</v>
      </c>
      <c r="EZ22" s="17">
        <f>INDEX('O3-8hr'!$A:$Z,$IU22+EZ$21-$G$21,$IT22)</f>
        <v>55</v>
      </c>
      <c r="FA22" s="17">
        <f>INDEX('O3-8hr'!$A:$Z,$IU22+FA$21-$G$21,$IT22)</f>
        <v>46</v>
      </c>
      <c r="FB22" s="17">
        <f>INDEX('O3-8hr'!$A:$Z,$IU22+FB$21-$G$21,$IT22)</f>
        <v>37</v>
      </c>
      <c r="FC22" s="17">
        <f>INDEX('O3-8hr'!$A:$Z,$IU22+FC$21-$G$21,$IT22)</f>
        <v>38</v>
      </c>
      <c r="FD22" s="17">
        <f>INDEX('O3-8hr'!$A:$Z,$IU22+FD$21-$G$21,$IT22)</f>
        <v>35</v>
      </c>
      <c r="FE22" s="17">
        <f>INDEX('O3-8hr'!$A:$Z,$IU22+FE$21-$G$21,$IT22)</f>
        <v>25</v>
      </c>
      <c r="FF22" s="17">
        <f>INDEX('O3-8hr'!$A:$Z,$IU22+FF$21-$G$21,$IT22)</f>
        <v>23</v>
      </c>
      <c r="FG22" s="17">
        <f>INDEX('O3-8hr'!$A:$Z,$IU22+FG$21-$G$21,$IT22)</f>
        <v>44</v>
      </c>
      <c r="FH22" s="17">
        <f>INDEX('O3-8hr'!$A:$Z,$IU22+FH$21-$G$21,$IT22)</f>
        <v>58</v>
      </c>
      <c r="FI22" s="17">
        <f>INDEX('O3-8hr'!$A:$Z,$IU22+FI$21-$G$21,$IT22)</f>
        <v>53</v>
      </c>
      <c r="FJ22" s="17">
        <f>INDEX('O3-8hr'!$A:$Z,$IU22+FJ$21-$G$21,$IT22)</f>
        <v>44</v>
      </c>
      <c r="FK22" s="17">
        <f>INDEX('O3-8hr'!$A:$Z,$IU22+FK$21-$G$21,$IT22)</f>
        <v>58</v>
      </c>
      <c r="FL22" s="17">
        <f>INDEX('O3-8hr'!$A:$Z,$IU22+FL$21-$G$21,$IT22)</f>
        <v>58</v>
      </c>
      <c r="FM22" s="17">
        <f>INDEX('O3-8hr'!$A:$Z,$IU22+FM$21-$G$21,$IT22)</f>
        <v>53</v>
      </c>
      <c r="FN22" s="17">
        <f>INDEX('O3-8hr'!$A:$Z,$IU22+FN$21-$G$21,$IT22)</f>
        <v>40</v>
      </c>
      <c r="FO22" s="17">
        <f>INDEX('O3-8hr'!$A:$Z,$IU22+FO$21-$G$21,$IT22)</f>
        <v>45</v>
      </c>
      <c r="FP22" s="17">
        <f>INDEX('O3-8hr'!$A:$Z,$IU22+FP$21-$G$21,$IT22)</f>
        <v>43</v>
      </c>
      <c r="FQ22" s="17">
        <f>INDEX('O3-8hr'!$A:$Z,$IU22+FQ$21-$G$21,$IT22)</f>
        <v>40</v>
      </c>
      <c r="FR22" s="17">
        <f>INDEX('O3-8hr'!$A:$Z,$IU22+FR$21-$G$21,$IT22)</f>
        <v>56</v>
      </c>
      <c r="FS22" s="17">
        <f>INDEX('O3-8hr'!$A:$Z,$IU22+FS$21-$G$21,$IT22)</f>
        <v>56</v>
      </c>
      <c r="FT22" s="17">
        <f>INDEX('O3-8hr'!$A:$Z,$IU22+FT$21-$G$21,$IT22)</f>
        <v>51</v>
      </c>
      <c r="FU22" s="17">
        <f>INDEX('O3-8hr'!$A:$Z,$IU22+FU$21-$G$21,$IT22)</f>
        <v>45</v>
      </c>
      <c r="FV22" s="17">
        <f>INDEX('O3-8hr'!$A:$Z,$IU22+FV$21-$G$21,$IT22)</f>
        <v>21</v>
      </c>
      <c r="FW22" s="17">
        <f>INDEX('O3-8hr'!$A:$Z,$IU22+FW$21-$G$21,$IT22)</f>
        <v>28</v>
      </c>
      <c r="FX22" s="17">
        <f>INDEX('O3-8hr'!$A:$Z,$IU22+FX$21-$G$21,$IT22)</f>
        <v>31</v>
      </c>
      <c r="FY22" s="17">
        <f>INDEX('O3-8hr'!$A:$Z,$IU22+FY$21-$G$21,$IT22)</f>
        <v>46</v>
      </c>
      <c r="FZ22" s="17">
        <f>INDEX('O3-8hr'!$A:$Z,$IU22+FZ$21-$G$21,$IT22)</f>
        <v>37</v>
      </c>
      <c r="GA22" s="17">
        <f>INDEX('O3-8hr'!$A:$Z,$IU22+GA$21-$G$21,$IT22)</f>
        <v>45</v>
      </c>
      <c r="GB22" s="17">
        <f>INDEX('O3-8hr'!$A:$Z,$IU22+GB$21-$G$21,$IT22)</f>
        <v>44</v>
      </c>
      <c r="GC22" s="17">
        <f>INDEX('O3-8hr'!$A:$Z,$IU22+GC$21-$G$21,$IT22)</f>
        <v>43</v>
      </c>
      <c r="GD22" s="17">
        <f>INDEX('O3-8hr'!$A:$Z,$IU22+GD$21-$G$21,$IT22)</f>
        <v>66</v>
      </c>
      <c r="GE22" s="17">
        <f>INDEX('O3-8hr'!$A:$Z,$IU22+GE$21-$G$21,$IT22)</f>
        <v>46</v>
      </c>
      <c r="GF22" s="17">
        <f>INDEX('O3-8hr'!$A:$Z,$IU22+GF$21-$G$21,$IT22)</f>
        <v>49</v>
      </c>
      <c r="GG22" s="17">
        <f>INDEX('O3-8hr'!$A:$Z,$IU22+GG$21-$G$21,$IT22)</f>
        <v>48</v>
      </c>
      <c r="GH22" s="17">
        <f>INDEX('O3-8hr'!$A:$Z,$IU22+GH$21-$G$21,$IT22)</f>
        <v>24</v>
      </c>
      <c r="GI22" s="17">
        <f>INDEX('O3-8hr'!$A:$Z,$IU22+GI$21-$G$21,$IT22)</f>
        <v>26</v>
      </c>
      <c r="GJ22" s="17">
        <f>INDEX('O3-8hr'!$A:$Z,$IU22+GJ$21-$G$21,$IT22)</f>
        <v>27</v>
      </c>
      <c r="GK22" s="17">
        <f>INDEX('O3-8hr'!$A:$Z,$IU22+GK$21-$G$21,$IT22)</f>
        <v>36</v>
      </c>
      <c r="GL22" s="17">
        <f>INDEX('O3-8hr'!$A:$Z,$IU22+GL$21-$G$21,$IT22)</f>
        <v>52</v>
      </c>
      <c r="GM22" s="17">
        <f>INDEX('O3-8hr'!$A:$Z,$IU22+GM$21-$G$21,$IT22)</f>
        <v>43</v>
      </c>
      <c r="GN22" s="17">
        <f>INDEX('O3-8hr'!$A:$Z,$IU22+GN$21-$G$21,$IT22)</f>
        <v>46</v>
      </c>
      <c r="GO22" s="17">
        <f>INDEX('O3-8hr'!$A:$Z,$IU22+GO$21-$G$21,$IT22)</f>
        <v>39</v>
      </c>
      <c r="GP22" s="17">
        <f>INDEX('O3-8hr'!$A:$Z,$IU22+GP$21-$G$21,$IT22)</f>
        <v>18</v>
      </c>
      <c r="GQ22" s="17">
        <f>INDEX('O3-8hr'!$A:$Z,$IU22+GQ$21-$G$21,$IT22)</f>
        <v>25</v>
      </c>
      <c r="GR22" s="17">
        <f>INDEX('O3-8hr'!$A:$Z,$IU22+GR$21-$G$21,$IT22)</f>
        <v>25</v>
      </c>
      <c r="GS22" s="17">
        <f>INDEX('O3-8hr'!$A:$Z,$IU22+GS$21-$G$21,$IT22)</f>
        <v>13</v>
      </c>
      <c r="GT22" s="17">
        <f>INDEX('O3-8hr'!$A:$Z,$IU22+GT$21-$G$21,$IT22)</f>
        <v>13</v>
      </c>
      <c r="GU22" s="17">
        <f>INDEX('O3-8hr'!$A:$Z,$IU22+GU$21-$G$21,$IT22)</f>
        <v>18</v>
      </c>
      <c r="GV22" s="17">
        <f>INDEX('O3-8hr'!$A:$Z,$IU22+GV$21-$G$21,$IT22)</f>
        <v>21</v>
      </c>
      <c r="GW22" s="17">
        <f>INDEX('O3-8hr'!$A:$Z,$IU22+GW$21-$G$21,$IT22)</f>
        <v>32</v>
      </c>
      <c r="GX22" s="17">
        <f>INDEX('O3-8hr'!$A:$Z,$IU22+GX$21-$G$21,$IT22)</f>
        <v>35</v>
      </c>
      <c r="GY22" s="17">
        <f>INDEX('O3-8hr'!$A:$Z,$IU22+GY$21-$G$21,$IT22)</f>
        <v>30</v>
      </c>
      <c r="GZ22" s="17">
        <f>INDEX('O3-8hr'!$A:$Z,$IU22+GZ$21-$G$21,$IT22)</f>
        <v>22</v>
      </c>
      <c r="HA22" s="17">
        <f>INDEX('O3-8hr'!$A:$Z,$IU22+HA$21-$G$21,$IT22)</f>
        <v>44</v>
      </c>
      <c r="HB22" s="17">
        <f>INDEX('O3-8hr'!$A:$Z,$IU22+HB$21-$G$21,$IT22)</f>
        <v>24</v>
      </c>
      <c r="HC22" s="17">
        <f>INDEX('O3-8hr'!$A:$Z,$IU22+HC$21-$G$21,$IT22)</f>
        <v>32</v>
      </c>
      <c r="HD22" s="17">
        <f>INDEX('O3-8hr'!$A:$Z,$IU22+HD$21-$G$21,$IT22)</f>
        <v>29</v>
      </c>
      <c r="HE22" s="17">
        <f>INDEX('O3-8hr'!$A:$Z,$IU22+HE$21-$G$21,$IT22)</f>
        <v>24</v>
      </c>
      <c r="HF22" s="17">
        <f>INDEX('O3-8hr'!$A:$Z,$IU22+HF$21-$G$21,$IT22)</f>
        <v>30</v>
      </c>
      <c r="HG22" s="17">
        <f>INDEX('O3-8hr'!$A:$Z,$IU22+HG$21-$G$21,$IT22)</f>
        <v>29</v>
      </c>
      <c r="HH22" s="17">
        <f>INDEX('O3-8hr'!$A:$Z,$IU22+HH$21-$G$21,$IT22)</f>
        <v>26</v>
      </c>
      <c r="HI22" s="17">
        <f>INDEX('O3-8hr'!$A:$Z,$IU22+HI$21-$G$21,$IT22)</f>
        <v>32</v>
      </c>
      <c r="HJ22" s="17">
        <f>INDEX('O3-8hr'!$A:$Z,$IU22+HJ$21-$G$21,$IT22)</f>
        <v>22</v>
      </c>
      <c r="HK22" s="17">
        <f>INDEX('O3-8hr'!$A:$Z,$IU22+HK$21-$G$21,$IT22)</f>
        <v>50</v>
      </c>
      <c r="HL22" s="17">
        <f>INDEX('O3-8hr'!$A:$Z,$IU22+HL$21-$G$21,$IT22)</f>
        <v>42</v>
      </c>
      <c r="HM22" s="17">
        <f>INDEX('O3-8hr'!$A:$Z,$IU22+HM$21-$G$21,$IT22)</f>
        <v>48</v>
      </c>
      <c r="HN22" s="17">
        <f>INDEX('O3-8hr'!$A:$Z,$IU22+HN$21-$G$21,$IT22)</f>
        <v>43</v>
      </c>
      <c r="HO22" s="17">
        <f>INDEX('O3-8hr'!$A:$Z,$IU22+HO$21-$G$21,$IT22)</f>
        <v>40</v>
      </c>
      <c r="HP22" s="17">
        <f>INDEX('O3-8hr'!$A:$Z,$IU22+HP$21-$G$21,$IT22)</f>
        <v>45</v>
      </c>
      <c r="HQ22" s="17">
        <f>INDEX('O3-8hr'!$A:$Z,$IU22+HQ$21-$G$21,$IT22)</f>
        <v>21</v>
      </c>
      <c r="HR22" s="17">
        <f>INDEX('O3-8hr'!$A:$Z,$IU22+HR$21-$G$21,$IT22)</f>
        <v>23</v>
      </c>
      <c r="HS22" s="17">
        <f>INDEX('O3-8hr'!$A:$Z,$IU22+HS$21-$G$21,$IT22)</f>
        <v>25</v>
      </c>
      <c r="HT22" s="17">
        <f>INDEX('O3-8hr'!$A:$Z,$IU22+HT$21-$G$21,$IT22)</f>
        <v>26</v>
      </c>
      <c r="HU22" s="17">
        <f>INDEX('O3-8hr'!$A:$Z,$IU22+HU$21-$G$21,$IT22)</f>
        <v>30</v>
      </c>
      <c r="HV22" s="17">
        <f>INDEX('O3-8hr'!$A:$Z,$IU22+HV$21-$G$21,$IT22)</f>
        <v>31</v>
      </c>
      <c r="HW22" s="17">
        <f>INDEX('O3-8hr'!$A:$Z,$IU22+HW$21-$G$21,$IT22)</f>
        <v>22</v>
      </c>
      <c r="HX22" s="17">
        <f>INDEX('O3-8hr'!$A:$Z,$IU22+HX$21-$G$21,$IT22)</f>
        <v>29</v>
      </c>
      <c r="HY22" s="17">
        <f>INDEX('O3-8hr'!$A:$Z,$IU22+HY$21-$G$21,$IT22)</f>
        <v>28</v>
      </c>
      <c r="HZ22" s="17">
        <f>INDEX('O3-8hr'!$A:$Z,$IU22+HZ$21-$G$21,$IT22)</f>
        <v>25</v>
      </c>
      <c r="IA22" s="17">
        <f>INDEX('O3-8hr'!$A:$Z,$IU22+IA$21-$G$21,$IT22)</f>
        <v>27</v>
      </c>
      <c r="IB22" s="17">
        <f>INDEX('O3-8hr'!$A:$Z,$IU22+IB$21-$G$21,$IT22)</f>
        <v>27</v>
      </c>
      <c r="IC22" s="17">
        <f>INDEX('O3-8hr'!$A:$Z,$IU22+IC$21-$G$21,$IT22)</f>
        <v>34</v>
      </c>
      <c r="ID22" s="17">
        <f>INDEX('O3-8hr'!$A:$Z,$IU22+ID$21-$G$21,$IT22)</f>
        <v>30</v>
      </c>
      <c r="IE22" s="17">
        <f>INDEX('O3-8hr'!$A:$Z,$IU22+IE$21-$G$21,$IT22)</f>
        <v>35</v>
      </c>
      <c r="IF22" s="17">
        <f>INDEX('O3-8hr'!$A:$Z,$IU22+IF$21-$G$21,$IT22)</f>
        <v>32</v>
      </c>
      <c r="IG22" s="17">
        <f>INDEX('O3-8hr'!$A:$Z,$IU22+IG$21-$G$21,$IT22)</f>
        <v>28</v>
      </c>
      <c r="IH22" s="17">
        <f>INDEX('O3-8hr'!$A:$Z,$IU22+IH$21-$G$21,$IT22)</f>
        <v>33</v>
      </c>
      <c r="II22" s="17">
        <f>INDEX('O3-8hr'!$A:$Z,$IU22+II$21-$G$21,$IT22)</f>
        <v>37</v>
      </c>
      <c r="IJ22" s="17">
        <f>INDEX('O3-8hr'!$A:$Z,$IU22+IJ$21-$G$21,$IT22)</f>
        <v>22</v>
      </c>
      <c r="IK22" s="17">
        <f>INDEX('O3-8hr'!$A:$Z,$IU22+IK$21-$G$21,$IT22)</f>
        <v>24</v>
      </c>
      <c r="IL22" s="17">
        <f>INDEX('O3-8hr'!$A:$Z,$IU22+IL$21-$G$21,$IT22)</f>
        <v>33</v>
      </c>
      <c r="IM22" s="17">
        <f>INDEX('O3-8hr'!$A:$Z,$IU22+IM$21-$G$21,$IT22)</f>
        <v>34</v>
      </c>
      <c r="IN22" s="17">
        <f>INDEX('O3-8hr'!$A:$Z,$IU22+IN$21-$G$21,$IT22)</f>
        <v>19</v>
      </c>
      <c r="IO22" s="17">
        <f>INDEX('O3-8hr'!$A:$Z,$IU22+IO$21-$G$21,$IT22)</f>
        <v>24</v>
      </c>
      <c r="IP22" s="17">
        <f>INDEX('O3-8hr'!$A:$Z,$IU22+IP$21-$G$21,$IT22)</f>
        <v>33</v>
      </c>
      <c r="IQ22" s="8">
        <f>INDEX('O3-8hr'!$A:$Z,$IU22+IQ$21-$G$21,$IT22)</f>
        <v>44</v>
      </c>
      <c r="IR22" s="44">
        <f t="shared" ref="IR22:IR38" si="57">MAX(G22:IQ22)</f>
        <v>82</v>
      </c>
      <c r="IT22" s="44">
        <f>MATCH($B22,'O3-8hr'!$1:$1,0)</f>
        <v>3</v>
      </c>
      <c r="IU22" s="44">
        <f>MATCH(DATE($A22,$IT$18,$IU$18),'O3-8hr'!$B:$B,0)</f>
        <v>1161</v>
      </c>
    </row>
    <row r="23" spans="1:255" ht="12.75" customHeight="1" x14ac:dyDescent="0.2">
      <c r="A23" s="21">
        <v>2018</v>
      </c>
      <c r="B23" s="21">
        <v>340170006</v>
      </c>
      <c r="C23" s="20">
        <f>INDEX(Sites!$A:$N,MATCH($B23,Sites!$A:$A,0),2)</f>
        <v>40.670250000000003</v>
      </c>
      <c r="D23" s="21" t="str">
        <f>INDEX(Sites!$A:$N,MATCH($B23,Sites!$A:$A,0),4)</f>
        <v>NJ</v>
      </c>
      <c r="E23" s="21" t="str">
        <f>INDEX(Sites!$A:$N,MATCH($B23,Sites!$A:$A,0),10)</f>
        <v>3.0</v>
      </c>
      <c r="F23" s="40" t="str">
        <f>INDEX(Sites!$A:$N,MATCH($B23,Sites!$A:$A,0),6)</f>
        <v>Bayonne</v>
      </c>
      <c r="G23" s="16">
        <f>INDEX('O3-8hr'!$A:$Z,$IU23+G$21-$G$21,$IT23)</f>
        <v>37</v>
      </c>
      <c r="H23" s="10">
        <f>INDEX('O3-8hr'!$A:$Z,$IU23+H$21-$G$21,$IT23)</f>
        <v>35</v>
      </c>
      <c r="I23" s="10">
        <f>INDEX('O3-8hr'!$A:$Z,$IU23+I$21-$G$21,$IT23)</f>
        <v>38</v>
      </c>
      <c r="J23" s="10">
        <f>INDEX('O3-8hr'!$A:$Z,$IU23+J$21-$G$21,$IT23)</f>
        <v>41</v>
      </c>
      <c r="K23" s="10">
        <f>INDEX('O3-8hr'!$A:$Z,$IU23+K$21-$G$21,$IT23)</f>
        <v>37</v>
      </c>
      <c r="L23" s="10">
        <f>INDEX('O3-8hr'!$A:$Z,$IU23+L$21-$G$21,$IT23)</f>
        <v>41</v>
      </c>
      <c r="M23" s="10">
        <f>INDEX('O3-8hr'!$A:$Z,$IU23+M$21-$G$21,$IT23)</f>
        <v>32</v>
      </c>
      <c r="N23" s="10">
        <f>INDEX('O3-8hr'!$A:$Z,$IU23+N$21-$G$21,$IT23)</f>
        <v>30</v>
      </c>
      <c r="O23" s="10">
        <f>INDEX('O3-8hr'!$A:$Z,$IU23+O$21-$G$21,$IT23)</f>
        <v>26</v>
      </c>
      <c r="P23" s="10">
        <f>INDEX('O3-8hr'!$A:$Z,$IU23+P$21-$G$21,$IT23)</f>
        <v>41</v>
      </c>
      <c r="Q23" s="10">
        <f>INDEX('O3-8hr'!$A:$Z,$IU23+Q$21-$G$21,$IT23)</f>
        <v>44</v>
      </c>
      <c r="R23" s="10">
        <f>INDEX('O3-8hr'!$A:$Z,$IU23+R$21-$G$21,$IT23)</f>
        <v>32</v>
      </c>
      <c r="S23" s="10">
        <f>INDEX('O3-8hr'!$A:$Z,$IU23+S$21-$G$21,$IT23)</f>
        <v>34</v>
      </c>
      <c r="T23" s="10">
        <f>INDEX('O3-8hr'!$A:$Z,$IU23+T$21-$G$21,$IT23)</f>
        <v>31</v>
      </c>
      <c r="U23" s="10">
        <f>INDEX('O3-8hr'!$A:$Z,$IU23+U$21-$G$21,$IT23)</f>
        <v>37</v>
      </c>
      <c r="V23" s="10">
        <f>INDEX('O3-8hr'!$A:$Z,$IU23+V$21-$G$21,$IT23)</f>
        <v>37</v>
      </c>
      <c r="W23" s="10">
        <f>INDEX('O3-8hr'!$A:$Z,$IU23+W$21-$G$21,$IT23)</f>
        <v>45</v>
      </c>
      <c r="X23" s="10">
        <f>INDEX('O3-8hr'!$A:$Z,$IU23+X$21-$G$21,$IT23)</f>
        <v>48</v>
      </c>
      <c r="Y23" s="10">
        <f>INDEX('O3-8hr'!$A:$Z,$IU23+Y$21-$G$21,$IT23)</f>
        <v>45</v>
      </c>
      <c r="Z23" s="10">
        <f>INDEX('O3-8hr'!$A:$Z,$IU23+Z$21-$G$21,$IT23)</f>
        <v>32</v>
      </c>
      <c r="AA23" s="10">
        <f>INDEX('O3-8hr'!$A:$Z,$IU23+AA$21-$G$21,$IT23)</f>
        <v>37</v>
      </c>
      <c r="AB23" s="10">
        <f>INDEX('O3-8hr'!$A:$Z,$IU23+AB$21-$G$21,$IT23)</f>
        <v>39</v>
      </c>
      <c r="AC23" s="10">
        <f>INDEX('O3-8hr'!$A:$Z,$IU23+AC$21-$G$21,$IT23)</f>
        <v>39</v>
      </c>
      <c r="AD23" s="10">
        <f>INDEX('O3-8hr'!$A:$Z,$IU23+AD$21-$G$21,$IT23)</f>
        <v>45</v>
      </c>
      <c r="AE23" s="10">
        <f>INDEX('O3-8hr'!$A:$Z,$IU23+AE$21-$G$21,$IT23)</f>
        <v>40</v>
      </c>
      <c r="AF23" s="10">
        <f>INDEX('O3-8hr'!$A:$Z,$IU23+AF$21-$G$21,$IT23)</f>
        <v>42</v>
      </c>
      <c r="AG23" s="10">
        <f>INDEX('O3-8hr'!$A:$Z,$IU23+AG$21-$G$21,$IT23)</f>
        <v>39</v>
      </c>
      <c r="AH23" s="10">
        <f>INDEX('O3-8hr'!$A:$Z,$IU23+AH$21-$G$21,$IT23)</f>
        <v>19</v>
      </c>
      <c r="AI23" s="10">
        <f>INDEX('O3-8hr'!$A:$Z,$IU23+AI$21-$G$21,$IT23)</f>
        <v>24</v>
      </c>
      <c r="AJ23" s="10">
        <f>INDEX('O3-8hr'!$A:$Z,$IU23+AJ$21-$G$21,$IT23)</f>
        <v>34</v>
      </c>
      <c r="AK23" s="10">
        <f>INDEX('O3-8hr'!$A:$Z,$IU23+AK$21-$G$21,$IT23)</f>
        <v>43</v>
      </c>
      <c r="AL23" s="10">
        <f>INDEX('O3-8hr'!$A:$Z,$IU23+AL$21-$G$21,$IT23)</f>
        <v>40</v>
      </c>
      <c r="AM23" s="10">
        <f>INDEX('O3-8hr'!$A:$Z,$IU23+AM$21-$G$21,$IT23)</f>
        <v>35</v>
      </c>
      <c r="AN23" s="10">
        <f>INDEX('O3-8hr'!$A:$Z,$IU23+AN$21-$G$21,$IT23)</f>
        <v>34</v>
      </c>
      <c r="AO23" s="10">
        <f>INDEX('O3-8hr'!$A:$Z,$IU23+AO$21-$G$21,$IT23)</f>
        <v>40</v>
      </c>
      <c r="AP23" s="10">
        <f>INDEX('O3-8hr'!$A:$Z,$IU23+AP$21-$G$21,$IT23)</f>
        <v>41</v>
      </c>
      <c r="AQ23" s="10">
        <f>INDEX('O3-8hr'!$A:$Z,$IU23+AQ$21-$G$21,$IT23)</f>
        <v>49</v>
      </c>
      <c r="AR23" s="10">
        <f>INDEX('O3-8hr'!$A:$Z,$IU23+AR$21-$G$21,$IT23)</f>
        <v>47</v>
      </c>
      <c r="AS23" s="10">
        <f>INDEX('O3-8hr'!$A:$Z,$IU23+AS$21-$G$21,$IT23)</f>
        <v>45</v>
      </c>
      <c r="AT23" s="10">
        <f>INDEX('O3-8hr'!$A:$Z,$IU23+AT$21-$G$21,$IT23)</f>
        <v>40</v>
      </c>
      <c r="AU23" s="10">
        <f>INDEX('O3-8hr'!$A:$Z,$IU23+AU$21-$G$21,$IT23)</f>
        <v>43</v>
      </c>
      <c r="AV23" s="10">
        <f>INDEX('O3-8hr'!$A:$Z,$IU23+AV$21-$G$21,$IT23)</f>
        <v>45</v>
      </c>
      <c r="AW23" s="10">
        <f>INDEX('O3-8hr'!$A:$Z,$IU23+AW$21-$G$21,$IT23)</f>
        <v>44</v>
      </c>
      <c r="AX23" s="10">
        <f>INDEX('O3-8hr'!$A:$Z,$IU23+AX$21-$G$21,$IT23)</f>
        <v>65</v>
      </c>
      <c r="AY23" s="10">
        <f>INDEX('O3-8hr'!$A:$Z,$IU23+AY$21-$G$21,$IT23)</f>
        <v>50</v>
      </c>
      <c r="AZ23" s="10">
        <f>INDEX('O3-8hr'!$A:$Z,$IU23+AZ$21-$G$21,$IT23)</f>
        <v>43</v>
      </c>
      <c r="BA23" s="10">
        <f>INDEX('O3-8hr'!$A:$Z,$IU23+BA$21-$G$21,$IT23)</f>
        <v>42</v>
      </c>
      <c r="BB23" s="10">
        <f>INDEX('O3-8hr'!$A:$Z,$IU23+BB$21-$G$21,$IT23)</f>
        <v>30</v>
      </c>
      <c r="BC23" s="10">
        <f>INDEX('O3-8hr'!$A:$Z,$IU23+BC$21-$G$21,$IT23)</f>
        <v>36</v>
      </c>
      <c r="BD23" s="10">
        <f>INDEX('O3-8hr'!$A:$Z,$IU23+BD$21-$G$21,$IT23)</f>
        <v>35</v>
      </c>
      <c r="BE23" s="10">
        <f>INDEX('O3-8hr'!$A:$Z,$IU23+BE$21-$G$21,$IT23)</f>
        <v>43</v>
      </c>
      <c r="BF23" s="10">
        <f>INDEX('O3-8hr'!$A:$Z,$IU23+BF$21-$G$21,$IT23)</f>
        <v>52</v>
      </c>
      <c r="BG23" s="10">
        <f>INDEX('O3-8hr'!$A:$Z,$IU23+BG$21-$G$21,$IT23)</f>
        <v>55</v>
      </c>
      <c r="BH23" s="10">
        <f>INDEX('O3-8hr'!$A:$Z,$IU23+BH$21-$G$21,$IT23)</f>
        <v>55</v>
      </c>
      <c r="BI23" s="10">
        <f>INDEX('O3-8hr'!$A:$Z,$IU23+BI$21-$G$21,$IT23)</f>
        <v>56</v>
      </c>
      <c r="BJ23" s="10">
        <f>INDEX('O3-8hr'!$A:$Z,$IU23+BJ$21-$G$21,$IT23)</f>
        <v>45</v>
      </c>
      <c r="BK23" s="10">
        <f>INDEX('O3-8hr'!$A:$Z,$IU23+BK$21-$G$21,$IT23)</f>
        <v>49</v>
      </c>
      <c r="BL23" s="10">
        <f>INDEX('O3-8hr'!$A:$Z,$IU23+BL$21-$G$21,$IT23)</f>
        <v>35</v>
      </c>
      <c r="BM23" s="10">
        <f>INDEX('O3-8hr'!$A:$Z,$IU23+BM$21-$G$21,$IT23)</f>
        <v>51</v>
      </c>
      <c r="BN23" s="10">
        <f>INDEX('O3-8hr'!$A:$Z,$IU23+BN$21-$G$21,$IT23)</f>
        <v>36</v>
      </c>
      <c r="BO23" s="10">
        <f>INDEX('O3-8hr'!$A:$Z,$IU23+BO$21-$G$21,$IT23)</f>
        <v>38</v>
      </c>
      <c r="BP23" s="10">
        <f>INDEX('O3-8hr'!$A:$Z,$IU23+BP$21-$G$21,$IT23)</f>
        <v>66</v>
      </c>
      <c r="BQ23" s="10">
        <f>INDEX('O3-8hr'!$A:$Z,$IU23+BQ$21-$G$21,$IT23)</f>
        <v>65</v>
      </c>
      <c r="BR23" s="10">
        <f>INDEX('O3-8hr'!$A:$Z,$IU23+BR$21-$G$21,$IT23)</f>
        <v>61</v>
      </c>
      <c r="BS23" s="10">
        <f>INDEX('O3-8hr'!$A:$Z,$IU23+BS$21-$G$21,$IT23)</f>
        <v>58</v>
      </c>
      <c r="BT23" s="10">
        <f>INDEX('O3-8hr'!$A:$Z,$IU23+BT$21-$G$21,$IT23)</f>
        <v>56</v>
      </c>
      <c r="BU23" s="10">
        <f>INDEX('O3-8hr'!$A:$Z,$IU23+BU$21-$G$21,$IT23)</f>
        <v>45</v>
      </c>
      <c r="BV23" s="10">
        <f>INDEX('O3-8hr'!$A:$Z,$IU23+BV$21-$G$21,$IT23)</f>
        <v>54</v>
      </c>
      <c r="BW23" s="10">
        <f>INDEX('O3-8hr'!$A:$Z,$IU23+BW$21-$G$21,$IT23)</f>
        <v>53</v>
      </c>
      <c r="BX23" s="10">
        <f>INDEX('O3-8hr'!$A:$Z,$IU23+BX$21-$G$21,$IT23)</f>
        <v>47</v>
      </c>
      <c r="BY23" s="10">
        <f>INDEX('O3-8hr'!$A:$Z,$IU23+BY$21-$G$21,$IT23)</f>
        <v>36</v>
      </c>
      <c r="BZ23" s="10">
        <f>INDEX('O3-8hr'!$A:$Z,$IU23+BZ$21-$G$21,$IT23)</f>
        <v>49</v>
      </c>
      <c r="CA23" s="10">
        <f>INDEX('O3-8hr'!$A:$Z,$IU23+CA$21-$G$21,$IT23)</f>
        <v>48</v>
      </c>
      <c r="CB23" s="10">
        <f>INDEX('O3-8hr'!$A:$Z,$IU23+CB$21-$G$21,$IT23)</f>
        <v>35</v>
      </c>
      <c r="CC23" s="10">
        <f>INDEX('O3-8hr'!$A:$Z,$IU23+CC$21-$G$21,$IT23)</f>
        <v>31</v>
      </c>
      <c r="CD23" s="10">
        <f>INDEX('O3-8hr'!$A:$Z,$IU23+CD$21-$G$21,$IT23)</f>
        <v>58</v>
      </c>
      <c r="CE23" s="10">
        <f>INDEX('O3-8hr'!$A:$Z,$IU23+CE$21-$G$21,$IT23)</f>
        <v>34</v>
      </c>
      <c r="CF23" s="10">
        <f>INDEX('O3-8hr'!$A:$Z,$IU23+CF$21-$G$21,$IT23)</f>
        <v>14</v>
      </c>
      <c r="CG23" s="10">
        <f>INDEX('O3-8hr'!$A:$Z,$IU23+CG$21-$G$21,$IT23)</f>
        <v>33</v>
      </c>
      <c r="CH23" s="10">
        <f>INDEX('O3-8hr'!$A:$Z,$IU23+CH$21-$G$21,$IT23)</f>
        <v>27</v>
      </c>
      <c r="CI23" s="10">
        <f>INDEX('O3-8hr'!$A:$Z,$IU23+CI$21-$G$21,$IT23)</f>
        <v>37</v>
      </c>
      <c r="CJ23" s="10">
        <f>INDEX('O3-8hr'!$A:$Z,$IU23+CJ$21-$G$21,$IT23)</f>
        <v>53</v>
      </c>
      <c r="CK23" s="10">
        <f>INDEX('O3-8hr'!$A:$Z,$IU23+CK$21-$G$21,$IT23)</f>
        <v>31</v>
      </c>
      <c r="CL23" s="10">
        <f>INDEX('O3-8hr'!$A:$Z,$IU23+CL$21-$G$21,$IT23)</f>
        <v>38</v>
      </c>
      <c r="CM23" s="10">
        <f>INDEX('O3-8hr'!$A:$Z,$IU23+CM$21-$G$21,$IT23)</f>
        <v>67</v>
      </c>
      <c r="CN23" s="10">
        <f>INDEX('O3-8hr'!$A:$Z,$IU23+CN$21-$G$21,$IT23)</f>
        <v>65</v>
      </c>
      <c r="CO23" s="10">
        <f>INDEX('O3-8hr'!$A:$Z,$IU23+CO$21-$G$21,$IT23)</f>
        <v>58</v>
      </c>
      <c r="CP23" s="10">
        <f>INDEX('O3-8hr'!$A:$Z,$IU23+CP$21-$G$21,$IT23)</f>
        <v>44</v>
      </c>
      <c r="CQ23" s="10">
        <f>INDEX('O3-8hr'!$A:$Z,$IU23+CQ$21-$G$21,$IT23)</f>
        <v>25</v>
      </c>
      <c r="CR23" s="10">
        <f>INDEX('O3-8hr'!$A:$Z,$IU23+CR$21-$G$21,$IT23)</f>
        <v>72</v>
      </c>
      <c r="CS23" s="10">
        <f>INDEX('O3-8hr'!$A:$Z,$IU23+CS$21-$G$21,$IT23)</f>
        <v>37</v>
      </c>
      <c r="CT23" s="10">
        <f>INDEX('O3-8hr'!$A:$Z,$IU23+CT$21-$G$21,$IT23)</f>
        <v>28</v>
      </c>
      <c r="CU23" s="10">
        <f>INDEX('O3-8hr'!$A:$Z,$IU23+CU$21-$G$21,$IT23)</f>
        <v>29</v>
      </c>
      <c r="CV23" s="10">
        <f>INDEX('O3-8hr'!$A:$Z,$IU23+CV$21-$G$21,$IT23)</f>
        <v>55</v>
      </c>
      <c r="CW23" s="10">
        <f>INDEX('O3-8hr'!$A:$Z,$IU23+CW$21-$G$21,$IT23)</f>
        <v>26</v>
      </c>
      <c r="CX23" s="10">
        <f>INDEX('O3-8hr'!$A:$Z,$IU23+CX$21-$G$21,$IT23)</f>
        <v>29</v>
      </c>
      <c r="CY23" s="10">
        <f>INDEX('O3-8hr'!$A:$Z,$IU23+CY$21-$G$21,$IT23)</f>
        <v>43</v>
      </c>
      <c r="CZ23" s="10">
        <f>INDEX('O3-8hr'!$A:$Z,$IU23+CZ$21-$G$21,$IT23)</f>
        <v>11</v>
      </c>
      <c r="DA23" s="10" t="str">
        <f>INDEX('O3-8hr'!$A:$Z,$IU23+DA$21-$G$21,$IT23)</f>
        <v/>
      </c>
      <c r="DB23" s="10">
        <f>INDEX('O3-8hr'!$A:$Z,$IU23+DB$21-$G$21,$IT23)</f>
        <v>51</v>
      </c>
      <c r="DC23" s="10">
        <f>INDEX('O3-8hr'!$A:$Z,$IU23+DC$21-$G$21,$IT23)</f>
        <v>69</v>
      </c>
      <c r="DD23" s="10">
        <f>INDEX('O3-8hr'!$A:$Z,$IU23+DD$21-$G$21,$IT23)</f>
        <v>30</v>
      </c>
      <c r="DE23" s="10">
        <f>INDEX('O3-8hr'!$A:$Z,$IU23+DE$21-$G$21,$IT23)</f>
        <v>40</v>
      </c>
      <c r="DF23" s="10">
        <f>INDEX('O3-8hr'!$A:$Z,$IU23+DF$21-$G$21,$IT23)</f>
        <v>41</v>
      </c>
      <c r="DG23" s="10">
        <f>INDEX('O3-8hr'!$A:$Z,$IU23+DG$21-$G$21,$IT23)</f>
        <v>40</v>
      </c>
      <c r="DH23" s="10">
        <f>INDEX('O3-8hr'!$A:$Z,$IU23+DH$21-$G$21,$IT23)</f>
        <v>43</v>
      </c>
      <c r="DI23" s="10">
        <f>INDEX('O3-8hr'!$A:$Z,$IU23+DI$21-$G$21,$IT23)</f>
        <v>39</v>
      </c>
      <c r="DJ23" s="10">
        <f>INDEX('O3-8hr'!$A:$Z,$IU23+DJ$21-$G$21,$IT23)</f>
        <v>48</v>
      </c>
      <c r="DK23" s="10">
        <f>INDEX('O3-8hr'!$A:$Z,$IU23+DK$21-$G$21,$IT23)</f>
        <v>75</v>
      </c>
      <c r="DL23" s="10">
        <f>INDEX('O3-8hr'!$A:$Z,$IU23+DL$21-$G$21,$IT23)</f>
        <v>79</v>
      </c>
      <c r="DM23" s="10">
        <f>INDEX('O3-8hr'!$A:$Z,$IU23+DM$21-$G$21,$IT23)</f>
        <v>43</v>
      </c>
      <c r="DN23" s="10">
        <f>INDEX('O3-8hr'!$A:$Z,$IU23+DN$21-$G$21,$IT23)</f>
        <v>52</v>
      </c>
      <c r="DO23" s="10">
        <f>INDEX('O3-8hr'!$A:$Z,$IU23+DO$21-$G$21,$IT23)</f>
        <v>64</v>
      </c>
      <c r="DP23" s="10">
        <f>INDEX('O3-8hr'!$A:$Z,$IU23+DP$21-$G$21,$IT23)</f>
        <v>42</v>
      </c>
      <c r="DQ23" s="10">
        <f>INDEX('O3-8hr'!$A:$Z,$IU23+DQ$21-$G$21,$IT23)</f>
        <v>30</v>
      </c>
      <c r="DR23" s="10">
        <f>INDEX('O3-8hr'!$A:$Z,$IU23+DR$21-$G$21,$IT23)</f>
        <v>45</v>
      </c>
      <c r="DS23" s="10">
        <f>INDEX('O3-8hr'!$A:$Z,$IU23+DS$21-$G$21,$IT23)</f>
        <v>38</v>
      </c>
      <c r="DT23" s="10">
        <f>INDEX('O3-8hr'!$A:$Z,$IU23+DT$21-$G$21,$IT23)</f>
        <v>35</v>
      </c>
      <c r="DU23" s="10">
        <f>INDEX('O3-8hr'!$A:$Z,$IU23+DU$21-$G$21,$IT23)</f>
        <v>40</v>
      </c>
      <c r="DV23" s="10">
        <f>INDEX('O3-8hr'!$A:$Z,$IU23+DV$21-$G$21,$IT23)</f>
        <v>47</v>
      </c>
      <c r="DW23" s="10">
        <f>INDEX('O3-8hr'!$A:$Z,$IU23+DW$21-$G$21,$IT23)</f>
        <v>59</v>
      </c>
      <c r="DX23" s="10">
        <f>INDEX('O3-8hr'!$A:$Z,$IU23+DX$21-$G$21,$IT23)</f>
        <v>71</v>
      </c>
      <c r="DY23" s="10">
        <f>INDEX('O3-8hr'!$A:$Z,$IU23+DY$21-$G$21,$IT23)</f>
        <v>95</v>
      </c>
      <c r="DZ23" s="10">
        <f>INDEX('O3-8hr'!$A:$Z,$IU23+DZ$21-$G$21,$IT23)</f>
        <v>92</v>
      </c>
      <c r="EA23" s="10">
        <f>INDEX('O3-8hr'!$A:$Z,$IU23+EA$21-$G$21,$IT23)</f>
        <v>55</v>
      </c>
      <c r="EB23" s="10">
        <f>INDEX('O3-8hr'!$A:$Z,$IU23+EB$21-$G$21,$IT23)</f>
        <v>37</v>
      </c>
      <c r="EC23" s="10">
        <f>INDEX('O3-8hr'!$A:$Z,$IU23+EC$21-$G$21,$IT23)</f>
        <v>26</v>
      </c>
      <c r="ED23" s="10">
        <f>INDEX('O3-8hr'!$A:$Z,$IU23+ED$21-$G$21,$IT23)</f>
        <v>29</v>
      </c>
      <c r="EE23" s="10">
        <f>INDEX('O3-8hr'!$A:$Z,$IU23+EE$21-$G$21,$IT23)</f>
        <v>42</v>
      </c>
      <c r="EF23" s="10">
        <f>INDEX('O3-8hr'!$A:$Z,$IU23+EF$21-$G$21,$IT23)</f>
        <v>55</v>
      </c>
      <c r="EG23" s="10">
        <f>INDEX('O3-8hr'!$A:$Z,$IU23+EG$21-$G$21,$IT23)</f>
        <v>72</v>
      </c>
      <c r="EH23" s="10">
        <f>INDEX('O3-8hr'!$A:$Z,$IU23+EH$21-$G$21,$IT23)</f>
        <v>78</v>
      </c>
      <c r="EI23" s="10">
        <f>INDEX('O3-8hr'!$A:$Z,$IU23+EI$21-$G$21,$IT23)</f>
        <v>59</v>
      </c>
      <c r="EJ23" s="10">
        <f>INDEX('O3-8hr'!$A:$Z,$IU23+EJ$21-$G$21,$IT23)</f>
        <v>59</v>
      </c>
      <c r="EK23" s="10">
        <f>INDEX('O3-8hr'!$A:$Z,$IU23+EK$21-$G$21,$IT23)</f>
        <v>60</v>
      </c>
      <c r="EL23" s="10">
        <f>INDEX('O3-8hr'!$A:$Z,$IU23+EL$21-$G$21,$IT23)</f>
        <v>60</v>
      </c>
      <c r="EM23" s="10">
        <f>INDEX('O3-8hr'!$A:$Z,$IU23+EM$21-$G$21,$IT23)</f>
        <v>52</v>
      </c>
      <c r="EN23" s="10">
        <f>INDEX('O3-8hr'!$A:$Z,$IU23+EN$21-$G$21,$IT23)</f>
        <v>68</v>
      </c>
      <c r="EO23" s="10">
        <f>INDEX('O3-8hr'!$A:$Z,$IU23+EO$21-$G$21,$IT23)</f>
        <v>51</v>
      </c>
      <c r="EP23" s="10">
        <f>INDEX('O3-8hr'!$A:$Z,$IU23+EP$21-$G$21,$IT23)</f>
        <v>33</v>
      </c>
      <c r="EQ23" s="10">
        <f>INDEX('O3-8hr'!$A:$Z,$IU23+EQ$21-$G$21,$IT23)</f>
        <v>56</v>
      </c>
      <c r="ER23" s="10">
        <f>INDEX('O3-8hr'!$A:$Z,$IU23+ER$21-$G$21,$IT23)</f>
        <v>52</v>
      </c>
      <c r="ES23" s="10">
        <f>INDEX('O3-8hr'!$A:$Z,$IU23+ES$21-$G$21,$IT23)</f>
        <v>37</v>
      </c>
      <c r="ET23" s="10">
        <f>INDEX('O3-8hr'!$A:$Z,$IU23+ET$21-$G$21,$IT23)</f>
        <v>29</v>
      </c>
      <c r="EU23" s="10">
        <f>INDEX('O3-8hr'!$A:$Z,$IU23+EU$21-$G$21,$IT23)</f>
        <v>29</v>
      </c>
      <c r="EV23" s="10">
        <f>INDEX('O3-8hr'!$A:$Z,$IU23+EV$21-$G$21,$IT23)</f>
        <v>21</v>
      </c>
      <c r="EW23" s="10">
        <f>INDEX('O3-8hr'!$A:$Z,$IU23+EW$21-$G$21,$IT23)</f>
        <v>27</v>
      </c>
      <c r="EX23" s="10">
        <f>INDEX('O3-8hr'!$A:$Z,$IU23+EX$21-$G$21,$IT23)</f>
        <v>50</v>
      </c>
      <c r="EY23" s="10">
        <f>INDEX('O3-8hr'!$A:$Z,$IU23+EY$21-$G$21,$IT23)</f>
        <v>54</v>
      </c>
      <c r="EZ23" s="10">
        <f>INDEX('O3-8hr'!$A:$Z,$IU23+EZ$21-$G$21,$IT23)</f>
        <v>73</v>
      </c>
      <c r="FA23" s="10">
        <f>INDEX('O3-8hr'!$A:$Z,$IU23+FA$21-$G$21,$IT23)</f>
        <v>40</v>
      </c>
      <c r="FB23" s="10">
        <f>INDEX('O3-8hr'!$A:$Z,$IU23+FB$21-$G$21,$IT23)</f>
        <v>44</v>
      </c>
      <c r="FC23" s="10">
        <f>INDEX('O3-8hr'!$A:$Z,$IU23+FC$21-$G$21,$IT23)</f>
        <v>48</v>
      </c>
      <c r="FD23" s="10">
        <f>INDEX('O3-8hr'!$A:$Z,$IU23+FD$21-$G$21,$IT23)</f>
        <v>41</v>
      </c>
      <c r="FE23" s="10">
        <f>INDEX('O3-8hr'!$A:$Z,$IU23+FE$21-$G$21,$IT23)</f>
        <v>38</v>
      </c>
      <c r="FF23" s="10">
        <f>INDEX('O3-8hr'!$A:$Z,$IU23+FF$21-$G$21,$IT23)</f>
        <v>24</v>
      </c>
      <c r="FG23" s="10">
        <f>INDEX('O3-8hr'!$A:$Z,$IU23+FG$21-$G$21,$IT23)</f>
        <v>38</v>
      </c>
      <c r="FH23" s="10">
        <f>INDEX('O3-8hr'!$A:$Z,$IU23+FH$21-$G$21,$IT23)</f>
        <v>54</v>
      </c>
      <c r="FI23" s="10">
        <f>INDEX('O3-8hr'!$A:$Z,$IU23+FI$21-$G$21,$IT23)</f>
        <v>66</v>
      </c>
      <c r="FJ23" s="10">
        <f>INDEX('O3-8hr'!$A:$Z,$IU23+FJ$21-$G$21,$IT23)</f>
        <v>64</v>
      </c>
      <c r="FK23" s="10">
        <f>INDEX('O3-8hr'!$A:$Z,$IU23+FK$21-$G$21,$IT23)</f>
        <v>68</v>
      </c>
      <c r="FL23" s="10">
        <f>INDEX('O3-8hr'!$A:$Z,$IU23+FL$21-$G$21,$IT23)</f>
        <v>50</v>
      </c>
      <c r="FM23" s="10">
        <f>INDEX('O3-8hr'!$A:$Z,$IU23+FM$21-$G$21,$IT23)</f>
        <v>58</v>
      </c>
      <c r="FN23" s="10">
        <f>INDEX('O3-8hr'!$A:$Z,$IU23+FN$21-$G$21,$IT23)</f>
        <v>42</v>
      </c>
      <c r="FO23" s="10">
        <f>INDEX('O3-8hr'!$A:$Z,$IU23+FO$21-$G$21,$IT23)</f>
        <v>53</v>
      </c>
      <c r="FP23" s="10">
        <f>INDEX('O3-8hr'!$A:$Z,$IU23+FP$21-$G$21,$IT23)</f>
        <v>28</v>
      </c>
      <c r="FQ23" s="10">
        <f>INDEX('O3-8hr'!$A:$Z,$IU23+FQ$21-$G$21,$IT23)</f>
        <v>42</v>
      </c>
      <c r="FR23" s="10">
        <f>INDEX('O3-8hr'!$A:$Z,$IU23+FR$21-$G$21,$IT23)</f>
        <v>41</v>
      </c>
      <c r="FS23" s="10">
        <f>INDEX('O3-8hr'!$A:$Z,$IU23+FS$21-$G$21,$IT23)</f>
        <v>58</v>
      </c>
      <c r="FT23" s="10">
        <f>INDEX('O3-8hr'!$A:$Z,$IU23+FT$21-$G$21,$IT23)</f>
        <v>57</v>
      </c>
      <c r="FU23" s="10">
        <f>INDEX('O3-8hr'!$A:$Z,$IU23+FU$21-$G$21,$IT23)</f>
        <v>43</v>
      </c>
      <c r="FV23" s="10">
        <f>INDEX('O3-8hr'!$A:$Z,$IU23+FV$21-$G$21,$IT23)</f>
        <v>23</v>
      </c>
      <c r="FW23" s="10">
        <f>INDEX('O3-8hr'!$A:$Z,$IU23+FW$21-$G$21,$IT23)</f>
        <v>25</v>
      </c>
      <c r="FX23" s="10">
        <f>INDEX('O3-8hr'!$A:$Z,$IU23+FX$21-$G$21,$IT23)</f>
        <v>31</v>
      </c>
      <c r="FY23" s="10">
        <f>INDEX('O3-8hr'!$A:$Z,$IU23+FY$21-$G$21,$IT23)</f>
        <v>37</v>
      </c>
      <c r="FZ23" s="10">
        <f>INDEX('O3-8hr'!$A:$Z,$IU23+FZ$21-$G$21,$IT23)</f>
        <v>31</v>
      </c>
      <c r="GA23" s="10">
        <f>INDEX('O3-8hr'!$A:$Z,$IU23+GA$21-$G$21,$IT23)</f>
        <v>54</v>
      </c>
      <c r="GB23" s="10">
        <f>INDEX('O3-8hr'!$A:$Z,$IU23+GB$21-$G$21,$IT23)</f>
        <v>51</v>
      </c>
      <c r="GC23" s="10">
        <f>INDEX('O3-8hr'!$A:$Z,$IU23+GC$21-$G$21,$IT23)</f>
        <v>58</v>
      </c>
      <c r="GD23" s="10">
        <f>INDEX('O3-8hr'!$A:$Z,$IU23+GD$21-$G$21,$IT23)</f>
        <v>56</v>
      </c>
      <c r="GE23" s="10">
        <f>INDEX('O3-8hr'!$A:$Z,$IU23+GE$21-$G$21,$IT23)</f>
        <v>51</v>
      </c>
      <c r="GF23" s="10">
        <f>INDEX('O3-8hr'!$A:$Z,$IU23+GF$21-$G$21,$IT23)</f>
        <v>56</v>
      </c>
      <c r="GG23" s="10">
        <f>INDEX('O3-8hr'!$A:$Z,$IU23+GG$21-$G$21,$IT23)</f>
        <v>43</v>
      </c>
      <c r="GH23" s="10">
        <f>INDEX('O3-8hr'!$A:$Z,$IU23+GH$21-$G$21,$IT23)</f>
        <v>27</v>
      </c>
      <c r="GI23" s="10">
        <f>INDEX('O3-8hr'!$A:$Z,$IU23+GI$21-$G$21,$IT23)</f>
        <v>34</v>
      </c>
      <c r="GJ23" s="10">
        <f>INDEX('O3-8hr'!$A:$Z,$IU23+GJ$21-$G$21,$IT23)</f>
        <v>38</v>
      </c>
      <c r="GK23" s="10">
        <f>INDEX('O3-8hr'!$A:$Z,$IU23+GK$21-$G$21,$IT23)</f>
        <v>51</v>
      </c>
      <c r="GL23" s="10">
        <f>INDEX('O3-8hr'!$A:$Z,$IU23+GL$21-$G$21,$IT23)</f>
        <v>59</v>
      </c>
      <c r="GM23" s="10">
        <f>INDEX('O3-8hr'!$A:$Z,$IU23+GM$21-$G$21,$IT23)</f>
        <v>52</v>
      </c>
      <c r="GN23" s="10">
        <f>INDEX('O3-8hr'!$A:$Z,$IU23+GN$21-$G$21,$IT23)</f>
        <v>50</v>
      </c>
      <c r="GO23" s="10">
        <f>INDEX('O3-8hr'!$A:$Z,$IU23+GO$21-$G$21,$IT23)</f>
        <v>16</v>
      </c>
      <c r="GP23" s="10">
        <f>INDEX('O3-8hr'!$A:$Z,$IU23+GP$21-$G$21,$IT23)</f>
        <v>25</v>
      </c>
      <c r="GQ23" s="10">
        <f>INDEX('O3-8hr'!$A:$Z,$IU23+GQ$21-$G$21,$IT23)</f>
        <v>18</v>
      </c>
      <c r="GR23" s="10">
        <f>INDEX('O3-8hr'!$A:$Z,$IU23+GR$21-$G$21,$IT23)</f>
        <v>21</v>
      </c>
      <c r="GS23" s="10">
        <f>INDEX('O3-8hr'!$A:$Z,$IU23+GS$21-$G$21,$IT23)</f>
        <v>11</v>
      </c>
      <c r="GT23" s="10">
        <f>INDEX('O3-8hr'!$A:$Z,$IU23+GT$21-$G$21,$IT23)</f>
        <v>3</v>
      </c>
      <c r="GU23" s="10">
        <f>INDEX('O3-8hr'!$A:$Z,$IU23+GU$21-$G$21,$IT23)</f>
        <v>17</v>
      </c>
      <c r="GV23" s="10">
        <f>INDEX('O3-8hr'!$A:$Z,$IU23+GV$21-$G$21,$IT23)</f>
        <v>20</v>
      </c>
      <c r="GW23" s="10">
        <f>INDEX('O3-8hr'!$A:$Z,$IU23+GW$21-$G$21,$IT23)</f>
        <v>39</v>
      </c>
      <c r="GX23" s="10">
        <f>INDEX('O3-8hr'!$A:$Z,$IU23+GX$21-$G$21,$IT23)</f>
        <v>54</v>
      </c>
      <c r="GY23" s="10">
        <f>INDEX('O3-8hr'!$A:$Z,$IU23+GY$21-$G$21,$IT23)</f>
        <v>27</v>
      </c>
      <c r="GZ23" s="10">
        <f>INDEX('O3-8hr'!$A:$Z,$IU23+GZ$21-$G$21,$IT23)</f>
        <v>21</v>
      </c>
      <c r="HA23" s="10">
        <f>INDEX('O3-8hr'!$A:$Z,$IU23+HA$21-$G$21,$IT23)</f>
        <v>39</v>
      </c>
      <c r="HB23" s="10">
        <f>INDEX('O3-8hr'!$A:$Z,$IU23+HB$21-$G$21,$IT23)</f>
        <v>26</v>
      </c>
      <c r="HC23" s="10">
        <f>INDEX('O3-8hr'!$A:$Z,$IU23+HC$21-$G$21,$IT23)</f>
        <v>28</v>
      </c>
      <c r="HD23" s="10">
        <f>INDEX('O3-8hr'!$A:$Z,$IU23+HD$21-$G$21,$IT23)</f>
        <v>25</v>
      </c>
      <c r="HE23" s="10">
        <f>INDEX('O3-8hr'!$A:$Z,$IU23+HE$21-$G$21,$IT23)</f>
        <v>16</v>
      </c>
      <c r="HF23" s="10">
        <f>INDEX('O3-8hr'!$A:$Z,$IU23+HF$21-$G$21,$IT23)</f>
        <v>29</v>
      </c>
      <c r="HG23" s="10">
        <f>INDEX('O3-8hr'!$A:$Z,$IU23+HG$21-$G$21,$IT23)</f>
        <v>24</v>
      </c>
      <c r="HH23" s="10">
        <f>INDEX('O3-8hr'!$A:$Z,$IU23+HH$21-$G$21,$IT23)</f>
        <v>26</v>
      </c>
      <c r="HI23" s="10">
        <f>INDEX('O3-8hr'!$A:$Z,$IU23+HI$21-$G$21,$IT23)</f>
        <v>35</v>
      </c>
      <c r="HJ23" s="10">
        <f>INDEX('O3-8hr'!$A:$Z,$IU23+HJ$21-$G$21,$IT23)</f>
        <v>21</v>
      </c>
      <c r="HK23" s="10">
        <f>INDEX('O3-8hr'!$A:$Z,$IU23+HK$21-$G$21,$IT23)</f>
        <v>40</v>
      </c>
      <c r="HL23" s="10">
        <f>INDEX('O3-8hr'!$A:$Z,$IU23+HL$21-$G$21,$IT23)</f>
        <v>38</v>
      </c>
      <c r="HM23" s="10">
        <f>INDEX('O3-8hr'!$A:$Z,$IU23+HM$21-$G$21,$IT23)</f>
        <v>41</v>
      </c>
      <c r="HN23" s="10">
        <f>INDEX('O3-8hr'!$A:$Z,$IU23+HN$21-$G$21,$IT23)</f>
        <v>40</v>
      </c>
      <c r="HO23" s="10">
        <f>INDEX('O3-8hr'!$A:$Z,$IU23+HO$21-$G$21,$IT23)</f>
        <v>31</v>
      </c>
      <c r="HP23" s="10">
        <f>INDEX('O3-8hr'!$A:$Z,$IU23+HP$21-$G$21,$IT23)</f>
        <v>35</v>
      </c>
      <c r="HQ23" s="10">
        <f>INDEX('O3-8hr'!$A:$Z,$IU23+HQ$21-$G$21,$IT23)</f>
        <v>24</v>
      </c>
      <c r="HR23" s="10">
        <f>INDEX('O3-8hr'!$A:$Z,$IU23+HR$21-$G$21,$IT23)</f>
        <v>24</v>
      </c>
      <c r="HS23" s="10">
        <f>INDEX('O3-8hr'!$A:$Z,$IU23+HS$21-$G$21,$IT23)</f>
        <v>25</v>
      </c>
      <c r="HT23" s="10">
        <f>INDEX('O3-8hr'!$A:$Z,$IU23+HT$21-$G$21,$IT23)</f>
        <v>12</v>
      </c>
      <c r="HU23" s="10">
        <f>INDEX('O3-8hr'!$A:$Z,$IU23+HU$21-$G$21,$IT23)</f>
        <v>22</v>
      </c>
      <c r="HV23" s="10">
        <f>INDEX('O3-8hr'!$A:$Z,$IU23+HV$21-$G$21,$IT23)</f>
        <v>26</v>
      </c>
      <c r="HW23" s="10">
        <f>INDEX('O3-8hr'!$A:$Z,$IU23+HW$21-$G$21,$IT23)</f>
        <v>17</v>
      </c>
      <c r="HX23" s="10">
        <f>INDEX('O3-8hr'!$A:$Z,$IU23+HX$21-$G$21,$IT23)</f>
        <v>25</v>
      </c>
      <c r="HY23" s="10">
        <f>INDEX('O3-8hr'!$A:$Z,$IU23+HY$21-$G$21,$IT23)</f>
        <v>28</v>
      </c>
      <c r="HZ23" s="10">
        <f>INDEX('O3-8hr'!$A:$Z,$IU23+HZ$21-$G$21,$IT23)</f>
        <v>28</v>
      </c>
      <c r="IA23" s="10">
        <f>INDEX('O3-8hr'!$A:$Z,$IU23+IA$21-$G$21,$IT23)</f>
        <v>24</v>
      </c>
      <c r="IB23" s="10">
        <f>INDEX('O3-8hr'!$A:$Z,$IU23+IB$21-$G$21,$IT23)</f>
        <v>26</v>
      </c>
      <c r="IC23" s="10">
        <f>INDEX('O3-8hr'!$A:$Z,$IU23+IC$21-$G$21,$IT23)</f>
        <v>26</v>
      </c>
      <c r="ID23" s="10">
        <f>INDEX('O3-8hr'!$A:$Z,$IU23+ID$21-$G$21,$IT23)</f>
        <v>30</v>
      </c>
      <c r="IE23" s="10">
        <f>INDEX('O3-8hr'!$A:$Z,$IU23+IE$21-$G$21,$IT23)</f>
        <v>33</v>
      </c>
      <c r="IF23" s="10">
        <f>INDEX('O3-8hr'!$A:$Z,$IU23+IF$21-$G$21,$IT23)</f>
        <v>27</v>
      </c>
      <c r="IG23" s="10">
        <f>INDEX('O3-8hr'!$A:$Z,$IU23+IG$21-$G$21,$IT23)</f>
        <v>28</v>
      </c>
      <c r="IH23" s="10">
        <f>INDEX('O3-8hr'!$A:$Z,$IU23+IH$21-$G$21,$IT23)</f>
        <v>23</v>
      </c>
      <c r="II23" s="10">
        <f>INDEX('O3-8hr'!$A:$Z,$IU23+II$21-$G$21,$IT23)</f>
        <v>29</v>
      </c>
      <c r="IJ23" s="10">
        <f>INDEX('O3-8hr'!$A:$Z,$IU23+IJ$21-$G$21,$IT23)</f>
        <v>23</v>
      </c>
      <c r="IK23" s="10">
        <f>INDEX('O3-8hr'!$A:$Z,$IU23+IK$21-$G$21,$IT23)</f>
        <v>30</v>
      </c>
      <c r="IL23" s="10">
        <f>INDEX('O3-8hr'!$A:$Z,$IU23+IL$21-$G$21,$IT23)</f>
        <v>27</v>
      </c>
      <c r="IM23" s="10">
        <f>INDEX('O3-8hr'!$A:$Z,$IU23+IM$21-$G$21,$IT23)</f>
        <v>28</v>
      </c>
      <c r="IN23" s="10">
        <f>INDEX('O3-8hr'!$A:$Z,$IU23+IN$21-$G$21,$IT23)</f>
        <v>18</v>
      </c>
      <c r="IO23" s="10">
        <f>INDEX('O3-8hr'!$A:$Z,$IU23+IO$21-$G$21,$IT23)</f>
        <v>17</v>
      </c>
      <c r="IP23" s="10">
        <f>INDEX('O3-8hr'!$A:$Z,$IU23+IP$21-$G$21,$IT23)</f>
        <v>32</v>
      </c>
      <c r="IQ23" s="15">
        <f>INDEX('O3-8hr'!$A:$Z,$IU23+IQ$21-$G$21,$IT23)</f>
        <v>40</v>
      </c>
      <c r="IR23" s="21">
        <f t="shared" si="57"/>
        <v>95</v>
      </c>
      <c r="IT23" s="40">
        <f>MATCH($B23,'O3-8hr'!$1:$1,0)</f>
        <v>4</v>
      </c>
      <c r="IU23" s="40">
        <f>MATCH(DATE($A23,$IT$18,$IU$18),'O3-8hr'!$B:$B,0)</f>
        <v>1161</v>
      </c>
    </row>
    <row r="24" spans="1:255" ht="12.75" customHeight="1" x14ac:dyDescent="0.2">
      <c r="A24" s="21">
        <v>2018</v>
      </c>
      <c r="B24" s="21">
        <v>340010006</v>
      </c>
      <c r="C24" s="20">
        <f>INDEX(Sites!$A:$N,MATCH($B24,Sites!$A:$A,0),2)</f>
        <v>39.464872</v>
      </c>
      <c r="D24" s="21" t="str">
        <f>INDEX(Sites!$A:$N,MATCH($B24,Sites!$A:$A,0),4)</f>
        <v>NJ</v>
      </c>
      <c r="E24" s="21" t="str">
        <f>INDEX(Sites!$A:$N,MATCH($B24,Sites!$A:$A,0),10)</f>
        <v>5.0</v>
      </c>
      <c r="F24" s="40" t="str">
        <f>INDEX(Sites!$A:$N,MATCH($B24,Sites!$A:$A,0),6)</f>
        <v>Brigantine</v>
      </c>
      <c r="G24" s="16">
        <f>INDEX('O3-8hr'!$A:$Z,$IU24+G$21-$G$21,$IT24)</f>
        <v>41</v>
      </c>
      <c r="H24" s="10">
        <f>INDEX('O3-8hr'!$A:$Z,$IU24+H$21-$G$21,$IT24)</f>
        <v>39</v>
      </c>
      <c r="I24" s="10">
        <f>INDEX('O3-8hr'!$A:$Z,$IU24+I$21-$G$21,$IT24)</f>
        <v>41</v>
      </c>
      <c r="J24" s="10">
        <f>INDEX('O3-8hr'!$A:$Z,$IU24+J$21-$G$21,$IT24)</f>
        <v>44</v>
      </c>
      <c r="K24" s="10">
        <f>INDEX('O3-8hr'!$A:$Z,$IU24+K$21-$G$21,$IT24)</f>
        <v>41</v>
      </c>
      <c r="L24" s="10">
        <f>INDEX('O3-8hr'!$A:$Z,$IU24+L$21-$G$21,$IT24)</f>
        <v>48</v>
      </c>
      <c r="M24" s="10">
        <f>INDEX('O3-8hr'!$A:$Z,$IU24+M$21-$G$21,$IT24)</f>
        <v>47</v>
      </c>
      <c r="N24" s="10">
        <f>INDEX('O3-8hr'!$A:$Z,$IU24+N$21-$G$21,$IT24)</f>
        <v>42</v>
      </c>
      <c r="O24" s="10">
        <f>INDEX('O3-8hr'!$A:$Z,$IU24+O$21-$G$21,$IT24)</f>
        <v>38</v>
      </c>
      <c r="P24" s="10">
        <f>INDEX('O3-8hr'!$A:$Z,$IU24+P$21-$G$21,$IT24)</f>
        <v>45</v>
      </c>
      <c r="Q24" s="10">
        <f>INDEX('O3-8hr'!$A:$Z,$IU24+Q$21-$G$21,$IT24)</f>
        <v>45</v>
      </c>
      <c r="R24" s="10">
        <f>INDEX('O3-8hr'!$A:$Z,$IU24+R$21-$G$21,$IT24)</f>
        <v>44</v>
      </c>
      <c r="S24" s="10">
        <f>INDEX('O3-8hr'!$A:$Z,$IU24+S$21-$G$21,$IT24)</f>
        <v>41</v>
      </c>
      <c r="T24" s="10">
        <f>INDEX('O3-8hr'!$A:$Z,$IU24+T$21-$G$21,$IT24)</f>
        <v>39</v>
      </c>
      <c r="U24" s="10">
        <f>INDEX('O3-8hr'!$A:$Z,$IU24+U$21-$G$21,$IT24)</f>
        <v>44</v>
      </c>
      <c r="V24" s="10">
        <f>INDEX('O3-8hr'!$A:$Z,$IU24+V$21-$G$21,$IT24)</f>
        <v>43</v>
      </c>
      <c r="W24" s="10">
        <f>INDEX('O3-8hr'!$A:$Z,$IU24+W$21-$G$21,$IT24)</f>
        <v>43</v>
      </c>
      <c r="X24" s="10">
        <f>INDEX('O3-8hr'!$A:$Z,$IU24+X$21-$G$21,$IT24)</f>
        <v>51</v>
      </c>
      <c r="Y24" s="10">
        <f>INDEX('O3-8hr'!$A:$Z,$IU24+Y$21-$G$21,$IT24)</f>
        <v>49</v>
      </c>
      <c r="Z24" s="10">
        <f>INDEX('O3-8hr'!$A:$Z,$IU24+Z$21-$G$21,$IT24)</f>
        <v>44</v>
      </c>
      <c r="AA24" s="10">
        <f>INDEX('O3-8hr'!$A:$Z,$IU24+AA$21-$G$21,$IT24)</f>
        <v>43</v>
      </c>
      <c r="AB24" s="10">
        <f>INDEX('O3-8hr'!$A:$Z,$IU24+AB$21-$G$21,$IT24)</f>
        <v>45</v>
      </c>
      <c r="AC24" s="10">
        <f>INDEX('O3-8hr'!$A:$Z,$IU24+AC$21-$G$21,$IT24)</f>
        <v>45</v>
      </c>
      <c r="AD24" s="10">
        <f>INDEX('O3-8hr'!$A:$Z,$IU24+AD$21-$G$21,$IT24)</f>
        <v>49</v>
      </c>
      <c r="AE24" s="10">
        <f>INDEX('O3-8hr'!$A:$Z,$IU24+AE$21-$G$21,$IT24)</f>
        <v>45</v>
      </c>
      <c r="AF24" s="10">
        <f>INDEX('O3-8hr'!$A:$Z,$IU24+AF$21-$G$21,$IT24)</f>
        <v>48</v>
      </c>
      <c r="AG24" s="10">
        <f>INDEX('O3-8hr'!$A:$Z,$IU24+AG$21-$G$21,$IT24)</f>
        <v>49</v>
      </c>
      <c r="AH24" s="10">
        <f>INDEX('O3-8hr'!$A:$Z,$IU24+AH$21-$G$21,$IT24)</f>
        <v>43</v>
      </c>
      <c r="AI24" s="10">
        <f>INDEX('O3-8hr'!$A:$Z,$IU24+AI$21-$G$21,$IT24)</f>
        <v>44</v>
      </c>
      <c r="AJ24" s="10">
        <f>INDEX('O3-8hr'!$A:$Z,$IU24+AJ$21-$G$21,$IT24)</f>
        <v>37</v>
      </c>
      <c r="AK24" s="10">
        <f>INDEX('O3-8hr'!$A:$Z,$IU24+AK$21-$G$21,$IT24)</f>
        <v>47</v>
      </c>
      <c r="AL24" s="10">
        <f>INDEX('O3-8hr'!$A:$Z,$IU24+AL$21-$G$21,$IT24)</f>
        <v>47</v>
      </c>
      <c r="AM24" s="10">
        <f>INDEX('O3-8hr'!$A:$Z,$IU24+AM$21-$G$21,$IT24)</f>
        <v>49</v>
      </c>
      <c r="AN24" s="10">
        <f>INDEX('O3-8hr'!$A:$Z,$IU24+AN$21-$G$21,$IT24)</f>
        <v>48</v>
      </c>
      <c r="AO24" s="10">
        <f>INDEX('O3-8hr'!$A:$Z,$IU24+AO$21-$G$21,$IT24)</f>
        <v>46</v>
      </c>
      <c r="AP24" s="10">
        <f>INDEX('O3-8hr'!$A:$Z,$IU24+AP$21-$G$21,$IT24)</f>
        <v>48</v>
      </c>
      <c r="AQ24" s="10">
        <f>INDEX('O3-8hr'!$A:$Z,$IU24+AQ$21-$G$21,$IT24)</f>
        <v>52</v>
      </c>
      <c r="AR24" s="10">
        <f>INDEX('O3-8hr'!$A:$Z,$IU24+AR$21-$G$21,$IT24)</f>
        <v>49</v>
      </c>
      <c r="AS24" s="10">
        <f>INDEX('O3-8hr'!$A:$Z,$IU24+AS$21-$G$21,$IT24)</f>
        <v>47</v>
      </c>
      <c r="AT24" s="10">
        <f>INDEX('O3-8hr'!$A:$Z,$IU24+AT$21-$G$21,$IT24)</f>
        <v>49</v>
      </c>
      <c r="AU24" s="10">
        <f>INDEX('O3-8hr'!$A:$Z,$IU24+AU$21-$G$21,$IT24)</f>
        <v>47</v>
      </c>
      <c r="AV24" s="10">
        <f>INDEX('O3-8hr'!$A:$Z,$IU24+AV$21-$G$21,$IT24)</f>
        <v>52</v>
      </c>
      <c r="AW24" s="10">
        <f>INDEX('O3-8hr'!$A:$Z,$IU24+AW$21-$G$21,$IT24)</f>
        <v>57</v>
      </c>
      <c r="AX24" s="10">
        <f>INDEX('O3-8hr'!$A:$Z,$IU24+AX$21-$G$21,$IT24)</f>
        <v>55</v>
      </c>
      <c r="AY24" s="10">
        <f>INDEX('O3-8hr'!$A:$Z,$IU24+AY$21-$G$21,$IT24)</f>
        <v>47</v>
      </c>
      <c r="AZ24" s="10">
        <f>INDEX('O3-8hr'!$A:$Z,$IU24+AZ$21-$G$21,$IT24)</f>
        <v>48</v>
      </c>
      <c r="BA24" s="10">
        <f>INDEX('O3-8hr'!$A:$Z,$IU24+BA$21-$G$21,$IT24)</f>
        <v>35</v>
      </c>
      <c r="BB24" s="10">
        <f>INDEX('O3-8hr'!$A:$Z,$IU24+BB$21-$G$21,$IT24)</f>
        <v>38</v>
      </c>
      <c r="BC24" s="10">
        <f>INDEX('O3-8hr'!$A:$Z,$IU24+BC$21-$G$21,$IT24)</f>
        <v>47</v>
      </c>
      <c r="BD24" s="10">
        <f>INDEX('O3-8hr'!$A:$Z,$IU24+BD$21-$G$21,$IT24)</f>
        <v>44</v>
      </c>
      <c r="BE24" s="10">
        <f>INDEX('O3-8hr'!$A:$Z,$IU24+BE$21-$G$21,$IT24)</f>
        <v>47</v>
      </c>
      <c r="BF24" s="10">
        <f>INDEX('O3-8hr'!$A:$Z,$IU24+BF$21-$G$21,$IT24)</f>
        <v>53</v>
      </c>
      <c r="BG24" s="10">
        <f>INDEX('O3-8hr'!$A:$Z,$IU24+BG$21-$G$21,$IT24)</f>
        <v>54</v>
      </c>
      <c r="BH24" s="10">
        <f>INDEX('O3-8hr'!$A:$Z,$IU24+BH$21-$G$21,$IT24)</f>
        <v>59</v>
      </c>
      <c r="BI24" s="10">
        <f>INDEX('O3-8hr'!$A:$Z,$IU24+BI$21-$G$21,$IT24)</f>
        <v>57</v>
      </c>
      <c r="BJ24" s="10">
        <f>INDEX('O3-8hr'!$A:$Z,$IU24+BJ$21-$G$21,$IT24)</f>
        <v>51</v>
      </c>
      <c r="BK24" s="10">
        <f>INDEX('O3-8hr'!$A:$Z,$IU24+BK$21-$G$21,$IT24)</f>
        <v>56</v>
      </c>
      <c r="BL24" s="10">
        <f>INDEX('O3-8hr'!$A:$Z,$IU24+BL$21-$G$21,$IT24)</f>
        <v>54</v>
      </c>
      <c r="BM24" s="10">
        <f>INDEX('O3-8hr'!$A:$Z,$IU24+BM$21-$G$21,$IT24)</f>
        <v>56</v>
      </c>
      <c r="BN24" s="10">
        <f>INDEX('O3-8hr'!$A:$Z,$IU24+BN$21-$G$21,$IT24)</f>
        <v>41</v>
      </c>
      <c r="BO24" s="10">
        <f>INDEX('O3-8hr'!$A:$Z,$IU24+BO$21-$G$21,$IT24)</f>
        <v>50</v>
      </c>
      <c r="BP24" s="10">
        <f>INDEX('O3-8hr'!$A:$Z,$IU24+BP$21-$G$21,$IT24)</f>
        <v>74</v>
      </c>
      <c r="BQ24" s="10">
        <f>INDEX('O3-8hr'!$A:$Z,$IU24+BQ$21-$G$21,$IT24)</f>
        <v>65</v>
      </c>
      <c r="BR24" s="10">
        <f>INDEX('O3-8hr'!$A:$Z,$IU24+BR$21-$G$21,$IT24)</f>
        <v>61</v>
      </c>
      <c r="BS24" s="10">
        <f>INDEX('O3-8hr'!$A:$Z,$IU24+BS$21-$G$21,$IT24)</f>
        <v>55</v>
      </c>
      <c r="BT24" s="10">
        <f>INDEX('O3-8hr'!$A:$Z,$IU24+BT$21-$G$21,$IT24)</f>
        <v>54</v>
      </c>
      <c r="BU24" s="10">
        <f>INDEX('O3-8hr'!$A:$Z,$IU24+BU$21-$G$21,$IT24)</f>
        <v>46</v>
      </c>
      <c r="BV24" s="10">
        <f>INDEX('O3-8hr'!$A:$Z,$IU24+BV$21-$G$21,$IT24)</f>
        <v>56</v>
      </c>
      <c r="BW24" s="10">
        <f>INDEX('O3-8hr'!$A:$Z,$IU24+BW$21-$G$21,$IT24)</f>
        <v>56</v>
      </c>
      <c r="BX24" s="10">
        <f>INDEX('O3-8hr'!$A:$Z,$IU24+BX$21-$G$21,$IT24)</f>
        <v>49</v>
      </c>
      <c r="BY24" s="10">
        <f>INDEX('O3-8hr'!$A:$Z,$IU24+BY$21-$G$21,$IT24)</f>
        <v>43</v>
      </c>
      <c r="BZ24" s="10">
        <f>INDEX('O3-8hr'!$A:$Z,$IU24+BZ$21-$G$21,$IT24)</f>
        <v>57</v>
      </c>
      <c r="CA24" s="10">
        <f>INDEX('O3-8hr'!$A:$Z,$IU24+CA$21-$G$21,$IT24)</f>
        <v>57</v>
      </c>
      <c r="CB24" s="10">
        <f>INDEX('O3-8hr'!$A:$Z,$IU24+CB$21-$G$21,$IT24)</f>
        <v>45</v>
      </c>
      <c r="CC24" s="10">
        <f>INDEX('O3-8hr'!$A:$Z,$IU24+CC$21-$G$21,$IT24)</f>
        <v>42</v>
      </c>
      <c r="CD24" s="10">
        <f>INDEX('O3-8hr'!$A:$Z,$IU24+CD$21-$G$21,$IT24)</f>
        <v>44</v>
      </c>
      <c r="CE24" s="10">
        <f>INDEX('O3-8hr'!$A:$Z,$IU24+CE$21-$G$21,$IT24)</f>
        <v>41</v>
      </c>
      <c r="CF24" s="10">
        <f>INDEX('O3-8hr'!$A:$Z,$IU24+CF$21-$G$21,$IT24)</f>
        <v>34</v>
      </c>
      <c r="CG24" s="10">
        <f>INDEX('O3-8hr'!$A:$Z,$IU24+CG$21-$G$21,$IT24)</f>
        <v>35</v>
      </c>
      <c r="CH24" s="10">
        <f>INDEX('O3-8hr'!$A:$Z,$IU24+CH$21-$G$21,$IT24)</f>
        <v>33</v>
      </c>
      <c r="CI24" s="10">
        <f>INDEX('O3-8hr'!$A:$Z,$IU24+CI$21-$G$21,$IT24)</f>
        <v>34</v>
      </c>
      <c r="CJ24" s="10">
        <f>INDEX('O3-8hr'!$A:$Z,$IU24+CJ$21-$G$21,$IT24)</f>
        <v>45</v>
      </c>
      <c r="CK24" s="10">
        <f>INDEX('O3-8hr'!$A:$Z,$IU24+CK$21-$G$21,$IT24)</f>
        <v>40</v>
      </c>
      <c r="CL24" s="10">
        <f>INDEX('O3-8hr'!$A:$Z,$IU24+CL$21-$G$21,$IT24)</f>
        <v>40</v>
      </c>
      <c r="CM24" s="10">
        <f>INDEX('O3-8hr'!$A:$Z,$IU24+CM$21-$G$21,$IT24)</f>
        <v>50</v>
      </c>
      <c r="CN24" s="10">
        <f>INDEX('O3-8hr'!$A:$Z,$IU24+CN$21-$G$21,$IT24)</f>
        <v>43</v>
      </c>
      <c r="CO24" s="10">
        <f>INDEX('O3-8hr'!$A:$Z,$IU24+CO$21-$G$21,$IT24)</f>
        <v>31</v>
      </c>
      <c r="CP24" s="10">
        <f>INDEX('O3-8hr'!$A:$Z,$IU24+CP$21-$G$21,$IT24)</f>
        <v>26</v>
      </c>
      <c r="CQ24" s="10">
        <f>INDEX('O3-8hr'!$A:$Z,$IU24+CQ$21-$G$21,$IT24)</f>
        <v>21</v>
      </c>
      <c r="CR24" s="10">
        <f>INDEX('O3-8hr'!$A:$Z,$IU24+CR$21-$G$21,$IT24)</f>
        <v>24</v>
      </c>
      <c r="CS24" s="10">
        <f>INDEX('O3-8hr'!$A:$Z,$IU24+CS$21-$G$21,$IT24)</f>
        <v>26</v>
      </c>
      <c r="CT24" s="10">
        <f>INDEX('O3-8hr'!$A:$Z,$IU24+CT$21-$G$21,$IT24)</f>
        <v>21</v>
      </c>
      <c r="CU24" s="10">
        <f>INDEX('O3-8hr'!$A:$Z,$IU24+CU$21-$G$21,$IT24)</f>
        <v>27</v>
      </c>
      <c r="CV24" s="10">
        <f>INDEX('O3-8hr'!$A:$Z,$IU24+CV$21-$G$21,$IT24)</f>
        <v>39</v>
      </c>
      <c r="CW24" s="10">
        <f>INDEX('O3-8hr'!$A:$Z,$IU24+CW$21-$G$21,$IT24)</f>
        <v>22</v>
      </c>
      <c r="CX24" s="10">
        <f>INDEX('O3-8hr'!$A:$Z,$IU24+CX$21-$G$21,$IT24)</f>
        <v>28</v>
      </c>
      <c r="CY24" s="10">
        <f>INDEX('O3-8hr'!$A:$Z,$IU24+CY$21-$G$21,$IT24)</f>
        <v>50</v>
      </c>
      <c r="CZ24" s="10">
        <f>INDEX('O3-8hr'!$A:$Z,$IU24+CZ$21-$G$21,$IT24)</f>
        <v>29</v>
      </c>
      <c r="DA24" s="10">
        <f>INDEX('O3-8hr'!$A:$Z,$IU24+DA$21-$G$21,$IT24)</f>
        <v>31</v>
      </c>
      <c r="DB24" s="10">
        <f>INDEX('O3-8hr'!$A:$Z,$IU24+DB$21-$G$21,$IT24)</f>
        <v>38</v>
      </c>
      <c r="DC24" s="10">
        <f>INDEX('O3-8hr'!$A:$Z,$IU24+DC$21-$G$21,$IT24)</f>
        <v>51</v>
      </c>
      <c r="DD24" s="10">
        <f>INDEX('O3-8hr'!$A:$Z,$IU24+DD$21-$G$21,$IT24)</f>
        <v>48</v>
      </c>
      <c r="DE24" s="10">
        <f>INDEX('O3-8hr'!$A:$Z,$IU24+DE$21-$G$21,$IT24)</f>
        <v>41</v>
      </c>
      <c r="DF24" s="10">
        <f>INDEX('O3-8hr'!$A:$Z,$IU24+DF$21-$G$21,$IT24)</f>
        <v>35</v>
      </c>
      <c r="DG24" s="10">
        <f>INDEX('O3-8hr'!$A:$Z,$IU24+DG$21-$G$21,$IT24)</f>
        <v>32</v>
      </c>
      <c r="DH24" s="10">
        <f>INDEX('O3-8hr'!$A:$Z,$IU24+DH$21-$G$21,$IT24)</f>
        <v>47</v>
      </c>
      <c r="DI24" s="10">
        <f>INDEX('O3-8hr'!$A:$Z,$IU24+DI$21-$G$21,$IT24)</f>
        <v>43</v>
      </c>
      <c r="DJ24" s="10">
        <f>INDEX('O3-8hr'!$A:$Z,$IU24+DJ$21-$G$21,$IT24)</f>
        <v>46</v>
      </c>
      <c r="DK24" s="10">
        <f>INDEX('O3-8hr'!$A:$Z,$IU24+DK$21-$G$21,$IT24)</f>
        <v>49</v>
      </c>
      <c r="DL24" s="10">
        <f>INDEX('O3-8hr'!$A:$Z,$IU24+DL$21-$G$21,$IT24)</f>
        <v>40</v>
      </c>
      <c r="DM24" s="10">
        <f>INDEX('O3-8hr'!$A:$Z,$IU24+DM$21-$G$21,$IT24)</f>
        <v>41</v>
      </c>
      <c r="DN24" s="10">
        <f>INDEX('O3-8hr'!$A:$Z,$IU24+DN$21-$G$21,$IT24)</f>
        <v>37</v>
      </c>
      <c r="DO24" s="10">
        <f>INDEX('O3-8hr'!$A:$Z,$IU24+DO$21-$G$21,$IT24)</f>
        <v>52</v>
      </c>
      <c r="DP24" s="10">
        <f>INDEX('O3-8hr'!$A:$Z,$IU24+DP$21-$G$21,$IT24)</f>
        <v>39</v>
      </c>
      <c r="DQ24" s="10">
        <f>INDEX('O3-8hr'!$A:$Z,$IU24+DQ$21-$G$21,$IT24)</f>
        <v>30</v>
      </c>
      <c r="DR24" s="10">
        <f>INDEX('O3-8hr'!$A:$Z,$IU24+DR$21-$G$21,$IT24)</f>
        <v>37</v>
      </c>
      <c r="DS24" s="10">
        <f>INDEX('O3-8hr'!$A:$Z,$IU24+DS$21-$G$21,$IT24)</f>
        <v>40</v>
      </c>
      <c r="DT24" s="10">
        <f>INDEX('O3-8hr'!$A:$Z,$IU24+DT$21-$G$21,$IT24)</f>
        <v>33</v>
      </c>
      <c r="DU24" s="10">
        <f>INDEX('O3-8hr'!$A:$Z,$IU24+DU$21-$G$21,$IT24)</f>
        <v>37</v>
      </c>
      <c r="DV24" s="10">
        <f>INDEX('O3-8hr'!$A:$Z,$IU24+DV$21-$G$21,$IT24)</f>
        <v>40</v>
      </c>
      <c r="DW24" s="10">
        <f>INDEX('O3-8hr'!$A:$Z,$IU24+DW$21-$G$21,$IT24)</f>
        <v>58</v>
      </c>
      <c r="DX24" s="10">
        <f>INDEX('O3-8hr'!$A:$Z,$IU24+DX$21-$G$21,$IT24)</f>
        <v>63</v>
      </c>
      <c r="DY24" s="10">
        <f>INDEX('O3-8hr'!$A:$Z,$IU24+DY$21-$G$21,$IT24)</f>
        <v>58</v>
      </c>
      <c r="DZ24" s="10">
        <f>INDEX('O3-8hr'!$A:$Z,$IU24+DZ$21-$G$21,$IT24)</f>
        <v>44</v>
      </c>
      <c r="EA24" s="10">
        <f>INDEX('O3-8hr'!$A:$Z,$IU24+EA$21-$G$21,$IT24)</f>
        <v>38</v>
      </c>
      <c r="EB24" s="10">
        <f>INDEX('O3-8hr'!$A:$Z,$IU24+EB$21-$G$21,$IT24)</f>
        <v>16</v>
      </c>
      <c r="EC24" s="10">
        <f>INDEX('O3-8hr'!$A:$Z,$IU24+EC$21-$G$21,$IT24)</f>
        <v>16</v>
      </c>
      <c r="ED24" s="10">
        <f>INDEX('O3-8hr'!$A:$Z,$IU24+ED$21-$G$21,$IT24)</f>
        <v>29</v>
      </c>
      <c r="EE24" s="10">
        <f>INDEX('O3-8hr'!$A:$Z,$IU24+EE$21-$G$21,$IT24)</f>
        <v>31</v>
      </c>
      <c r="EF24" s="10">
        <f>INDEX('O3-8hr'!$A:$Z,$IU24+EF$21-$G$21,$IT24)</f>
        <v>39</v>
      </c>
      <c r="EG24" s="10">
        <f>INDEX('O3-8hr'!$A:$Z,$IU24+EG$21-$G$21,$IT24)</f>
        <v>40</v>
      </c>
      <c r="EH24" s="10">
        <f>INDEX('O3-8hr'!$A:$Z,$IU24+EH$21-$G$21,$IT24)</f>
        <v>56</v>
      </c>
      <c r="EI24" s="10">
        <f>INDEX('O3-8hr'!$A:$Z,$IU24+EI$21-$G$21,$IT24)</f>
        <v>64</v>
      </c>
      <c r="EJ24" s="10">
        <f>INDEX('O3-8hr'!$A:$Z,$IU24+EJ$21-$G$21,$IT24)</f>
        <v>30</v>
      </c>
      <c r="EK24" s="10">
        <f>INDEX('O3-8hr'!$A:$Z,$IU24+EK$21-$G$21,$IT24)</f>
        <v>33</v>
      </c>
      <c r="EL24" s="10">
        <f>INDEX('O3-8hr'!$A:$Z,$IU24+EL$21-$G$21,$IT24)</f>
        <v>37</v>
      </c>
      <c r="EM24" s="10">
        <f>INDEX('O3-8hr'!$A:$Z,$IU24+EM$21-$G$21,$IT24)</f>
        <v>37</v>
      </c>
      <c r="EN24" s="10">
        <f>INDEX('O3-8hr'!$A:$Z,$IU24+EN$21-$G$21,$IT24)</f>
        <v>38</v>
      </c>
      <c r="EO24" s="10">
        <f>INDEX('O3-8hr'!$A:$Z,$IU24+EO$21-$G$21,$IT24)</f>
        <v>41</v>
      </c>
      <c r="EP24" s="10">
        <f>INDEX('O3-8hr'!$A:$Z,$IU24+EP$21-$G$21,$IT24)</f>
        <v>46</v>
      </c>
      <c r="EQ24" s="10">
        <f>INDEX('O3-8hr'!$A:$Z,$IU24+EQ$21-$G$21,$IT24)</f>
        <v>40</v>
      </c>
      <c r="ER24" s="10">
        <f>INDEX('O3-8hr'!$A:$Z,$IU24+ER$21-$G$21,$IT24)</f>
        <v>36</v>
      </c>
      <c r="ES24" s="10">
        <f>INDEX('O3-8hr'!$A:$Z,$IU24+ES$21-$G$21,$IT24)</f>
        <v>31</v>
      </c>
      <c r="ET24" s="10">
        <f>INDEX('O3-8hr'!$A:$Z,$IU24+ET$21-$G$21,$IT24)</f>
        <v>27</v>
      </c>
      <c r="EU24" s="10">
        <f>INDEX('O3-8hr'!$A:$Z,$IU24+EU$21-$G$21,$IT24)</f>
        <v>33</v>
      </c>
      <c r="EV24" s="10">
        <f>INDEX('O3-8hr'!$A:$Z,$IU24+EV$21-$G$21,$IT24)</f>
        <v>22</v>
      </c>
      <c r="EW24" s="10">
        <f>INDEX('O3-8hr'!$A:$Z,$IU24+EW$21-$G$21,$IT24)</f>
        <v>30</v>
      </c>
      <c r="EX24" s="10">
        <f>INDEX('O3-8hr'!$A:$Z,$IU24+EX$21-$G$21,$IT24)</f>
        <v>42</v>
      </c>
      <c r="EY24" s="10">
        <f>INDEX('O3-8hr'!$A:$Z,$IU24+EY$21-$G$21,$IT24)</f>
        <v>39</v>
      </c>
      <c r="EZ24" s="10">
        <f>INDEX('O3-8hr'!$A:$Z,$IU24+EZ$21-$G$21,$IT24)</f>
        <v>38</v>
      </c>
      <c r="FA24" s="10">
        <f>INDEX('O3-8hr'!$A:$Z,$IU24+FA$21-$G$21,$IT24)</f>
        <v>42</v>
      </c>
      <c r="FB24" s="10">
        <f>INDEX('O3-8hr'!$A:$Z,$IU24+FB$21-$G$21,$IT24)</f>
        <v>39</v>
      </c>
      <c r="FC24" s="10">
        <f>INDEX('O3-8hr'!$A:$Z,$IU24+FC$21-$G$21,$IT24)</f>
        <v>38</v>
      </c>
      <c r="FD24" s="10">
        <f>INDEX('O3-8hr'!$A:$Z,$IU24+FD$21-$G$21,$IT24)</f>
        <v>28</v>
      </c>
      <c r="FE24" s="10">
        <f>INDEX('O3-8hr'!$A:$Z,$IU24+FE$21-$G$21,$IT24)</f>
        <v>17</v>
      </c>
      <c r="FF24" s="10">
        <f>INDEX('O3-8hr'!$A:$Z,$IU24+FF$21-$G$21,$IT24)</f>
        <v>22</v>
      </c>
      <c r="FG24" s="10">
        <f>INDEX('O3-8hr'!$A:$Z,$IU24+FG$21-$G$21,$IT24)</f>
        <v>38</v>
      </c>
      <c r="FH24" s="10">
        <f>INDEX('O3-8hr'!$A:$Z,$IU24+FH$21-$G$21,$IT24)</f>
        <v>49</v>
      </c>
      <c r="FI24" s="10">
        <f>INDEX('O3-8hr'!$A:$Z,$IU24+FI$21-$G$21,$IT24)</f>
        <v>45</v>
      </c>
      <c r="FJ24" s="10">
        <f>INDEX('O3-8hr'!$A:$Z,$IU24+FJ$21-$G$21,$IT24)</f>
        <v>31</v>
      </c>
      <c r="FK24" s="10">
        <f>INDEX('O3-8hr'!$A:$Z,$IU24+FK$21-$G$21,$IT24)</f>
        <v>51</v>
      </c>
      <c r="FL24" s="10">
        <f>INDEX('O3-8hr'!$A:$Z,$IU24+FL$21-$G$21,$IT24)</f>
        <v>54</v>
      </c>
      <c r="FM24" s="10">
        <f>INDEX('O3-8hr'!$A:$Z,$IU24+FM$21-$G$21,$IT24)</f>
        <v>51</v>
      </c>
      <c r="FN24" s="10">
        <f>INDEX('O3-8hr'!$A:$Z,$IU24+FN$21-$G$21,$IT24)</f>
        <v>38</v>
      </c>
      <c r="FO24" s="10">
        <f>INDEX('O3-8hr'!$A:$Z,$IU24+FO$21-$G$21,$IT24)</f>
        <v>42</v>
      </c>
      <c r="FP24" s="10">
        <f>INDEX('O3-8hr'!$A:$Z,$IU24+FP$21-$G$21,$IT24)</f>
        <v>32</v>
      </c>
      <c r="FQ24" s="10">
        <f>INDEX('O3-8hr'!$A:$Z,$IU24+FQ$21-$G$21,$IT24)</f>
        <v>41</v>
      </c>
      <c r="FR24" s="10">
        <f>INDEX('O3-8hr'!$A:$Z,$IU24+FR$21-$G$21,$IT24)</f>
        <v>48</v>
      </c>
      <c r="FS24" s="10">
        <f>INDEX('O3-8hr'!$A:$Z,$IU24+FS$21-$G$21,$IT24)</f>
        <v>47</v>
      </c>
      <c r="FT24" s="10">
        <f>INDEX('O3-8hr'!$A:$Z,$IU24+FT$21-$G$21,$IT24)</f>
        <v>47</v>
      </c>
      <c r="FU24" s="10">
        <f>INDEX('O3-8hr'!$A:$Z,$IU24+FU$21-$G$21,$IT24)</f>
        <v>39</v>
      </c>
      <c r="FV24" s="10">
        <f>INDEX('O3-8hr'!$A:$Z,$IU24+FV$21-$G$21,$IT24)</f>
        <v>24</v>
      </c>
      <c r="FW24" s="10">
        <f>INDEX('O3-8hr'!$A:$Z,$IU24+FW$21-$G$21,$IT24)</f>
        <v>28</v>
      </c>
      <c r="FX24" s="10">
        <f>INDEX('O3-8hr'!$A:$Z,$IU24+FX$21-$G$21,$IT24)</f>
        <v>28</v>
      </c>
      <c r="FY24" s="10">
        <f>INDEX('O3-8hr'!$A:$Z,$IU24+FY$21-$G$21,$IT24)</f>
        <v>42</v>
      </c>
      <c r="FZ24" s="10">
        <f>INDEX('O3-8hr'!$A:$Z,$IU24+FZ$21-$G$21,$IT24)</f>
        <v>34</v>
      </c>
      <c r="GA24" s="10">
        <f>INDEX('O3-8hr'!$A:$Z,$IU24+GA$21-$G$21,$IT24)</f>
        <v>42</v>
      </c>
      <c r="GB24" s="10">
        <f>INDEX('O3-8hr'!$A:$Z,$IU24+GB$21-$G$21,$IT24)</f>
        <v>36</v>
      </c>
      <c r="GC24" s="10">
        <f>INDEX('O3-8hr'!$A:$Z,$IU24+GC$21-$G$21,$IT24)</f>
        <v>37</v>
      </c>
      <c r="GD24" s="10">
        <f>INDEX('O3-8hr'!$A:$Z,$IU24+GD$21-$G$21,$IT24)</f>
        <v>49</v>
      </c>
      <c r="GE24" s="10">
        <f>INDEX('O3-8hr'!$A:$Z,$IU24+GE$21-$G$21,$IT24)</f>
        <v>38</v>
      </c>
      <c r="GF24" s="10">
        <f>INDEX('O3-8hr'!$A:$Z,$IU24+GF$21-$G$21,$IT24)</f>
        <v>39</v>
      </c>
      <c r="GG24" s="10">
        <f>INDEX('O3-8hr'!$A:$Z,$IU24+GG$21-$G$21,$IT24)</f>
        <v>54</v>
      </c>
      <c r="GH24" s="10">
        <f>INDEX('O3-8hr'!$A:$Z,$IU24+GH$21-$G$21,$IT24)</f>
        <v>30</v>
      </c>
      <c r="GI24" s="10">
        <f>INDEX('O3-8hr'!$A:$Z,$IU24+GI$21-$G$21,$IT24)</f>
        <v>29</v>
      </c>
      <c r="GJ24" s="10">
        <f>INDEX('O3-8hr'!$A:$Z,$IU24+GJ$21-$G$21,$IT24)</f>
        <v>29</v>
      </c>
      <c r="GK24" s="10">
        <f>INDEX('O3-8hr'!$A:$Z,$IU24+GK$21-$G$21,$IT24)</f>
        <v>31</v>
      </c>
      <c r="GL24" s="10">
        <f>INDEX('O3-8hr'!$A:$Z,$IU24+GL$21-$G$21,$IT24)</f>
        <v>48</v>
      </c>
      <c r="GM24" s="10">
        <f>INDEX('O3-8hr'!$A:$Z,$IU24+GM$21-$G$21,$IT24)</f>
        <v>38</v>
      </c>
      <c r="GN24" s="10">
        <f>INDEX('O3-8hr'!$A:$Z,$IU24+GN$21-$G$21,$IT24)</f>
        <v>38</v>
      </c>
      <c r="GO24" s="10">
        <f>INDEX('O3-8hr'!$A:$Z,$IU24+GO$21-$G$21,$IT24)</f>
        <v>39</v>
      </c>
      <c r="GP24" s="10">
        <f>INDEX('O3-8hr'!$A:$Z,$IU24+GP$21-$G$21,$IT24)</f>
        <v>31</v>
      </c>
      <c r="GQ24" s="10">
        <f>INDEX('O3-8hr'!$A:$Z,$IU24+GQ$21-$G$21,$IT24)</f>
        <v>30</v>
      </c>
      <c r="GR24" s="10">
        <f>INDEX('O3-8hr'!$A:$Z,$IU24+GR$21-$G$21,$IT24)</f>
        <v>27</v>
      </c>
      <c r="GS24" s="10">
        <f>INDEX('O3-8hr'!$A:$Z,$IU24+GS$21-$G$21,$IT24)</f>
        <v>17</v>
      </c>
      <c r="GT24" s="10">
        <f>INDEX('O3-8hr'!$A:$Z,$IU24+GT$21-$G$21,$IT24)</f>
        <v>15</v>
      </c>
      <c r="GU24" s="10">
        <f>INDEX('O3-8hr'!$A:$Z,$IU24+GU$21-$G$21,$IT24)</f>
        <v>18</v>
      </c>
      <c r="GV24" s="10">
        <f>INDEX('O3-8hr'!$A:$Z,$IU24+GV$21-$G$21,$IT24)</f>
        <v>24</v>
      </c>
      <c r="GW24" s="10">
        <f>INDEX('O3-8hr'!$A:$Z,$IU24+GW$21-$G$21,$IT24)</f>
        <v>30</v>
      </c>
      <c r="GX24" s="10">
        <f>INDEX('O3-8hr'!$A:$Z,$IU24+GX$21-$G$21,$IT24)</f>
        <v>30</v>
      </c>
      <c r="GY24" s="10">
        <f>INDEX('O3-8hr'!$A:$Z,$IU24+GY$21-$G$21,$IT24)</f>
        <v>28</v>
      </c>
      <c r="GZ24" s="10">
        <f>INDEX('O3-8hr'!$A:$Z,$IU24+GZ$21-$G$21,$IT24)</f>
        <v>22</v>
      </c>
      <c r="HA24" s="10">
        <f>INDEX('O3-8hr'!$A:$Z,$IU24+HA$21-$G$21,$IT24)</f>
        <v>35</v>
      </c>
      <c r="HB24" s="10">
        <f>INDEX('O3-8hr'!$A:$Z,$IU24+HB$21-$G$21,$IT24)</f>
        <v>25</v>
      </c>
      <c r="HC24" s="10">
        <f>INDEX('O3-8hr'!$A:$Z,$IU24+HC$21-$G$21,$IT24)</f>
        <v>30</v>
      </c>
      <c r="HD24" s="10">
        <f>INDEX('O3-8hr'!$A:$Z,$IU24+HD$21-$G$21,$IT24)</f>
        <v>28</v>
      </c>
      <c r="HE24" s="10">
        <f>INDEX('O3-8hr'!$A:$Z,$IU24+HE$21-$G$21,$IT24)</f>
        <v>29</v>
      </c>
      <c r="HF24" s="10">
        <f>INDEX('O3-8hr'!$A:$Z,$IU24+HF$21-$G$21,$IT24)</f>
        <v>31</v>
      </c>
      <c r="HG24" s="10">
        <f>INDEX('O3-8hr'!$A:$Z,$IU24+HG$21-$G$21,$IT24)</f>
        <v>30</v>
      </c>
      <c r="HH24" s="10">
        <f>INDEX('O3-8hr'!$A:$Z,$IU24+HH$21-$G$21,$IT24)</f>
        <v>25</v>
      </c>
      <c r="HI24" s="10">
        <f>INDEX('O3-8hr'!$A:$Z,$IU24+HI$21-$G$21,$IT24)</f>
        <v>33</v>
      </c>
      <c r="HJ24" s="10">
        <f>INDEX('O3-8hr'!$A:$Z,$IU24+HJ$21-$G$21,$IT24)</f>
        <v>18</v>
      </c>
      <c r="HK24" s="10">
        <f>INDEX('O3-8hr'!$A:$Z,$IU24+HK$21-$G$21,$IT24)</f>
        <v>43</v>
      </c>
      <c r="HL24" s="10">
        <f>INDEX('O3-8hr'!$A:$Z,$IU24+HL$21-$G$21,$IT24)</f>
        <v>38</v>
      </c>
      <c r="HM24" s="10">
        <f>INDEX('O3-8hr'!$A:$Z,$IU24+HM$21-$G$21,$IT24)</f>
        <v>48</v>
      </c>
      <c r="HN24" s="10">
        <f>INDEX('O3-8hr'!$A:$Z,$IU24+HN$21-$G$21,$IT24)</f>
        <v>43</v>
      </c>
      <c r="HO24" s="10">
        <f>INDEX('O3-8hr'!$A:$Z,$IU24+HO$21-$G$21,$IT24)</f>
        <v>42</v>
      </c>
      <c r="HP24" s="10">
        <f>INDEX('O3-8hr'!$A:$Z,$IU24+HP$21-$G$21,$IT24)</f>
        <v>43</v>
      </c>
      <c r="HQ24" s="10">
        <f>INDEX('O3-8hr'!$A:$Z,$IU24+HQ$21-$G$21,$IT24)</f>
        <v>23</v>
      </c>
      <c r="HR24" s="10">
        <f>INDEX('O3-8hr'!$A:$Z,$IU24+HR$21-$G$21,$IT24)</f>
        <v>28</v>
      </c>
      <c r="HS24" s="10">
        <f>INDEX('O3-8hr'!$A:$Z,$IU24+HS$21-$G$21,$IT24)</f>
        <v>29</v>
      </c>
      <c r="HT24" s="10">
        <f>INDEX('O3-8hr'!$A:$Z,$IU24+HT$21-$G$21,$IT24)</f>
        <v>31</v>
      </c>
      <c r="HU24" s="10">
        <f>INDEX('O3-8hr'!$A:$Z,$IU24+HU$21-$G$21,$IT24)</f>
        <v>27</v>
      </c>
      <c r="HV24" s="10">
        <f>INDEX('O3-8hr'!$A:$Z,$IU24+HV$21-$G$21,$IT24)</f>
        <v>26</v>
      </c>
      <c r="HW24" s="10">
        <f>INDEX('O3-8hr'!$A:$Z,$IU24+HW$21-$G$21,$IT24)</f>
        <v>20</v>
      </c>
      <c r="HX24" s="10">
        <f>INDEX('O3-8hr'!$A:$Z,$IU24+HX$21-$G$21,$IT24)</f>
        <v>28</v>
      </c>
      <c r="HY24" s="10">
        <f>INDEX('O3-8hr'!$A:$Z,$IU24+HY$21-$G$21,$IT24)</f>
        <v>28</v>
      </c>
      <c r="HZ24" s="10">
        <f>INDEX('O3-8hr'!$A:$Z,$IU24+HZ$21-$G$21,$IT24)</f>
        <v>24</v>
      </c>
      <c r="IA24" s="10">
        <f>INDEX('O3-8hr'!$A:$Z,$IU24+IA$21-$G$21,$IT24)</f>
        <v>32</v>
      </c>
      <c r="IB24" s="10">
        <f>INDEX('O3-8hr'!$A:$Z,$IU24+IB$21-$G$21,$IT24)</f>
        <v>28</v>
      </c>
      <c r="IC24" s="10">
        <f>INDEX('O3-8hr'!$A:$Z,$IU24+IC$21-$G$21,$IT24)</f>
        <v>34</v>
      </c>
      <c r="ID24" s="10">
        <f>INDEX('O3-8hr'!$A:$Z,$IU24+ID$21-$G$21,$IT24)</f>
        <v>30</v>
      </c>
      <c r="IE24" s="10">
        <f>INDEX('O3-8hr'!$A:$Z,$IU24+IE$21-$G$21,$IT24)</f>
        <v>37</v>
      </c>
      <c r="IF24" s="10">
        <f>INDEX('O3-8hr'!$A:$Z,$IU24+IF$21-$G$21,$IT24)</f>
        <v>32</v>
      </c>
      <c r="IG24" s="10">
        <f>INDEX('O3-8hr'!$A:$Z,$IU24+IG$21-$G$21,$IT24)</f>
        <v>27</v>
      </c>
      <c r="IH24" s="10">
        <f>INDEX('O3-8hr'!$A:$Z,$IU24+IH$21-$G$21,$IT24)</f>
        <v>31</v>
      </c>
      <c r="II24" s="10">
        <f>INDEX('O3-8hr'!$A:$Z,$IU24+II$21-$G$21,$IT24)</f>
        <v>38</v>
      </c>
      <c r="IJ24" s="10">
        <f>INDEX('O3-8hr'!$A:$Z,$IU24+IJ$21-$G$21,$IT24)</f>
        <v>24</v>
      </c>
      <c r="IK24" s="10">
        <f>INDEX('O3-8hr'!$A:$Z,$IU24+IK$21-$G$21,$IT24)</f>
        <v>24</v>
      </c>
      <c r="IL24" s="10">
        <f>INDEX('O3-8hr'!$A:$Z,$IU24+IL$21-$G$21,$IT24)</f>
        <v>33</v>
      </c>
      <c r="IM24" s="10">
        <f>INDEX('O3-8hr'!$A:$Z,$IU24+IM$21-$G$21,$IT24)</f>
        <v>34</v>
      </c>
      <c r="IN24" s="10">
        <f>INDEX('O3-8hr'!$A:$Z,$IU24+IN$21-$G$21,$IT24)</f>
        <v>27</v>
      </c>
      <c r="IO24" s="10">
        <f>INDEX('O3-8hr'!$A:$Z,$IU24+IO$21-$G$21,$IT24)</f>
        <v>26</v>
      </c>
      <c r="IP24" s="10">
        <f>INDEX('O3-8hr'!$A:$Z,$IU24+IP$21-$G$21,$IT24)</f>
        <v>33</v>
      </c>
      <c r="IQ24" s="15">
        <f>INDEX('O3-8hr'!$A:$Z,$IU24+IQ$21-$G$21,$IT24)</f>
        <v>40</v>
      </c>
      <c r="IR24" s="21">
        <f t="shared" si="57"/>
        <v>74</v>
      </c>
      <c r="IT24" s="40">
        <f>MATCH($B24,'O3-8hr'!$1:$1,0)</f>
        <v>5</v>
      </c>
      <c r="IU24" s="40">
        <f>MATCH(DATE($A24,$IT$18,$IU$18),'O3-8hr'!$B:$B,0)</f>
        <v>1161</v>
      </c>
    </row>
    <row r="25" spans="1:255" ht="12.75" customHeight="1" x14ac:dyDescent="0.2">
      <c r="A25" s="21">
        <v>2018</v>
      </c>
      <c r="B25" s="21">
        <v>340070002</v>
      </c>
      <c r="C25" s="20">
        <f>INDEX(Sites!$A:$N,MATCH($B25,Sites!$A:$A,0),2)</f>
        <v>39.934446000000001</v>
      </c>
      <c r="D25" s="21" t="str">
        <f>INDEX(Sites!$A:$N,MATCH($B25,Sites!$A:$A,0),4)</f>
        <v>NJ</v>
      </c>
      <c r="E25" s="21" t="str">
        <f>INDEX(Sites!$A:$N,MATCH($B25,Sites!$A:$A,0),10)</f>
        <v>4.0</v>
      </c>
      <c r="F25" s="40" t="str">
        <f>INDEX(Sites!$A:$N,MATCH($B25,Sites!$A:$A,0),6)</f>
        <v>Camden Spruce St</v>
      </c>
      <c r="G25" s="16">
        <f>INDEX('O3-8hr'!$A:$Z,$IU25+G$21-$G$21,$IT25)</f>
        <v>27</v>
      </c>
      <c r="H25" s="10">
        <f>INDEX('O3-8hr'!$A:$Z,$IU25+H$21-$G$21,$IT25)</f>
        <v>37</v>
      </c>
      <c r="I25" s="10">
        <f>INDEX('O3-8hr'!$A:$Z,$IU25+I$21-$G$21,$IT25)</f>
        <v>38</v>
      </c>
      <c r="J25" s="10">
        <f>INDEX('O3-8hr'!$A:$Z,$IU25+J$21-$G$21,$IT25)</f>
        <v>42</v>
      </c>
      <c r="K25" s="10">
        <f>INDEX('O3-8hr'!$A:$Z,$IU25+K$21-$G$21,$IT25)</f>
        <v>37</v>
      </c>
      <c r="L25" s="10">
        <f>INDEX('O3-8hr'!$A:$Z,$IU25+L$21-$G$21,$IT25)</f>
        <v>34</v>
      </c>
      <c r="M25" s="10">
        <f>INDEX('O3-8hr'!$A:$Z,$IU25+M$21-$G$21,$IT25)</f>
        <v>30</v>
      </c>
      <c r="N25" s="10">
        <f>INDEX('O3-8hr'!$A:$Z,$IU25+N$21-$G$21,$IT25)</f>
        <v>32</v>
      </c>
      <c r="O25" s="10">
        <f>INDEX('O3-8hr'!$A:$Z,$IU25+O$21-$G$21,$IT25)</f>
        <v>29</v>
      </c>
      <c r="P25" s="10">
        <f>INDEX('O3-8hr'!$A:$Z,$IU25+P$21-$G$21,$IT25)</f>
        <v>39</v>
      </c>
      <c r="Q25" s="10">
        <f>INDEX('O3-8hr'!$A:$Z,$IU25+Q$21-$G$21,$IT25)</f>
        <v>43</v>
      </c>
      <c r="R25" s="10">
        <f>INDEX('O3-8hr'!$A:$Z,$IU25+R$21-$G$21,$IT25)</f>
        <v>35</v>
      </c>
      <c r="S25" s="10">
        <f>INDEX('O3-8hr'!$A:$Z,$IU25+S$21-$G$21,$IT25)</f>
        <v>38</v>
      </c>
      <c r="T25" s="10">
        <f>INDEX('O3-8hr'!$A:$Z,$IU25+T$21-$G$21,$IT25)</f>
        <v>31</v>
      </c>
      <c r="U25" s="10">
        <f>INDEX('O3-8hr'!$A:$Z,$IU25+U$21-$G$21,$IT25)</f>
        <v>35</v>
      </c>
      <c r="V25" s="10">
        <f>INDEX('O3-8hr'!$A:$Z,$IU25+V$21-$G$21,$IT25)</f>
        <v>38</v>
      </c>
      <c r="W25" s="10">
        <f>INDEX('O3-8hr'!$A:$Z,$IU25+W$21-$G$21,$IT25)</f>
        <v>38</v>
      </c>
      <c r="X25" s="10">
        <f>INDEX('O3-8hr'!$A:$Z,$IU25+X$21-$G$21,$IT25)</f>
        <v>47</v>
      </c>
      <c r="Y25" s="10">
        <f>INDEX('O3-8hr'!$A:$Z,$IU25+Y$21-$G$21,$IT25)</f>
        <v>43</v>
      </c>
      <c r="Z25" s="10">
        <f>INDEX('O3-8hr'!$A:$Z,$IU25+Z$21-$G$21,$IT25)</f>
        <v>29</v>
      </c>
      <c r="AA25" s="10">
        <f>INDEX('O3-8hr'!$A:$Z,$IU25+AA$21-$G$21,$IT25)</f>
        <v>36</v>
      </c>
      <c r="AB25" s="10">
        <f>INDEX('O3-8hr'!$A:$Z,$IU25+AB$21-$G$21,$IT25)</f>
        <v>41</v>
      </c>
      <c r="AC25" s="10">
        <f>INDEX('O3-8hr'!$A:$Z,$IU25+AC$21-$G$21,$IT25)</f>
        <v>40</v>
      </c>
      <c r="AD25" s="10">
        <f>INDEX('O3-8hr'!$A:$Z,$IU25+AD$21-$G$21,$IT25)</f>
        <v>46</v>
      </c>
      <c r="AE25" s="10">
        <f>INDEX('O3-8hr'!$A:$Z,$IU25+AE$21-$G$21,$IT25)</f>
        <v>37</v>
      </c>
      <c r="AF25" s="10">
        <f>INDEX('O3-8hr'!$A:$Z,$IU25+AF$21-$G$21,$IT25)</f>
        <v>42</v>
      </c>
      <c r="AG25" s="10">
        <f>INDEX('O3-8hr'!$A:$Z,$IU25+AG$21-$G$21,$IT25)</f>
        <v>37</v>
      </c>
      <c r="AH25" s="10">
        <f>INDEX('O3-8hr'!$A:$Z,$IU25+AH$21-$G$21,$IT25)</f>
        <v>22</v>
      </c>
      <c r="AI25" s="10">
        <f>INDEX('O3-8hr'!$A:$Z,$IU25+AI$21-$G$21,$IT25)</f>
        <v>41</v>
      </c>
      <c r="AJ25" s="10">
        <f>INDEX('O3-8hr'!$A:$Z,$IU25+AJ$21-$G$21,$IT25)</f>
        <v>36</v>
      </c>
      <c r="AK25" s="10">
        <f>INDEX('O3-8hr'!$A:$Z,$IU25+AK$21-$G$21,$IT25)</f>
        <v>42</v>
      </c>
      <c r="AL25" s="10">
        <f>INDEX('O3-8hr'!$A:$Z,$IU25+AL$21-$G$21,$IT25)</f>
        <v>41</v>
      </c>
      <c r="AM25" s="10">
        <f>INDEX('O3-8hr'!$A:$Z,$IU25+AM$21-$G$21,$IT25)</f>
        <v>35</v>
      </c>
      <c r="AN25" s="10">
        <f>INDEX('O3-8hr'!$A:$Z,$IU25+AN$21-$G$21,$IT25)</f>
        <v>33</v>
      </c>
      <c r="AO25" s="10">
        <f>INDEX('O3-8hr'!$A:$Z,$IU25+AO$21-$G$21,$IT25)</f>
        <v>41</v>
      </c>
      <c r="AP25" s="10">
        <f>INDEX('O3-8hr'!$A:$Z,$IU25+AP$21-$G$21,$IT25)</f>
        <v>39</v>
      </c>
      <c r="AQ25" s="10">
        <f>INDEX('O3-8hr'!$A:$Z,$IU25+AQ$21-$G$21,$IT25)</f>
        <v>48</v>
      </c>
      <c r="AR25" s="10">
        <f>INDEX('O3-8hr'!$A:$Z,$IU25+AR$21-$G$21,$IT25)</f>
        <v>47</v>
      </c>
      <c r="AS25" s="10">
        <f>INDEX('O3-8hr'!$A:$Z,$IU25+AS$21-$G$21,$IT25)</f>
        <v>45</v>
      </c>
      <c r="AT25" s="10">
        <f>INDEX('O3-8hr'!$A:$Z,$IU25+AT$21-$G$21,$IT25)</f>
        <v>42</v>
      </c>
      <c r="AU25" s="10">
        <f>INDEX('O3-8hr'!$A:$Z,$IU25+AU$21-$G$21,$IT25)</f>
        <v>42</v>
      </c>
      <c r="AV25" s="10">
        <f>INDEX('O3-8hr'!$A:$Z,$IU25+AV$21-$G$21,$IT25)</f>
        <v>43</v>
      </c>
      <c r="AW25" s="10">
        <f>INDEX('O3-8hr'!$A:$Z,$IU25+AW$21-$G$21,$IT25)</f>
        <v>45</v>
      </c>
      <c r="AX25" s="10">
        <f>INDEX('O3-8hr'!$A:$Z,$IU25+AX$21-$G$21,$IT25)</f>
        <v>57</v>
      </c>
      <c r="AY25" s="10">
        <f>INDEX('O3-8hr'!$A:$Z,$IU25+AY$21-$G$21,$IT25)</f>
        <v>53</v>
      </c>
      <c r="AZ25" s="10">
        <f>INDEX('O3-8hr'!$A:$Z,$IU25+AZ$21-$G$21,$IT25)</f>
        <v>41</v>
      </c>
      <c r="BA25" s="10">
        <f>INDEX('O3-8hr'!$A:$Z,$IU25+BA$21-$G$21,$IT25)</f>
        <v>33</v>
      </c>
      <c r="BB25" s="10">
        <f>INDEX('O3-8hr'!$A:$Z,$IU25+BB$21-$G$21,$IT25)</f>
        <v>33</v>
      </c>
      <c r="BC25" s="10">
        <f>INDEX('O3-8hr'!$A:$Z,$IU25+BC$21-$G$21,$IT25)</f>
        <v>36</v>
      </c>
      <c r="BD25" s="10">
        <f>INDEX('O3-8hr'!$A:$Z,$IU25+BD$21-$G$21,$IT25)</f>
        <v>44</v>
      </c>
      <c r="BE25" s="10">
        <f>INDEX('O3-8hr'!$A:$Z,$IU25+BE$21-$G$21,$IT25)</f>
        <v>43</v>
      </c>
      <c r="BF25" s="10">
        <f>INDEX('O3-8hr'!$A:$Z,$IU25+BF$21-$G$21,$IT25)</f>
        <v>51</v>
      </c>
      <c r="BG25" s="10">
        <f>INDEX('O3-8hr'!$A:$Z,$IU25+BG$21-$G$21,$IT25)</f>
        <v>56</v>
      </c>
      <c r="BH25" s="10">
        <f>INDEX('O3-8hr'!$A:$Z,$IU25+BH$21-$G$21,$IT25)</f>
        <v>58</v>
      </c>
      <c r="BI25" s="10">
        <f>INDEX('O3-8hr'!$A:$Z,$IU25+BI$21-$G$21,$IT25)</f>
        <v>51</v>
      </c>
      <c r="BJ25" s="10">
        <f>INDEX('O3-8hr'!$A:$Z,$IU25+BJ$21-$G$21,$IT25)</f>
        <v>42</v>
      </c>
      <c r="BK25" s="10">
        <f>INDEX('O3-8hr'!$A:$Z,$IU25+BK$21-$G$21,$IT25)</f>
        <v>45</v>
      </c>
      <c r="BL25" s="10">
        <f>INDEX('O3-8hr'!$A:$Z,$IU25+BL$21-$G$21,$IT25)</f>
        <v>42</v>
      </c>
      <c r="BM25" s="10">
        <f>INDEX('O3-8hr'!$A:$Z,$IU25+BM$21-$G$21,$IT25)</f>
        <v>56</v>
      </c>
      <c r="BN25" s="10">
        <f>INDEX('O3-8hr'!$A:$Z,$IU25+BN$21-$G$21,$IT25)</f>
        <v>37</v>
      </c>
      <c r="BO25" s="10">
        <f>INDEX('O3-8hr'!$A:$Z,$IU25+BO$21-$G$21,$IT25)</f>
        <v>42</v>
      </c>
      <c r="BP25" s="10">
        <f>INDEX('O3-8hr'!$A:$Z,$IU25+BP$21-$G$21,$IT25)</f>
        <v>63</v>
      </c>
      <c r="BQ25" s="10">
        <f>INDEX('O3-8hr'!$A:$Z,$IU25+BQ$21-$G$21,$IT25)</f>
        <v>68</v>
      </c>
      <c r="BR25" s="10">
        <f>INDEX('O3-8hr'!$A:$Z,$IU25+BR$21-$G$21,$IT25)</f>
        <v>64</v>
      </c>
      <c r="BS25" s="10">
        <f>INDEX('O3-8hr'!$A:$Z,$IU25+BS$21-$G$21,$IT25)</f>
        <v>56</v>
      </c>
      <c r="BT25" s="10">
        <f>INDEX('O3-8hr'!$A:$Z,$IU25+BT$21-$G$21,$IT25)</f>
        <v>55</v>
      </c>
      <c r="BU25" s="10">
        <f>INDEX('O3-8hr'!$A:$Z,$IU25+BU$21-$G$21,$IT25)</f>
        <v>49</v>
      </c>
      <c r="BV25" s="10">
        <f>INDEX('O3-8hr'!$A:$Z,$IU25+BV$21-$G$21,$IT25)</f>
        <v>55</v>
      </c>
      <c r="BW25" s="10">
        <f>INDEX('O3-8hr'!$A:$Z,$IU25+BW$21-$G$21,$IT25)</f>
        <v>52</v>
      </c>
      <c r="BX25" s="10">
        <f>INDEX('O3-8hr'!$A:$Z,$IU25+BX$21-$G$21,$IT25)</f>
        <v>61</v>
      </c>
      <c r="BY25" s="10">
        <f>INDEX('O3-8hr'!$A:$Z,$IU25+BY$21-$G$21,$IT25)</f>
        <v>45</v>
      </c>
      <c r="BZ25" s="10">
        <f>INDEX('O3-8hr'!$A:$Z,$IU25+BZ$21-$G$21,$IT25)</f>
        <v>54</v>
      </c>
      <c r="CA25" s="10">
        <f>INDEX('O3-8hr'!$A:$Z,$IU25+CA$21-$G$21,$IT25)</f>
        <v>46</v>
      </c>
      <c r="CB25" s="10">
        <f>INDEX('O3-8hr'!$A:$Z,$IU25+CB$21-$G$21,$IT25)</f>
        <v>33</v>
      </c>
      <c r="CC25" s="10">
        <f>INDEX('O3-8hr'!$A:$Z,$IU25+CC$21-$G$21,$IT25)</f>
        <v>33</v>
      </c>
      <c r="CD25" s="10">
        <f>INDEX('O3-8hr'!$A:$Z,$IU25+CD$21-$G$21,$IT25)</f>
        <v>49</v>
      </c>
      <c r="CE25" s="10">
        <f>INDEX('O3-8hr'!$A:$Z,$IU25+CE$21-$G$21,$IT25)</f>
        <v>29</v>
      </c>
      <c r="CF25" s="10">
        <f>INDEX('O3-8hr'!$A:$Z,$IU25+CF$21-$G$21,$IT25)</f>
        <v>18</v>
      </c>
      <c r="CG25" s="10">
        <f>INDEX('O3-8hr'!$A:$Z,$IU25+CG$21-$G$21,$IT25)</f>
        <v>34</v>
      </c>
      <c r="CH25" s="10">
        <f>INDEX('O3-8hr'!$A:$Z,$IU25+CH$21-$G$21,$IT25)</f>
        <v>28</v>
      </c>
      <c r="CI25" s="10">
        <f>INDEX('O3-8hr'!$A:$Z,$IU25+CI$21-$G$21,$IT25)</f>
        <v>38</v>
      </c>
      <c r="CJ25" s="10">
        <f>INDEX('O3-8hr'!$A:$Z,$IU25+CJ$21-$G$21,$IT25)</f>
        <v>61</v>
      </c>
      <c r="CK25" s="10">
        <f>INDEX('O3-8hr'!$A:$Z,$IU25+CK$21-$G$21,$IT25)</f>
        <v>30</v>
      </c>
      <c r="CL25" s="10">
        <f>INDEX('O3-8hr'!$A:$Z,$IU25+CL$21-$G$21,$IT25)</f>
        <v>46</v>
      </c>
      <c r="CM25" s="10">
        <f>INDEX('O3-8hr'!$A:$Z,$IU25+CM$21-$G$21,$IT25)</f>
        <v>63</v>
      </c>
      <c r="CN25" s="10">
        <f>INDEX('O3-8hr'!$A:$Z,$IU25+CN$21-$G$21,$IT25)</f>
        <v>62</v>
      </c>
      <c r="CO25" s="10">
        <f>INDEX('O3-8hr'!$A:$Z,$IU25+CO$21-$G$21,$IT25)</f>
        <v>61</v>
      </c>
      <c r="CP25" s="10">
        <f>INDEX('O3-8hr'!$A:$Z,$IU25+CP$21-$G$21,$IT25)</f>
        <v>37</v>
      </c>
      <c r="CQ25" s="10">
        <f>INDEX('O3-8hr'!$A:$Z,$IU25+CQ$21-$G$21,$IT25)</f>
        <v>26</v>
      </c>
      <c r="CR25" s="10">
        <f>INDEX('O3-8hr'!$A:$Z,$IU25+CR$21-$G$21,$IT25)</f>
        <v>47</v>
      </c>
      <c r="CS25" s="10">
        <f>INDEX('O3-8hr'!$A:$Z,$IU25+CS$21-$G$21,$IT25)</f>
        <v>27</v>
      </c>
      <c r="CT25" s="10">
        <f>INDEX('O3-8hr'!$A:$Z,$IU25+CT$21-$G$21,$IT25)</f>
        <v>20</v>
      </c>
      <c r="CU25" s="10">
        <f>INDEX('O3-8hr'!$A:$Z,$IU25+CU$21-$G$21,$IT25)</f>
        <v>51</v>
      </c>
      <c r="CV25" s="10">
        <f>INDEX('O3-8hr'!$A:$Z,$IU25+CV$21-$G$21,$IT25)</f>
        <v>53</v>
      </c>
      <c r="CW25" s="10">
        <f>INDEX('O3-8hr'!$A:$Z,$IU25+CW$21-$G$21,$IT25)</f>
        <v>26</v>
      </c>
      <c r="CX25" s="10">
        <f>INDEX('O3-8hr'!$A:$Z,$IU25+CX$21-$G$21,$IT25)</f>
        <v>34</v>
      </c>
      <c r="CY25" s="10">
        <f>INDEX('O3-8hr'!$A:$Z,$IU25+CY$21-$G$21,$IT25)</f>
        <v>50</v>
      </c>
      <c r="CZ25" s="10">
        <f>INDEX('O3-8hr'!$A:$Z,$IU25+CZ$21-$G$21,$IT25)</f>
        <v>34</v>
      </c>
      <c r="DA25" s="10">
        <f>INDEX('O3-8hr'!$A:$Z,$IU25+DA$21-$G$21,$IT25)</f>
        <v>43</v>
      </c>
      <c r="DB25" s="10">
        <f>INDEX('O3-8hr'!$A:$Z,$IU25+DB$21-$G$21,$IT25)</f>
        <v>50</v>
      </c>
      <c r="DC25" s="10">
        <f>INDEX('O3-8hr'!$A:$Z,$IU25+DC$21-$G$21,$IT25)</f>
        <v>66</v>
      </c>
      <c r="DD25" s="10">
        <f>INDEX('O3-8hr'!$A:$Z,$IU25+DD$21-$G$21,$IT25)</f>
        <v>32</v>
      </c>
      <c r="DE25" s="10">
        <f>INDEX('O3-8hr'!$A:$Z,$IU25+DE$21-$G$21,$IT25)</f>
        <v>40</v>
      </c>
      <c r="DF25" s="10">
        <f>INDEX('O3-8hr'!$A:$Z,$IU25+DF$21-$G$21,$IT25)</f>
        <v>43</v>
      </c>
      <c r="DG25" s="10">
        <f>INDEX('O3-8hr'!$A:$Z,$IU25+DG$21-$G$21,$IT25)</f>
        <v>39</v>
      </c>
      <c r="DH25" s="10">
        <f>INDEX('O3-8hr'!$A:$Z,$IU25+DH$21-$G$21,$IT25)</f>
        <v>44</v>
      </c>
      <c r="DI25" s="10">
        <f>INDEX('O3-8hr'!$A:$Z,$IU25+DI$21-$G$21,$IT25)</f>
        <v>43</v>
      </c>
      <c r="DJ25" s="10">
        <f>INDEX('O3-8hr'!$A:$Z,$IU25+DJ$21-$G$21,$IT25)</f>
        <v>42</v>
      </c>
      <c r="DK25" s="10" t="str">
        <f>INDEX('O3-8hr'!$A:$Z,$IU25+DK$21-$G$21,$IT25)</f>
        <v/>
      </c>
      <c r="DL25" s="10">
        <f>INDEX('O3-8hr'!$A:$Z,$IU25+DL$21-$G$21,$IT25)</f>
        <v>73</v>
      </c>
      <c r="DM25" s="10">
        <f>INDEX('O3-8hr'!$A:$Z,$IU25+DM$21-$G$21,$IT25)</f>
        <v>46</v>
      </c>
      <c r="DN25" s="10">
        <f>INDEX('O3-8hr'!$A:$Z,$IU25+DN$21-$G$21,$IT25)</f>
        <v>56</v>
      </c>
      <c r="DO25" s="10">
        <f>INDEX('O3-8hr'!$A:$Z,$IU25+DO$21-$G$21,$IT25)</f>
        <v>55</v>
      </c>
      <c r="DP25" s="10">
        <f>INDEX('O3-8hr'!$A:$Z,$IU25+DP$21-$G$21,$IT25)</f>
        <v>37</v>
      </c>
      <c r="DQ25" s="10">
        <f>INDEX('O3-8hr'!$A:$Z,$IU25+DQ$21-$G$21,$IT25)</f>
        <v>28</v>
      </c>
      <c r="DR25" s="10">
        <f>INDEX('O3-8hr'!$A:$Z,$IU25+DR$21-$G$21,$IT25)</f>
        <v>47</v>
      </c>
      <c r="DS25" s="10">
        <f>INDEX('O3-8hr'!$A:$Z,$IU25+DS$21-$G$21,$IT25)</f>
        <v>41</v>
      </c>
      <c r="DT25" s="10">
        <f>INDEX('O3-8hr'!$A:$Z,$IU25+DT$21-$G$21,$IT25)</f>
        <v>46</v>
      </c>
      <c r="DU25" s="10">
        <f>INDEX('O3-8hr'!$A:$Z,$IU25+DU$21-$G$21,$IT25)</f>
        <v>32</v>
      </c>
      <c r="DV25" s="10">
        <f>INDEX('O3-8hr'!$A:$Z,$IU25+DV$21-$G$21,$IT25)</f>
        <v>48</v>
      </c>
      <c r="DW25" s="10">
        <f>INDEX('O3-8hr'!$A:$Z,$IU25+DW$21-$G$21,$IT25)</f>
        <v>63</v>
      </c>
      <c r="DX25" s="10">
        <f>INDEX('O3-8hr'!$A:$Z,$IU25+DX$21-$G$21,$IT25)</f>
        <v>75</v>
      </c>
      <c r="DY25" s="10">
        <f>INDEX('O3-8hr'!$A:$Z,$IU25+DY$21-$G$21,$IT25)</f>
        <v>75</v>
      </c>
      <c r="DZ25" s="10">
        <f>INDEX('O3-8hr'!$A:$Z,$IU25+DZ$21-$G$21,$IT25)</f>
        <v>68</v>
      </c>
      <c r="EA25" s="10">
        <f>INDEX('O3-8hr'!$A:$Z,$IU25+EA$21-$G$21,$IT25)</f>
        <v>67</v>
      </c>
      <c r="EB25" s="10">
        <f>INDEX('O3-8hr'!$A:$Z,$IU25+EB$21-$G$21,$IT25)</f>
        <v>38</v>
      </c>
      <c r="EC25" s="10">
        <f>INDEX('O3-8hr'!$A:$Z,$IU25+EC$21-$G$21,$IT25)</f>
        <v>26</v>
      </c>
      <c r="ED25" s="10">
        <f>INDEX('O3-8hr'!$A:$Z,$IU25+ED$21-$G$21,$IT25)</f>
        <v>38</v>
      </c>
      <c r="EE25" s="10">
        <f>INDEX('O3-8hr'!$A:$Z,$IU25+EE$21-$G$21,$IT25)</f>
        <v>48</v>
      </c>
      <c r="EF25" s="10">
        <f>INDEX('O3-8hr'!$A:$Z,$IU25+EF$21-$G$21,$IT25)</f>
        <v>48</v>
      </c>
      <c r="EG25" s="10">
        <f>INDEX('O3-8hr'!$A:$Z,$IU25+EG$21-$G$21,$IT25)</f>
        <v>76</v>
      </c>
      <c r="EH25" s="10">
        <f>INDEX('O3-8hr'!$A:$Z,$IU25+EH$21-$G$21,$IT25)</f>
        <v>80</v>
      </c>
      <c r="EI25" s="10">
        <f>INDEX('O3-8hr'!$A:$Z,$IU25+EI$21-$G$21,$IT25)</f>
        <v>48</v>
      </c>
      <c r="EJ25" s="10">
        <f>INDEX('O3-8hr'!$A:$Z,$IU25+EJ$21-$G$21,$IT25)</f>
        <v>40</v>
      </c>
      <c r="EK25" s="10">
        <f>INDEX('O3-8hr'!$A:$Z,$IU25+EK$21-$G$21,$IT25)</f>
        <v>48</v>
      </c>
      <c r="EL25" s="10">
        <f>INDEX('O3-8hr'!$A:$Z,$IU25+EL$21-$G$21,$IT25)</f>
        <v>57</v>
      </c>
      <c r="EM25" s="10">
        <f>INDEX('O3-8hr'!$A:$Z,$IU25+EM$21-$G$21,$IT25)</f>
        <v>51</v>
      </c>
      <c r="EN25" s="10">
        <f>INDEX('O3-8hr'!$A:$Z,$IU25+EN$21-$G$21,$IT25)</f>
        <v>69</v>
      </c>
      <c r="EO25" s="10">
        <f>INDEX('O3-8hr'!$A:$Z,$IU25+EO$21-$G$21,$IT25)</f>
        <v>48</v>
      </c>
      <c r="EP25" s="10">
        <f>INDEX('O3-8hr'!$A:$Z,$IU25+EP$21-$G$21,$IT25)</f>
        <v>35</v>
      </c>
      <c r="EQ25" s="10">
        <f>INDEX('O3-8hr'!$A:$Z,$IU25+EQ$21-$G$21,$IT25)</f>
        <v>69</v>
      </c>
      <c r="ER25" s="10">
        <f>INDEX('O3-8hr'!$A:$Z,$IU25+ER$21-$G$21,$IT25)</f>
        <v>47</v>
      </c>
      <c r="ES25" s="10">
        <f>INDEX('O3-8hr'!$A:$Z,$IU25+ES$21-$G$21,$IT25)</f>
        <v>32</v>
      </c>
      <c r="ET25" s="10">
        <f>INDEX('O3-8hr'!$A:$Z,$IU25+ET$21-$G$21,$IT25)</f>
        <v>30</v>
      </c>
      <c r="EU25" s="10">
        <f>INDEX('O3-8hr'!$A:$Z,$IU25+EU$21-$G$21,$IT25)</f>
        <v>25</v>
      </c>
      <c r="EV25" s="10">
        <f>INDEX('O3-8hr'!$A:$Z,$IU25+EV$21-$G$21,$IT25)</f>
        <v>21</v>
      </c>
      <c r="EW25" s="10">
        <f>INDEX('O3-8hr'!$A:$Z,$IU25+EW$21-$G$21,$IT25)</f>
        <v>36</v>
      </c>
      <c r="EX25" s="10">
        <f>INDEX('O3-8hr'!$A:$Z,$IU25+EX$21-$G$21,$IT25)</f>
        <v>49</v>
      </c>
      <c r="EY25" s="10">
        <f>INDEX('O3-8hr'!$A:$Z,$IU25+EY$21-$G$21,$IT25)</f>
        <v>43</v>
      </c>
      <c r="EZ25" s="10">
        <f>INDEX('O3-8hr'!$A:$Z,$IU25+EZ$21-$G$21,$IT25)</f>
        <v>54</v>
      </c>
      <c r="FA25" s="10">
        <f>INDEX('O3-8hr'!$A:$Z,$IU25+FA$21-$G$21,$IT25)</f>
        <v>42</v>
      </c>
      <c r="FB25" s="10">
        <f>INDEX('O3-8hr'!$A:$Z,$IU25+FB$21-$G$21,$IT25)</f>
        <v>37</v>
      </c>
      <c r="FC25" s="10">
        <f>INDEX('O3-8hr'!$A:$Z,$IU25+FC$21-$G$21,$IT25)</f>
        <v>37</v>
      </c>
      <c r="FD25" s="10">
        <f>INDEX('O3-8hr'!$A:$Z,$IU25+FD$21-$G$21,$IT25)</f>
        <v>33</v>
      </c>
      <c r="FE25" s="10">
        <f>INDEX('O3-8hr'!$A:$Z,$IU25+FE$21-$G$21,$IT25)</f>
        <v>24</v>
      </c>
      <c r="FF25" s="10">
        <f>INDEX('O3-8hr'!$A:$Z,$IU25+FF$21-$G$21,$IT25)</f>
        <v>20</v>
      </c>
      <c r="FG25" s="10">
        <f>INDEX('O3-8hr'!$A:$Z,$IU25+FG$21-$G$21,$IT25)</f>
        <v>42</v>
      </c>
      <c r="FH25" s="10">
        <f>INDEX('O3-8hr'!$A:$Z,$IU25+FH$21-$G$21,$IT25)</f>
        <v>62</v>
      </c>
      <c r="FI25" s="10">
        <f>INDEX('O3-8hr'!$A:$Z,$IU25+FI$21-$G$21,$IT25)</f>
        <v>50</v>
      </c>
      <c r="FJ25" s="10">
        <f>INDEX('O3-8hr'!$A:$Z,$IU25+FJ$21-$G$21,$IT25)</f>
        <v>41</v>
      </c>
      <c r="FK25" s="10">
        <f>INDEX('O3-8hr'!$A:$Z,$IU25+FK$21-$G$21,$IT25)</f>
        <v>69</v>
      </c>
      <c r="FL25" s="10">
        <f>INDEX('O3-8hr'!$A:$Z,$IU25+FL$21-$G$21,$IT25)</f>
        <v>51</v>
      </c>
      <c r="FM25" s="10">
        <f>INDEX('O3-8hr'!$A:$Z,$IU25+FM$21-$G$21,$IT25)</f>
        <v>61</v>
      </c>
      <c r="FN25" s="10">
        <f>INDEX('O3-8hr'!$A:$Z,$IU25+FN$21-$G$21,$IT25)</f>
        <v>43</v>
      </c>
      <c r="FO25" s="10">
        <f>INDEX('O3-8hr'!$A:$Z,$IU25+FO$21-$G$21,$IT25)</f>
        <v>50</v>
      </c>
      <c r="FP25" s="10">
        <f>INDEX('O3-8hr'!$A:$Z,$IU25+FP$21-$G$21,$IT25)</f>
        <v>43</v>
      </c>
      <c r="FQ25" s="10">
        <f>INDEX('O3-8hr'!$A:$Z,$IU25+FQ$21-$G$21,$IT25)</f>
        <v>33</v>
      </c>
      <c r="FR25" s="10">
        <f>INDEX('O3-8hr'!$A:$Z,$IU25+FR$21-$G$21,$IT25)</f>
        <v>49</v>
      </c>
      <c r="FS25" s="10">
        <f>INDEX('O3-8hr'!$A:$Z,$IU25+FS$21-$G$21,$IT25)</f>
        <v>66</v>
      </c>
      <c r="FT25" s="10">
        <f>INDEX('O3-8hr'!$A:$Z,$IU25+FT$21-$G$21,$IT25)</f>
        <v>47</v>
      </c>
      <c r="FU25" s="10">
        <f>INDEX('O3-8hr'!$A:$Z,$IU25+FU$21-$G$21,$IT25)</f>
        <v>38</v>
      </c>
      <c r="FV25" s="10">
        <f>INDEX('O3-8hr'!$A:$Z,$IU25+FV$21-$G$21,$IT25)</f>
        <v>21</v>
      </c>
      <c r="FW25" s="10">
        <f>INDEX('O3-8hr'!$A:$Z,$IU25+FW$21-$G$21,$IT25)</f>
        <v>28</v>
      </c>
      <c r="FX25" s="10">
        <f>INDEX('O3-8hr'!$A:$Z,$IU25+FX$21-$G$21,$IT25)</f>
        <v>26</v>
      </c>
      <c r="FY25" s="10">
        <f>INDEX('O3-8hr'!$A:$Z,$IU25+FY$21-$G$21,$IT25)</f>
        <v>44</v>
      </c>
      <c r="FZ25" s="10">
        <f>INDEX('O3-8hr'!$A:$Z,$IU25+FZ$21-$G$21,$IT25)</f>
        <v>34</v>
      </c>
      <c r="GA25" s="10">
        <f>INDEX('O3-8hr'!$A:$Z,$IU25+GA$21-$G$21,$IT25)</f>
        <v>53</v>
      </c>
      <c r="GB25" s="10">
        <f>INDEX('O3-8hr'!$A:$Z,$IU25+GB$21-$G$21,$IT25)</f>
        <v>46</v>
      </c>
      <c r="GC25" s="10">
        <f>INDEX('O3-8hr'!$A:$Z,$IU25+GC$21-$G$21,$IT25)</f>
        <v>46</v>
      </c>
      <c r="GD25" s="10">
        <f>INDEX('O3-8hr'!$A:$Z,$IU25+GD$21-$G$21,$IT25)</f>
        <v>58</v>
      </c>
      <c r="GE25" s="10">
        <f>INDEX('O3-8hr'!$A:$Z,$IU25+GE$21-$G$21,$IT25)</f>
        <v>59</v>
      </c>
      <c r="GF25" s="10">
        <f>INDEX('O3-8hr'!$A:$Z,$IU25+GF$21-$G$21,$IT25)</f>
        <v>63</v>
      </c>
      <c r="GG25" s="10">
        <f>INDEX('O3-8hr'!$A:$Z,$IU25+GG$21-$G$21,$IT25)</f>
        <v>49</v>
      </c>
      <c r="GH25" s="10">
        <f>INDEX('O3-8hr'!$A:$Z,$IU25+GH$21-$G$21,$IT25)</f>
        <v>27</v>
      </c>
      <c r="GI25" s="10">
        <f>INDEX('O3-8hr'!$A:$Z,$IU25+GI$21-$G$21,$IT25)</f>
        <v>27</v>
      </c>
      <c r="GJ25" s="10">
        <f>INDEX('O3-8hr'!$A:$Z,$IU25+GJ$21-$G$21,$IT25)</f>
        <v>38</v>
      </c>
      <c r="GK25" s="10">
        <f>INDEX('O3-8hr'!$A:$Z,$IU25+GK$21-$G$21,$IT25)</f>
        <v>55</v>
      </c>
      <c r="GL25" s="10">
        <f>INDEX('O3-8hr'!$A:$Z,$IU25+GL$21-$G$21,$IT25)</f>
        <v>49</v>
      </c>
      <c r="GM25" s="10">
        <f>INDEX('O3-8hr'!$A:$Z,$IU25+GM$21-$G$21,$IT25)</f>
        <v>53</v>
      </c>
      <c r="GN25" s="10">
        <f>INDEX('O3-8hr'!$A:$Z,$IU25+GN$21-$G$21,$IT25)</f>
        <v>60</v>
      </c>
      <c r="GO25" s="10">
        <f>INDEX('O3-8hr'!$A:$Z,$IU25+GO$21-$G$21,$IT25)</f>
        <v>44</v>
      </c>
      <c r="GP25" s="10">
        <f>INDEX('O3-8hr'!$A:$Z,$IU25+GP$21-$G$21,$IT25)</f>
        <v>21</v>
      </c>
      <c r="GQ25" s="10">
        <f>INDEX('O3-8hr'!$A:$Z,$IU25+GQ$21-$G$21,$IT25)</f>
        <v>24</v>
      </c>
      <c r="GR25" s="10">
        <f>INDEX('O3-8hr'!$A:$Z,$IU25+GR$21-$G$21,$IT25)</f>
        <v>23</v>
      </c>
      <c r="GS25" s="10">
        <f>INDEX('O3-8hr'!$A:$Z,$IU25+GS$21-$G$21,$IT25)</f>
        <v>7</v>
      </c>
      <c r="GT25" s="10">
        <f>INDEX('O3-8hr'!$A:$Z,$IU25+GT$21-$G$21,$IT25)</f>
        <v>14</v>
      </c>
      <c r="GU25" s="10">
        <f>INDEX('O3-8hr'!$A:$Z,$IU25+GU$21-$G$21,$IT25)</f>
        <v>17</v>
      </c>
      <c r="GV25" s="10">
        <f>INDEX('O3-8hr'!$A:$Z,$IU25+GV$21-$G$21,$IT25)</f>
        <v>20</v>
      </c>
      <c r="GW25" s="10">
        <f>INDEX('O3-8hr'!$A:$Z,$IU25+GW$21-$G$21,$IT25)</f>
        <v>33</v>
      </c>
      <c r="GX25" s="10">
        <f>INDEX('O3-8hr'!$A:$Z,$IU25+GX$21-$G$21,$IT25)</f>
        <v>35</v>
      </c>
      <c r="GY25" s="10">
        <f>INDEX('O3-8hr'!$A:$Z,$IU25+GY$21-$G$21,$IT25)</f>
        <v>22</v>
      </c>
      <c r="GZ25" s="10">
        <f>INDEX('O3-8hr'!$A:$Z,$IU25+GZ$21-$G$21,$IT25)</f>
        <v>17</v>
      </c>
      <c r="HA25" s="10">
        <f>INDEX('O3-8hr'!$A:$Z,$IU25+HA$21-$G$21,$IT25)</f>
        <v>44</v>
      </c>
      <c r="HB25" s="10">
        <f>INDEX('O3-8hr'!$A:$Z,$IU25+HB$21-$G$21,$IT25)</f>
        <v>21</v>
      </c>
      <c r="HC25" s="10">
        <f>INDEX('O3-8hr'!$A:$Z,$IU25+HC$21-$G$21,$IT25)</f>
        <v>27</v>
      </c>
      <c r="HD25" s="10">
        <f>INDEX('O3-8hr'!$A:$Z,$IU25+HD$21-$G$21,$IT25)</f>
        <v>26</v>
      </c>
      <c r="HE25" s="10">
        <f>INDEX('O3-8hr'!$A:$Z,$IU25+HE$21-$G$21,$IT25)</f>
        <v>16</v>
      </c>
      <c r="HF25" s="10">
        <f>INDEX('O3-8hr'!$A:$Z,$IU25+HF$21-$G$21,$IT25)</f>
        <v>31</v>
      </c>
      <c r="HG25" s="10">
        <f>INDEX('O3-8hr'!$A:$Z,$IU25+HG$21-$G$21,$IT25)</f>
        <v>22</v>
      </c>
      <c r="HH25" s="10">
        <f>INDEX('O3-8hr'!$A:$Z,$IU25+HH$21-$G$21,$IT25)</f>
        <v>24</v>
      </c>
      <c r="HI25" s="10">
        <f>INDEX('O3-8hr'!$A:$Z,$IU25+HI$21-$G$21,$IT25)</f>
        <v>33</v>
      </c>
      <c r="HJ25" s="10">
        <f>INDEX('O3-8hr'!$A:$Z,$IU25+HJ$21-$G$21,$IT25)</f>
        <v>23</v>
      </c>
      <c r="HK25" s="10">
        <f>INDEX('O3-8hr'!$A:$Z,$IU25+HK$21-$G$21,$IT25)</f>
        <v>47</v>
      </c>
      <c r="HL25" s="10">
        <f>INDEX('O3-8hr'!$A:$Z,$IU25+HL$21-$G$21,$IT25)</f>
        <v>42</v>
      </c>
      <c r="HM25" s="10">
        <f>INDEX('O3-8hr'!$A:$Z,$IU25+HM$21-$G$21,$IT25)</f>
        <v>43</v>
      </c>
      <c r="HN25" s="10">
        <f>INDEX('O3-8hr'!$A:$Z,$IU25+HN$21-$G$21,$IT25)</f>
        <v>39</v>
      </c>
      <c r="HO25" s="10">
        <f>INDEX('O3-8hr'!$A:$Z,$IU25+HO$21-$G$21,$IT25)</f>
        <v>38</v>
      </c>
      <c r="HP25" s="10">
        <f>INDEX('O3-8hr'!$A:$Z,$IU25+HP$21-$G$21,$IT25)</f>
        <v>40</v>
      </c>
      <c r="HQ25" s="10">
        <f>INDEX('O3-8hr'!$A:$Z,$IU25+HQ$21-$G$21,$IT25)</f>
        <v>22</v>
      </c>
      <c r="HR25" s="10">
        <f>INDEX('O3-8hr'!$A:$Z,$IU25+HR$21-$G$21,$IT25)</f>
        <v>20</v>
      </c>
      <c r="HS25" s="10">
        <f>INDEX('O3-8hr'!$A:$Z,$IU25+HS$21-$G$21,$IT25)</f>
        <v>26</v>
      </c>
      <c r="HT25" s="10">
        <f>INDEX('O3-8hr'!$A:$Z,$IU25+HT$21-$G$21,$IT25)</f>
        <v>20</v>
      </c>
      <c r="HU25" s="10">
        <f>INDEX('O3-8hr'!$A:$Z,$IU25+HU$21-$G$21,$IT25)</f>
        <v>28</v>
      </c>
      <c r="HV25" s="10">
        <f>INDEX('O3-8hr'!$A:$Z,$IU25+HV$21-$G$21,$IT25)</f>
        <v>28</v>
      </c>
      <c r="HW25" s="10">
        <f>INDEX('O3-8hr'!$A:$Z,$IU25+HW$21-$G$21,$IT25)</f>
        <v>17</v>
      </c>
      <c r="HX25" s="10">
        <f>INDEX('O3-8hr'!$A:$Z,$IU25+HX$21-$G$21,$IT25)</f>
        <v>29</v>
      </c>
      <c r="HY25" s="10">
        <f>INDEX('O3-8hr'!$A:$Z,$IU25+HY$21-$G$21,$IT25)</f>
        <v>28</v>
      </c>
      <c r="HZ25" s="10">
        <f>INDEX('O3-8hr'!$A:$Z,$IU25+HZ$21-$G$21,$IT25)</f>
        <v>20</v>
      </c>
      <c r="IA25" s="10">
        <f>INDEX('O3-8hr'!$A:$Z,$IU25+IA$21-$G$21,$IT25)</f>
        <v>23</v>
      </c>
      <c r="IB25" s="10">
        <f>INDEX('O3-8hr'!$A:$Z,$IU25+IB$21-$G$21,$IT25)</f>
        <v>25</v>
      </c>
      <c r="IC25" s="10">
        <f>INDEX('O3-8hr'!$A:$Z,$IU25+IC$21-$G$21,$IT25)</f>
        <v>29</v>
      </c>
      <c r="ID25" s="10">
        <f>INDEX('O3-8hr'!$A:$Z,$IU25+ID$21-$G$21,$IT25)</f>
        <v>30</v>
      </c>
      <c r="IE25" s="10">
        <f>INDEX('O3-8hr'!$A:$Z,$IU25+IE$21-$G$21,$IT25)</f>
        <v>32</v>
      </c>
      <c r="IF25" s="10">
        <f>INDEX('O3-8hr'!$A:$Z,$IU25+IF$21-$G$21,$IT25)</f>
        <v>30</v>
      </c>
      <c r="IG25" s="10">
        <f>INDEX('O3-8hr'!$A:$Z,$IU25+IG$21-$G$21,$IT25)</f>
        <v>31</v>
      </c>
      <c r="IH25" s="10">
        <f>INDEX('O3-8hr'!$A:$Z,$IU25+IH$21-$G$21,$IT25)</f>
        <v>27</v>
      </c>
      <c r="II25" s="10">
        <f>INDEX('O3-8hr'!$A:$Z,$IU25+II$21-$G$21,$IT25)</f>
        <v>34</v>
      </c>
      <c r="IJ25" s="10">
        <f>INDEX('O3-8hr'!$A:$Z,$IU25+IJ$21-$G$21,$IT25)</f>
        <v>22</v>
      </c>
      <c r="IK25" s="10">
        <f>INDEX('O3-8hr'!$A:$Z,$IU25+IK$21-$G$21,$IT25)</f>
        <v>26</v>
      </c>
      <c r="IL25" s="10">
        <f>INDEX('O3-8hr'!$A:$Z,$IU25+IL$21-$G$21,$IT25)</f>
        <v>29</v>
      </c>
      <c r="IM25" s="10">
        <f>INDEX('O3-8hr'!$A:$Z,$IU25+IM$21-$G$21,$IT25)</f>
        <v>31</v>
      </c>
      <c r="IN25" s="10">
        <f>INDEX('O3-8hr'!$A:$Z,$IU25+IN$21-$G$21,$IT25)</f>
        <v>14</v>
      </c>
      <c r="IO25" s="10">
        <f>INDEX('O3-8hr'!$A:$Z,$IU25+IO$21-$G$21,$IT25)</f>
        <v>22</v>
      </c>
      <c r="IP25" s="10">
        <f>INDEX('O3-8hr'!$A:$Z,$IU25+IP$21-$G$21,$IT25)</f>
        <v>33</v>
      </c>
      <c r="IQ25" s="15">
        <f>INDEX('O3-8hr'!$A:$Z,$IU25+IQ$21-$G$21,$IT25)</f>
        <v>34</v>
      </c>
      <c r="IR25" s="21">
        <f t="shared" si="57"/>
        <v>80</v>
      </c>
      <c r="IT25" s="40">
        <f>MATCH($B25,'O3-8hr'!$1:$1,0)</f>
        <v>6</v>
      </c>
      <c r="IU25" s="40">
        <f>MATCH(DATE($A25,$IT$18,$IU$18),'O3-8hr'!$B:$B,0)</f>
        <v>1161</v>
      </c>
    </row>
    <row r="26" spans="1:255" ht="12.75" customHeight="1" x14ac:dyDescent="0.2">
      <c r="A26" s="21">
        <v>2018</v>
      </c>
      <c r="B26" s="21">
        <v>340273001</v>
      </c>
      <c r="C26" s="20">
        <f>INDEX(Sites!$A:$N,MATCH($B26,Sites!$A:$A,0),2)</f>
        <v>40.787627999999998</v>
      </c>
      <c r="D26" s="21" t="str">
        <f>INDEX(Sites!$A:$N,MATCH($B26,Sites!$A:$A,0),4)</f>
        <v>NJ</v>
      </c>
      <c r="E26" s="21" t="str">
        <f>INDEX(Sites!$A:$N,MATCH($B26,Sites!$A:$A,0),10)</f>
        <v>278.0</v>
      </c>
      <c r="F26" s="40" t="str">
        <f>INDEX(Sites!$A:$N,MATCH($B26,Sites!$A:$A,0),6)</f>
        <v>Chester</v>
      </c>
      <c r="G26" s="16">
        <f>INDEX('O3-8hr'!$A:$Z,$IU26+G$21-$G$21,$IT26)</f>
        <v>40</v>
      </c>
      <c r="H26" s="10">
        <f>INDEX('O3-8hr'!$A:$Z,$IU26+H$21-$G$21,$IT26)</f>
        <v>41</v>
      </c>
      <c r="I26" s="10">
        <f>INDEX('O3-8hr'!$A:$Z,$IU26+I$21-$G$21,$IT26)</f>
        <v>40</v>
      </c>
      <c r="J26" s="10">
        <f>INDEX('O3-8hr'!$A:$Z,$IU26+J$21-$G$21,$IT26)</f>
        <v>44</v>
      </c>
      <c r="K26" s="10">
        <f>INDEX('O3-8hr'!$A:$Z,$IU26+K$21-$G$21,$IT26)</f>
        <v>40</v>
      </c>
      <c r="L26" s="10">
        <f>INDEX('O3-8hr'!$A:$Z,$IU26+L$21-$G$21,$IT26)</f>
        <v>42</v>
      </c>
      <c r="M26" s="10">
        <f>INDEX('O3-8hr'!$A:$Z,$IU26+M$21-$G$21,$IT26)</f>
        <v>39</v>
      </c>
      <c r="N26" s="10">
        <f>INDEX('O3-8hr'!$A:$Z,$IU26+N$21-$G$21,$IT26)</f>
        <v>41</v>
      </c>
      <c r="O26" s="10">
        <f>INDEX('O3-8hr'!$A:$Z,$IU26+O$21-$G$21,$IT26)</f>
        <v>38</v>
      </c>
      <c r="P26" s="10">
        <f>INDEX('O3-8hr'!$A:$Z,$IU26+P$21-$G$21,$IT26)</f>
        <v>44</v>
      </c>
      <c r="Q26" s="10">
        <f>INDEX('O3-8hr'!$A:$Z,$IU26+Q$21-$G$21,$IT26)</f>
        <v>46</v>
      </c>
      <c r="R26" s="10">
        <f>INDEX('O3-8hr'!$A:$Z,$IU26+R$21-$G$21,$IT26)</f>
        <v>41</v>
      </c>
      <c r="S26" s="10">
        <f>INDEX('O3-8hr'!$A:$Z,$IU26+S$21-$G$21,$IT26)</f>
        <v>44</v>
      </c>
      <c r="T26" s="10">
        <f>INDEX('O3-8hr'!$A:$Z,$IU26+T$21-$G$21,$IT26)</f>
        <v>40</v>
      </c>
      <c r="U26" s="10">
        <f>INDEX('O3-8hr'!$A:$Z,$IU26+U$21-$G$21,$IT26)</f>
        <v>40</v>
      </c>
      <c r="V26" s="10">
        <f>INDEX('O3-8hr'!$A:$Z,$IU26+V$21-$G$21,$IT26)</f>
        <v>42</v>
      </c>
      <c r="W26" s="10">
        <f>INDEX('O3-8hr'!$A:$Z,$IU26+W$21-$G$21,$IT26)</f>
        <v>48</v>
      </c>
      <c r="X26" s="10">
        <f>INDEX('O3-8hr'!$A:$Z,$IU26+X$21-$G$21,$IT26)</f>
        <v>49</v>
      </c>
      <c r="Y26" s="10">
        <f>INDEX('O3-8hr'!$A:$Z,$IU26+Y$21-$G$21,$IT26)</f>
        <v>47</v>
      </c>
      <c r="Z26" s="10">
        <f>INDEX('O3-8hr'!$A:$Z,$IU26+Z$21-$G$21,$IT26)</f>
        <v>42</v>
      </c>
      <c r="AA26" s="10">
        <f>INDEX('O3-8hr'!$A:$Z,$IU26+AA$21-$G$21,$IT26)</f>
        <v>42</v>
      </c>
      <c r="AB26" s="10">
        <f>INDEX('O3-8hr'!$A:$Z,$IU26+AB$21-$G$21,$IT26)</f>
        <v>47</v>
      </c>
      <c r="AC26" s="10">
        <f>INDEX('O3-8hr'!$A:$Z,$IU26+AC$21-$G$21,$IT26)</f>
        <v>46</v>
      </c>
      <c r="AD26" s="10">
        <f>INDEX('O3-8hr'!$A:$Z,$IU26+AD$21-$G$21,$IT26)</f>
        <v>48</v>
      </c>
      <c r="AE26" s="10">
        <f>INDEX('O3-8hr'!$A:$Z,$IU26+AE$21-$G$21,$IT26)</f>
        <v>43</v>
      </c>
      <c r="AF26" s="10">
        <f>INDEX('O3-8hr'!$A:$Z,$IU26+AF$21-$G$21,$IT26)</f>
        <v>45</v>
      </c>
      <c r="AG26" s="10">
        <f>INDEX('O3-8hr'!$A:$Z,$IU26+AG$21-$G$21,$IT26)</f>
        <v>39</v>
      </c>
      <c r="AH26" s="10">
        <f>INDEX('O3-8hr'!$A:$Z,$IU26+AH$21-$G$21,$IT26)</f>
        <v>29</v>
      </c>
      <c r="AI26" s="10">
        <f>INDEX('O3-8hr'!$A:$Z,$IU26+AI$21-$G$21,$IT26)</f>
        <v>24</v>
      </c>
      <c r="AJ26" s="10">
        <f>INDEX('O3-8hr'!$A:$Z,$IU26+AJ$21-$G$21,$IT26)</f>
        <v>39</v>
      </c>
      <c r="AK26" s="10">
        <f>INDEX('O3-8hr'!$A:$Z,$IU26+AK$21-$G$21,$IT26)</f>
        <v>47</v>
      </c>
      <c r="AL26" s="10">
        <f>INDEX('O3-8hr'!$A:$Z,$IU26+AL$21-$G$21,$IT26)</f>
        <v>44</v>
      </c>
      <c r="AM26" s="10">
        <f>INDEX('O3-8hr'!$A:$Z,$IU26+AM$21-$G$21,$IT26)</f>
        <v>48</v>
      </c>
      <c r="AN26" s="10">
        <f>INDEX('O3-8hr'!$A:$Z,$IU26+AN$21-$G$21,$IT26)</f>
        <v>35</v>
      </c>
      <c r="AO26" s="10">
        <f>INDEX('O3-8hr'!$A:$Z,$IU26+AO$21-$G$21,$IT26)</f>
        <v>44</v>
      </c>
      <c r="AP26" s="10">
        <f>INDEX('O3-8hr'!$A:$Z,$IU26+AP$21-$G$21,$IT26)</f>
        <v>47</v>
      </c>
      <c r="AQ26" s="10">
        <f>INDEX('O3-8hr'!$A:$Z,$IU26+AQ$21-$G$21,$IT26)</f>
        <v>53</v>
      </c>
      <c r="AR26" s="10">
        <f>INDEX('O3-8hr'!$A:$Z,$IU26+AR$21-$G$21,$IT26)</f>
        <v>48</v>
      </c>
      <c r="AS26" s="10">
        <f>INDEX('O3-8hr'!$A:$Z,$IU26+AS$21-$G$21,$IT26)</f>
        <v>45</v>
      </c>
      <c r="AT26" s="10">
        <f>INDEX('O3-8hr'!$A:$Z,$IU26+AT$21-$G$21,$IT26)</f>
        <v>46</v>
      </c>
      <c r="AU26" s="10">
        <f>INDEX('O3-8hr'!$A:$Z,$IU26+AU$21-$G$21,$IT26)</f>
        <v>46</v>
      </c>
      <c r="AV26" s="10">
        <f>INDEX('O3-8hr'!$A:$Z,$IU26+AV$21-$G$21,$IT26)</f>
        <v>50</v>
      </c>
      <c r="AW26" s="10">
        <f>INDEX('O3-8hr'!$A:$Z,$IU26+AW$21-$G$21,$IT26)</f>
        <v>53</v>
      </c>
      <c r="AX26" s="10">
        <f>INDEX('O3-8hr'!$A:$Z,$IU26+AX$21-$G$21,$IT26)</f>
        <v>69</v>
      </c>
      <c r="AY26" s="10">
        <f>INDEX('O3-8hr'!$A:$Z,$IU26+AY$21-$G$21,$IT26)</f>
        <v>69</v>
      </c>
      <c r="AZ26" s="10">
        <f>INDEX('O3-8hr'!$A:$Z,$IU26+AZ$21-$G$21,$IT26)</f>
        <v>45</v>
      </c>
      <c r="BA26" s="10">
        <f>INDEX('O3-8hr'!$A:$Z,$IU26+BA$21-$G$21,$IT26)</f>
        <v>40</v>
      </c>
      <c r="BB26" s="10">
        <f>INDEX('O3-8hr'!$A:$Z,$IU26+BB$21-$G$21,$IT26)</f>
        <v>37</v>
      </c>
      <c r="BC26" s="10">
        <f>INDEX('O3-8hr'!$A:$Z,$IU26+BC$21-$G$21,$IT26)</f>
        <v>40</v>
      </c>
      <c r="BD26" s="10">
        <f>INDEX('O3-8hr'!$A:$Z,$IU26+BD$21-$G$21,$IT26)</f>
        <v>46</v>
      </c>
      <c r="BE26" s="10">
        <f>INDEX('O3-8hr'!$A:$Z,$IU26+BE$21-$G$21,$IT26)</f>
        <v>45</v>
      </c>
      <c r="BF26" s="10">
        <f>INDEX('O3-8hr'!$A:$Z,$IU26+BF$21-$G$21,$IT26)</f>
        <v>54</v>
      </c>
      <c r="BG26" s="10">
        <f>INDEX('O3-8hr'!$A:$Z,$IU26+BG$21-$G$21,$IT26)</f>
        <v>55</v>
      </c>
      <c r="BH26" s="10">
        <f>INDEX('O3-8hr'!$A:$Z,$IU26+BH$21-$G$21,$IT26)</f>
        <v>56</v>
      </c>
      <c r="BI26" s="10">
        <f>INDEX('O3-8hr'!$A:$Z,$IU26+BI$21-$G$21,$IT26)</f>
        <v>56</v>
      </c>
      <c r="BJ26" s="10">
        <f>INDEX('O3-8hr'!$A:$Z,$IU26+BJ$21-$G$21,$IT26)</f>
        <v>46</v>
      </c>
      <c r="BK26" s="10">
        <f>INDEX('O3-8hr'!$A:$Z,$IU26+BK$21-$G$21,$IT26)</f>
        <v>50</v>
      </c>
      <c r="BL26" s="10">
        <f>INDEX('O3-8hr'!$A:$Z,$IU26+BL$21-$G$21,$IT26)</f>
        <v>41</v>
      </c>
      <c r="BM26" s="10">
        <f>INDEX('O3-8hr'!$A:$Z,$IU26+BM$21-$G$21,$IT26)</f>
        <v>57</v>
      </c>
      <c r="BN26" s="10">
        <f>INDEX('O3-8hr'!$A:$Z,$IU26+BN$21-$G$21,$IT26)</f>
        <v>41</v>
      </c>
      <c r="BO26" s="10">
        <f>INDEX('O3-8hr'!$A:$Z,$IU26+BO$21-$G$21,$IT26)</f>
        <v>43</v>
      </c>
      <c r="BP26" s="10">
        <f>INDEX('O3-8hr'!$A:$Z,$IU26+BP$21-$G$21,$IT26)</f>
        <v>71</v>
      </c>
      <c r="BQ26" s="10">
        <f>INDEX('O3-8hr'!$A:$Z,$IU26+BQ$21-$G$21,$IT26)</f>
        <v>73</v>
      </c>
      <c r="BR26" s="10">
        <f>INDEX('O3-8hr'!$A:$Z,$IU26+BR$21-$G$21,$IT26)</f>
        <v>61</v>
      </c>
      <c r="BS26" s="10">
        <f>INDEX('O3-8hr'!$A:$Z,$IU26+BS$21-$G$21,$IT26)</f>
        <v>62</v>
      </c>
      <c r="BT26" s="10">
        <f>INDEX('O3-8hr'!$A:$Z,$IU26+BT$21-$G$21,$IT26)</f>
        <v>57</v>
      </c>
      <c r="BU26" s="10">
        <f>INDEX('O3-8hr'!$A:$Z,$IU26+BU$21-$G$21,$IT26)</f>
        <v>50</v>
      </c>
      <c r="BV26" s="10">
        <f>INDEX('O3-8hr'!$A:$Z,$IU26+BV$21-$G$21,$IT26)</f>
        <v>51</v>
      </c>
      <c r="BW26" s="10">
        <f>INDEX('O3-8hr'!$A:$Z,$IU26+BW$21-$G$21,$IT26)</f>
        <v>52</v>
      </c>
      <c r="BX26" s="10">
        <f>INDEX('O3-8hr'!$A:$Z,$IU26+BX$21-$G$21,$IT26)</f>
        <v>66</v>
      </c>
      <c r="BY26" s="10">
        <f>INDEX('O3-8hr'!$A:$Z,$IU26+BY$21-$G$21,$IT26)</f>
        <v>52</v>
      </c>
      <c r="BZ26" s="10">
        <f>INDEX('O3-8hr'!$A:$Z,$IU26+BZ$21-$G$21,$IT26)</f>
        <v>56</v>
      </c>
      <c r="CA26" s="10">
        <f>INDEX('O3-8hr'!$A:$Z,$IU26+CA$21-$G$21,$IT26)</f>
        <v>31</v>
      </c>
      <c r="CB26" s="10">
        <f>INDEX('O3-8hr'!$A:$Z,$IU26+CB$21-$G$21,$IT26)</f>
        <v>36</v>
      </c>
      <c r="CC26" s="10">
        <f>INDEX('O3-8hr'!$A:$Z,$IU26+CC$21-$G$21,$IT26)</f>
        <v>42</v>
      </c>
      <c r="CD26" s="10">
        <f>INDEX('O3-8hr'!$A:$Z,$IU26+CD$21-$G$21,$IT26)</f>
        <v>52</v>
      </c>
      <c r="CE26" s="10">
        <f>INDEX('O3-8hr'!$A:$Z,$IU26+CE$21-$G$21,$IT26)</f>
        <v>33</v>
      </c>
      <c r="CF26" s="10">
        <f>INDEX('O3-8hr'!$A:$Z,$IU26+CF$21-$G$21,$IT26)</f>
        <v>29</v>
      </c>
      <c r="CG26" s="10">
        <f>INDEX('O3-8hr'!$A:$Z,$IU26+CG$21-$G$21,$IT26)</f>
        <v>39</v>
      </c>
      <c r="CH26" s="10">
        <f>INDEX('O3-8hr'!$A:$Z,$IU26+CH$21-$G$21,$IT26)</f>
        <v>32</v>
      </c>
      <c r="CI26" s="10">
        <f>INDEX('O3-8hr'!$A:$Z,$IU26+CI$21-$G$21,$IT26)</f>
        <v>36</v>
      </c>
      <c r="CJ26" s="10">
        <f>INDEX('O3-8hr'!$A:$Z,$IU26+CJ$21-$G$21,$IT26)</f>
        <v>51</v>
      </c>
      <c r="CK26" s="10">
        <f>INDEX('O3-8hr'!$A:$Z,$IU26+CK$21-$G$21,$IT26)</f>
        <v>39</v>
      </c>
      <c r="CL26" s="10">
        <f>INDEX('O3-8hr'!$A:$Z,$IU26+CL$21-$G$21,$IT26)</f>
        <v>42</v>
      </c>
      <c r="CM26" s="10">
        <f>INDEX('O3-8hr'!$A:$Z,$IU26+CM$21-$G$21,$IT26)</f>
        <v>55</v>
      </c>
      <c r="CN26" s="10">
        <f>INDEX('O3-8hr'!$A:$Z,$IU26+CN$21-$G$21,$IT26)</f>
        <v>68</v>
      </c>
      <c r="CO26" s="10">
        <f>INDEX('O3-8hr'!$A:$Z,$IU26+CO$21-$G$21,$IT26)</f>
        <v>66</v>
      </c>
      <c r="CP26" s="10">
        <f>INDEX('O3-8hr'!$A:$Z,$IU26+CP$21-$G$21,$IT26)</f>
        <v>48</v>
      </c>
      <c r="CQ26" s="10">
        <f>INDEX('O3-8hr'!$A:$Z,$IU26+CQ$21-$G$21,$IT26)</f>
        <v>28</v>
      </c>
      <c r="CR26" s="10">
        <f>INDEX('O3-8hr'!$A:$Z,$IU26+CR$21-$G$21,$IT26)</f>
        <v>66</v>
      </c>
      <c r="CS26" s="10">
        <f>INDEX('O3-8hr'!$A:$Z,$IU26+CS$21-$G$21,$IT26)</f>
        <v>33</v>
      </c>
      <c r="CT26" s="10">
        <f>INDEX('O3-8hr'!$A:$Z,$IU26+CT$21-$G$21,$IT26)</f>
        <v>21</v>
      </c>
      <c r="CU26" s="10">
        <f>INDEX('O3-8hr'!$A:$Z,$IU26+CU$21-$G$21,$IT26)</f>
        <v>42</v>
      </c>
      <c r="CV26" s="10">
        <f>INDEX('O3-8hr'!$A:$Z,$IU26+CV$21-$G$21,$IT26)</f>
        <v>46</v>
      </c>
      <c r="CW26" s="10">
        <f>INDEX('O3-8hr'!$A:$Z,$IU26+CW$21-$G$21,$IT26)</f>
        <v>25</v>
      </c>
      <c r="CX26" s="10">
        <f>INDEX('O3-8hr'!$A:$Z,$IU26+CX$21-$G$21,$IT26)</f>
        <v>33</v>
      </c>
      <c r="CY26" s="10">
        <f>INDEX('O3-8hr'!$A:$Z,$IU26+CY$21-$G$21,$IT26)</f>
        <v>47</v>
      </c>
      <c r="CZ26" s="10">
        <f>INDEX('O3-8hr'!$A:$Z,$IU26+CZ$21-$G$21,$IT26)</f>
        <v>36</v>
      </c>
      <c r="DA26" s="10">
        <f>INDEX('O3-8hr'!$A:$Z,$IU26+DA$21-$G$21,$IT26)</f>
        <v>45</v>
      </c>
      <c r="DB26" s="10">
        <f>INDEX('O3-8hr'!$A:$Z,$IU26+DB$21-$G$21,$IT26)</f>
        <v>62</v>
      </c>
      <c r="DC26" s="10">
        <f>INDEX('O3-8hr'!$A:$Z,$IU26+DC$21-$G$21,$IT26)</f>
        <v>49</v>
      </c>
      <c r="DD26" s="10">
        <f>INDEX('O3-8hr'!$A:$Z,$IU26+DD$21-$G$21,$IT26)</f>
        <v>31</v>
      </c>
      <c r="DE26" s="10">
        <f>INDEX('O3-8hr'!$A:$Z,$IU26+DE$21-$G$21,$IT26)</f>
        <v>47</v>
      </c>
      <c r="DF26" s="10">
        <f>INDEX('O3-8hr'!$A:$Z,$IU26+DF$21-$G$21,$IT26)</f>
        <v>50</v>
      </c>
      <c r="DG26" s="10">
        <f>INDEX('O3-8hr'!$A:$Z,$IU26+DG$21-$G$21,$IT26)</f>
        <v>44</v>
      </c>
      <c r="DH26" s="10">
        <f>INDEX('O3-8hr'!$A:$Z,$IU26+DH$21-$G$21,$IT26)</f>
        <v>50</v>
      </c>
      <c r="DI26" s="10">
        <f>INDEX('O3-8hr'!$A:$Z,$IU26+DI$21-$G$21,$IT26)</f>
        <v>35</v>
      </c>
      <c r="DJ26" s="10">
        <f>INDEX('O3-8hr'!$A:$Z,$IU26+DJ$21-$G$21,$IT26)</f>
        <v>46</v>
      </c>
      <c r="DK26" s="10">
        <f>INDEX('O3-8hr'!$A:$Z,$IU26+DK$21-$G$21,$IT26)</f>
        <v>57</v>
      </c>
      <c r="DL26" s="10">
        <f>INDEX('O3-8hr'!$A:$Z,$IU26+DL$21-$G$21,$IT26)</f>
        <v>65</v>
      </c>
      <c r="DM26" s="10">
        <f>INDEX('O3-8hr'!$A:$Z,$IU26+DM$21-$G$21,$IT26)</f>
        <v>38</v>
      </c>
      <c r="DN26" s="10">
        <f>INDEX('O3-8hr'!$A:$Z,$IU26+DN$21-$G$21,$IT26)</f>
        <v>63</v>
      </c>
      <c r="DO26" s="10">
        <f>INDEX('O3-8hr'!$A:$Z,$IU26+DO$21-$G$21,$IT26)</f>
        <v>38</v>
      </c>
      <c r="DP26" s="10">
        <f>INDEX('O3-8hr'!$A:$Z,$IU26+DP$21-$G$21,$IT26)</f>
        <v>43</v>
      </c>
      <c r="DQ26" s="10">
        <f>INDEX('O3-8hr'!$A:$Z,$IU26+DQ$21-$G$21,$IT26)</f>
        <v>30</v>
      </c>
      <c r="DR26" s="10">
        <f>INDEX('O3-8hr'!$A:$Z,$IU26+DR$21-$G$21,$IT26)</f>
        <v>46</v>
      </c>
      <c r="DS26" s="10">
        <f>INDEX('O3-8hr'!$A:$Z,$IU26+DS$21-$G$21,$IT26)</f>
        <v>37</v>
      </c>
      <c r="DT26" s="10">
        <f>INDEX('O3-8hr'!$A:$Z,$IU26+DT$21-$G$21,$IT26)</f>
        <v>46</v>
      </c>
      <c r="DU26" s="10">
        <f>INDEX('O3-8hr'!$A:$Z,$IU26+DU$21-$G$21,$IT26)</f>
        <v>35</v>
      </c>
      <c r="DV26" s="10">
        <f>INDEX('O3-8hr'!$A:$Z,$IU26+DV$21-$G$21,$IT26)</f>
        <v>51</v>
      </c>
      <c r="DW26" s="10">
        <f>INDEX('O3-8hr'!$A:$Z,$IU26+DW$21-$G$21,$IT26)</f>
        <v>53</v>
      </c>
      <c r="DX26" s="10">
        <f>INDEX('O3-8hr'!$A:$Z,$IU26+DX$21-$G$21,$IT26)</f>
        <v>61</v>
      </c>
      <c r="DY26" s="10">
        <f>INDEX('O3-8hr'!$A:$Z,$IU26+DY$21-$G$21,$IT26)</f>
        <v>51</v>
      </c>
      <c r="DZ26" s="10">
        <f>INDEX('O3-8hr'!$A:$Z,$IU26+DZ$21-$G$21,$IT26)</f>
        <v>81</v>
      </c>
      <c r="EA26" s="10">
        <f>INDEX('O3-8hr'!$A:$Z,$IU26+EA$21-$G$21,$IT26)</f>
        <v>67</v>
      </c>
      <c r="EB26" s="10">
        <f>INDEX('O3-8hr'!$A:$Z,$IU26+EB$21-$G$21,$IT26)</f>
        <v>55</v>
      </c>
      <c r="EC26" s="10">
        <f>INDEX('O3-8hr'!$A:$Z,$IU26+EC$21-$G$21,$IT26)</f>
        <v>41</v>
      </c>
      <c r="ED26" s="10">
        <f>INDEX('O3-8hr'!$A:$Z,$IU26+ED$21-$G$21,$IT26)</f>
        <v>34</v>
      </c>
      <c r="EE26" s="10">
        <f>INDEX('O3-8hr'!$A:$Z,$IU26+EE$21-$G$21,$IT26)</f>
        <v>47</v>
      </c>
      <c r="EF26" s="10">
        <f>INDEX('O3-8hr'!$A:$Z,$IU26+EF$21-$G$21,$IT26)</f>
        <v>50</v>
      </c>
      <c r="EG26" s="10">
        <f>INDEX('O3-8hr'!$A:$Z,$IU26+EG$21-$G$21,$IT26)</f>
        <v>75</v>
      </c>
      <c r="EH26" s="10">
        <f>INDEX('O3-8hr'!$A:$Z,$IU26+EH$21-$G$21,$IT26)</f>
        <v>77</v>
      </c>
      <c r="EI26" s="10">
        <f>INDEX('O3-8hr'!$A:$Z,$IU26+EI$21-$G$21,$IT26)</f>
        <v>39</v>
      </c>
      <c r="EJ26" s="10">
        <f>INDEX('O3-8hr'!$A:$Z,$IU26+EJ$21-$G$21,$IT26)</f>
        <v>56</v>
      </c>
      <c r="EK26" s="10">
        <f>INDEX('O3-8hr'!$A:$Z,$IU26+EK$21-$G$21,$IT26)</f>
        <v>57</v>
      </c>
      <c r="EL26" s="10">
        <f>INDEX('O3-8hr'!$A:$Z,$IU26+EL$21-$G$21,$IT26)</f>
        <v>58</v>
      </c>
      <c r="EM26" s="10">
        <f>INDEX('O3-8hr'!$A:$Z,$IU26+EM$21-$G$21,$IT26)</f>
        <v>51</v>
      </c>
      <c r="EN26" s="10">
        <f>INDEX('O3-8hr'!$A:$Z,$IU26+EN$21-$G$21,$IT26)</f>
        <v>58</v>
      </c>
      <c r="EO26" s="10">
        <f>INDEX('O3-8hr'!$A:$Z,$IU26+EO$21-$G$21,$IT26)</f>
        <v>44</v>
      </c>
      <c r="EP26" s="10">
        <f>INDEX('O3-8hr'!$A:$Z,$IU26+EP$21-$G$21,$IT26)</f>
        <v>32</v>
      </c>
      <c r="EQ26" s="10">
        <f>INDEX('O3-8hr'!$A:$Z,$IU26+EQ$21-$G$21,$IT26)</f>
        <v>66</v>
      </c>
      <c r="ER26" s="10">
        <f>INDEX('O3-8hr'!$A:$Z,$IU26+ER$21-$G$21,$IT26)</f>
        <v>63</v>
      </c>
      <c r="ES26" s="10">
        <f>INDEX('O3-8hr'!$A:$Z,$IU26+ES$21-$G$21,$IT26)</f>
        <v>40</v>
      </c>
      <c r="ET26" s="10">
        <f>INDEX('O3-8hr'!$A:$Z,$IU26+ET$21-$G$21,$IT26)</f>
        <v>32</v>
      </c>
      <c r="EU26" s="10">
        <f>INDEX('O3-8hr'!$A:$Z,$IU26+EU$21-$G$21,$IT26)</f>
        <v>30</v>
      </c>
      <c r="EV26" s="10">
        <f>INDEX('O3-8hr'!$A:$Z,$IU26+EV$21-$G$21,$IT26)</f>
        <v>22</v>
      </c>
      <c r="EW26" s="10">
        <f>INDEX('O3-8hr'!$A:$Z,$IU26+EW$21-$G$21,$IT26)</f>
        <v>33</v>
      </c>
      <c r="EX26" s="10">
        <f>INDEX('O3-8hr'!$A:$Z,$IU26+EX$21-$G$21,$IT26)</f>
        <v>44</v>
      </c>
      <c r="EY26" s="10">
        <f>INDEX('O3-8hr'!$A:$Z,$IU26+EY$21-$G$21,$IT26)</f>
        <v>48</v>
      </c>
      <c r="EZ26" s="10">
        <f>INDEX('O3-8hr'!$A:$Z,$IU26+EZ$21-$G$21,$IT26)</f>
        <v>48</v>
      </c>
      <c r="FA26" s="10">
        <f>INDEX('O3-8hr'!$A:$Z,$IU26+FA$21-$G$21,$IT26)</f>
        <v>35</v>
      </c>
      <c r="FB26" s="10">
        <f>INDEX('O3-8hr'!$A:$Z,$IU26+FB$21-$G$21,$IT26)</f>
        <v>33</v>
      </c>
      <c r="FC26" s="10">
        <f>INDEX('O3-8hr'!$A:$Z,$IU26+FC$21-$G$21,$IT26)</f>
        <v>50</v>
      </c>
      <c r="FD26" s="10">
        <f>INDEX('O3-8hr'!$A:$Z,$IU26+FD$21-$G$21,$IT26)</f>
        <v>40</v>
      </c>
      <c r="FE26" s="10">
        <f>INDEX('O3-8hr'!$A:$Z,$IU26+FE$21-$G$21,$IT26)</f>
        <v>35</v>
      </c>
      <c r="FF26" s="10">
        <f>INDEX('O3-8hr'!$A:$Z,$IU26+FF$21-$G$21,$IT26)</f>
        <v>28</v>
      </c>
      <c r="FG26" s="10">
        <f>INDEX('O3-8hr'!$A:$Z,$IU26+FG$21-$G$21,$IT26)</f>
        <v>38</v>
      </c>
      <c r="FH26" s="10">
        <f>INDEX('O3-8hr'!$A:$Z,$IU26+FH$21-$G$21,$IT26)</f>
        <v>54</v>
      </c>
      <c r="FI26" s="10">
        <f>INDEX('O3-8hr'!$A:$Z,$IU26+FI$21-$G$21,$IT26)</f>
        <v>52</v>
      </c>
      <c r="FJ26" s="10">
        <f>INDEX('O3-8hr'!$A:$Z,$IU26+FJ$21-$G$21,$IT26)</f>
        <v>51</v>
      </c>
      <c r="FK26" s="10">
        <f>INDEX('O3-8hr'!$A:$Z,$IU26+FK$21-$G$21,$IT26)</f>
        <v>50</v>
      </c>
      <c r="FL26" s="10">
        <f>INDEX('O3-8hr'!$A:$Z,$IU26+FL$21-$G$21,$IT26)</f>
        <v>46</v>
      </c>
      <c r="FM26" s="10">
        <f>INDEX('O3-8hr'!$A:$Z,$IU26+FM$21-$G$21,$IT26)</f>
        <v>46</v>
      </c>
      <c r="FN26" s="10">
        <f>INDEX('O3-8hr'!$A:$Z,$IU26+FN$21-$G$21,$IT26)</f>
        <v>41</v>
      </c>
      <c r="FO26" s="10">
        <f>INDEX('O3-8hr'!$A:$Z,$IU26+FO$21-$G$21,$IT26)</f>
        <v>37</v>
      </c>
      <c r="FP26" s="10">
        <f>INDEX('O3-8hr'!$A:$Z,$IU26+FP$21-$G$21,$IT26)</f>
        <v>28</v>
      </c>
      <c r="FQ26" s="10">
        <f>INDEX('O3-8hr'!$A:$Z,$IU26+FQ$21-$G$21,$IT26)</f>
        <v>36</v>
      </c>
      <c r="FR26" s="10">
        <f>INDEX('O3-8hr'!$A:$Z,$IU26+FR$21-$G$21,$IT26)</f>
        <v>41</v>
      </c>
      <c r="FS26" s="10">
        <f>INDEX('O3-8hr'!$A:$Z,$IU26+FS$21-$G$21,$IT26)</f>
        <v>58</v>
      </c>
      <c r="FT26" s="10">
        <f>INDEX('O3-8hr'!$A:$Z,$IU26+FT$21-$G$21,$IT26)</f>
        <v>52</v>
      </c>
      <c r="FU26" s="10">
        <f>INDEX('O3-8hr'!$A:$Z,$IU26+FU$21-$G$21,$IT26)</f>
        <v>42</v>
      </c>
      <c r="FV26" s="10">
        <f>INDEX('O3-8hr'!$A:$Z,$IU26+FV$21-$G$21,$IT26)</f>
        <v>20</v>
      </c>
      <c r="FW26" s="10">
        <f>INDEX('O3-8hr'!$A:$Z,$IU26+FW$21-$G$21,$IT26)</f>
        <v>26</v>
      </c>
      <c r="FX26" s="10">
        <f>INDEX('O3-8hr'!$A:$Z,$IU26+FX$21-$G$21,$IT26)</f>
        <v>28</v>
      </c>
      <c r="FY26" s="10">
        <f>INDEX('O3-8hr'!$A:$Z,$IU26+FY$21-$G$21,$IT26)</f>
        <v>43</v>
      </c>
      <c r="FZ26" s="10">
        <f>INDEX('O3-8hr'!$A:$Z,$IU26+FZ$21-$G$21,$IT26)</f>
        <v>29</v>
      </c>
      <c r="GA26" s="10">
        <f>INDEX('O3-8hr'!$A:$Z,$IU26+GA$21-$G$21,$IT26)</f>
        <v>50</v>
      </c>
      <c r="GB26" s="10">
        <f>INDEX('O3-8hr'!$A:$Z,$IU26+GB$21-$G$21,$IT26)</f>
        <v>49</v>
      </c>
      <c r="GC26" s="10">
        <f>INDEX('O3-8hr'!$A:$Z,$IU26+GC$21-$G$21,$IT26)</f>
        <v>42</v>
      </c>
      <c r="GD26" s="10">
        <f>INDEX('O3-8hr'!$A:$Z,$IU26+GD$21-$G$21,$IT26)</f>
        <v>52</v>
      </c>
      <c r="GE26" s="10">
        <f>INDEX('O3-8hr'!$A:$Z,$IU26+GE$21-$G$21,$IT26)</f>
        <v>57</v>
      </c>
      <c r="GF26" s="10">
        <f>INDEX('O3-8hr'!$A:$Z,$IU26+GF$21-$G$21,$IT26)</f>
        <v>55</v>
      </c>
      <c r="GG26" s="10">
        <f>INDEX('O3-8hr'!$A:$Z,$IU26+GG$21-$G$21,$IT26)</f>
        <v>38</v>
      </c>
      <c r="GH26" s="10">
        <f>INDEX('O3-8hr'!$A:$Z,$IU26+GH$21-$G$21,$IT26)</f>
        <v>21</v>
      </c>
      <c r="GI26" s="10">
        <f>INDEX('O3-8hr'!$A:$Z,$IU26+GI$21-$G$21,$IT26)</f>
        <v>37</v>
      </c>
      <c r="GJ26" s="10">
        <f>INDEX('O3-8hr'!$A:$Z,$IU26+GJ$21-$G$21,$IT26)</f>
        <v>33</v>
      </c>
      <c r="GK26" s="10">
        <f>INDEX('O3-8hr'!$A:$Z,$IU26+GK$21-$G$21,$IT26)</f>
        <v>40</v>
      </c>
      <c r="GL26" s="10">
        <f>INDEX('O3-8hr'!$A:$Z,$IU26+GL$21-$G$21,$IT26)</f>
        <v>36</v>
      </c>
      <c r="GM26" s="10">
        <f>INDEX('O3-8hr'!$A:$Z,$IU26+GM$21-$G$21,$IT26)</f>
        <v>47</v>
      </c>
      <c r="GN26" s="10">
        <f>INDEX('O3-8hr'!$A:$Z,$IU26+GN$21-$G$21,$IT26)</f>
        <v>51</v>
      </c>
      <c r="GO26" s="10">
        <f>INDEX('O3-8hr'!$A:$Z,$IU26+GO$21-$G$21,$IT26)</f>
        <v>20</v>
      </c>
      <c r="GP26" s="10">
        <f>INDEX('O3-8hr'!$A:$Z,$IU26+GP$21-$G$21,$IT26)</f>
        <v>23</v>
      </c>
      <c r="GQ26" s="10">
        <f>INDEX('O3-8hr'!$A:$Z,$IU26+GQ$21-$G$21,$IT26)</f>
        <v>17</v>
      </c>
      <c r="GR26" s="10">
        <f>INDEX('O3-8hr'!$A:$Z,$IU26+GR$21-$G$21,$IT26)</f>
        <v>26</v>
      </c>
      <c r="GS26" s="10">
        <f>INDEX('O3-8hr'!$A:$Z,$IU26+GS$21-$G$21,$IT26)</f>
        <v>18</v>
      </c>
      <c r="GT26" s="10">
        <f>INDEX('O3-8hr'!$A:$Z,$IU26+GT$21-$G$21,$IT26)</f>
        <v>14</v>
      </c>
      <c r="GU26" s="10">
        <f>INDEX('O3-8hr'!$A:$Z,$IU26+GU$21-$G$21,$IT26)</f>
        <v>22</v>
      </c>
      <c r="GV26" s="10">
        <f>INDEX('O3-8hr'!$A:$Z,$IU26+GV$21-$G$21,$IT26)</f>
        <v>18</v>
      </c>
      <c r="GW26" s="10">
        <f>INDEX('O3-8hr'!$A:$Z,$IU26+GW$21-$G$21,$IT26)</f>
        <v>38</v>
      </c>
      <c r="GX26" s="10">
        <f>INDEX('O3-8hr'!$A:$Z,$IU26+GX$21-$G$21,$IT26)</f>
        <v>45</v>
      </c>
      <c r="GY26" s="10">
        <f>INDEX('O3-8hr'!$A:$Z,$IU26+GY$21-$G$21,$IT26)</f>
        <v>25</v>
      </c>
      <c r="GZ26" s="10">
        <f>INDEX('O3-8hr'!$A:$Z,$IU26+GZ$21-$G$21,$IT26)</f>
        <v>26</v>
      </c>
      <c r="HA26" s="10">
        <f>INDEX('O3-8hr'!$A:$Z,$IU26+HA$21-$G$21,$IT26)</f>
        <v>33</v>
      </c>
      <c r="HB26" s="10">
        <f>INDEX('O3-8hr'!$A:$Z,$IU26+HB$21-$G$21,$IT26)</f>
        <v>20</v>
      </c>
      <c r="HC26" s="10">
        <f>INDEX('O3-8hr'!$A:$Z,$IU26+HC$21-$G$21,$IT26)</f>
        <v>27</v>
      </c>
      <c r="HD26" s="10">
        <f>INDEX('O3-8hr'!$A:$Z,$IU26+HD$21-$G$21,$IT26)</f>
        <v>27</v>
      </c>
      <c r="HE26" s="10">
        <f>INDEX('O3-8hr'!$A:$Z,$IU26+HE$21-$G$21,$IT26)</f>
        <v>19</v>
      </c>
      <c r="HF26" s="10">
        <f>INDEX('O3-8hr'!$A:$Z,$IU26+HF$21-$G$21,$IT26)</f>
        <v>28</v>
      </c>
      <c r="HG26" s="10">
        <f>INDEX('O3-8hr'!$A:$Z,$IU26+HG$21-$G$21,$IT26)</f>
        <v>21</v>
      </c>
      <c r="HH26" s="10">
        <f>INDEX('O3-8hr'!$A:$Z,$IU26+HH$21-$G$21,$IT26)</f>
        <v>34</v>
      </c>
      <c r="HI26" s="10">
        <f>INDEX('O3-8hr'!$A:$Z,$IU26+HI$21-$G$21,$IT26)</f>
        <v>32</v>
      </c>
      <c r="HJ26" s="10">
        <f>INDEX('O3-8hr'!$A:$Z,$IU26+HJ$21-$G$21,$IT26)</f>
        <v>27</v>
      </c>
      <c r="HK26" s="10">
        <f>INDEX('O3-8hr'!$A:$Z,$IU26+HK$21-$G$21,$IT26)</f>
        <v>35</v>
      </c>
      <c r="HL26" s="10">
        <f>INDEX('O3-8hr'!$A:$Z,$IU26+HL$21-$G$21,$IT26)</f>
        <v>37</v>
      </c>
      <c r="HM26" s="10">
        <f>INDEX('O3-8hr'!$A:$Z,$IU26+HM$21-$G$21,$IT26)</f>
        <v>37</v>
      </c>
      <c r="HN26" s="10">
        <f>INDEX('O3-8hr'!$A:$Z,$IU26+HN$21-$G$21,$IT26)</f>
        <v>43</v>
      </c>
      <c r="HO26" s="10">
        <f>INDEX('O3-8hr'!$A:$Z,$IU26+HO$21-$G$21,$IT26)</f>
        <v>26</v>
      </c>
      <c r="HP26" s="10">
        <f>INDEX('O3-8hr'!$A:$Z,$IU26+HP$21-$G$21,$IT26)</f>
        <v>33</v>
      </c>
      <c r="HQ26" s="10">
        <f>INDEX('O3-8hr'!$A:$Z,$IU26+HQ$21-$G$21,$IT26)</f>
        <v>27</v>
      </c>
      <c r="HR26" s="10">
        <f>INDEX('O3-8hr'!$A:$Z,$IU26+HR$21-$G$21,$IT26)</f>
        <v>19</v>
      </c>
      <c r="HS26" s="10">
        <f>INDEX('O3-8hr'!$A:$Z,$IU26+HS$21-$G$21,$IT26)</f>
        <v>28</v>
      </c>
      <c r="HT26" s="10">
        <f>INDEX('O3-8hr'!$A:$Z,$IU26+HT$21-$G$21,$IT26)</f>
        <v>13</v>
      </c>
      <c r="HU26" s="10">
        <f>INDEX('O3-8hr'!$A:$Z,$IU26+HU$21-$G$21,$IT26)</f>
        <v>22</v>
      </c>
      <c r="HV26" s="10">
        <f>INDEX('O3-8hr'!$A:$Z,$IU26+HV$21-$G$21,$IT26)</f>
        <v>34</v>
      </c>
      <c r="HW26" s="10">
        <f>INDEX('O3-8hr'!$A:$Z,$IU26+HW$21-$G$21,$IT26)</f>
        <v>22</v>
      </c>
      <c r="HX26" s="10">
        <f>INDEX('O3-8hr'!$A:$Z,$IU26+HX$21-$G$21,$IT26)</f>
        <v>29</v>
      </c>
      <c r="HY26" s="10">
        <f>INDEX('O3-8hr'!$A:$Z,$IU26+HY$21-$G$21,$IT26)</f>
        <v>30</v>
      </c>
      <c r="HZ26" s="10">
        <f>INDEX('O3-8hr'!$A:$Z,$IU26+HZ$21-$G$21,$IT26)</f>
        <v>28</v>
      </c>
      <c r="IA26" s="10">
        <f>INDEX('O3-8hr'!$A:$Z,$IU26+IA$21-$G$21,$IT26)</f>
        <v>27</v>
      </c>
      <c r="IB26" s="10">
        <f>INDEX('O3-8hr'!$A:$Z,$IU26+IB$21-$G$21,$IT26)</f>
        <v>29</v>
      </c>
      <c r="IC26" s="10">
        <f>INDEX('O3-8hr'!$A:$Z,$IU26+IC$21-$G$21,$IT26)</f>
        <v>33</v>
      </c>
      <c r="ID26" s="10">
        <f>INDEX('O3-8hr'!$A:$Z,$IU26+ID$21-$G$21,$IT26)</f>
        <v>33</v>
      </c>
      <c r="IE26" s="10">
        <f>INDEX('O3-8hr'!$A:$Z,$IU26+IE$21-$G$21,$IT26)</f>
        <v>34</v>
      </c>
      <c r="IF26" s="10">
        <f>INDEX('O3-8hr'!$A:$Z,$IU26+IF$21-$G$21,$IT26)</f>
        <v>32</v>
      </c>
      <c r="IG26" s="10">
        <f>INDEX('O3-8hr'!$A:$Z,$IU26+IG$21-$G$21,$IT26)</f>
        <v>31</v>
      </c>
      <c r="IH26" s="10">
        <f>INDEX('O3-8hr'!$A:$Z,$IU26+IH$21-$G$21,$IT26)</f>
        <v>26</v>
      </c>
      <c r="II26" s="10">
        <f>INDEX('O3-8hr'!$A:$Z,$IU26+II$21-$G$21,$IT26)</f>
        <v>38</v>
      </c>
      <c r="IJ26" s="10">
        <f>INDEX('O3-8hr'!$A:$Z,$IU26+IJ$21-$G$21,$IT26)</f>
        <v>25</v>
      </c>
      <c r="IK26" s="10">
        <f>INDEX('O3-8hr'!$A:$Z,$IU26+IK$21-$G$21,$IT26)</f>
        <v>33</v>
      </c>
      <c r="IL26" s="10">
        <f>INDEX('O3-8hr'!$A:$Z,$IU26+IL$21-$G$21,$IT26)</f>
        <v>26</v>
      </c>
      <c r="IM26" s="10">
        <f>INDEX('O3-8hr'!$A:$Z,$IU26+IM$21-$G$21,$IT26)</f>
        <v>31</v>
      </c>
      <c r="IN26" s="10">
        <f>INDEX('O3-8hr'!$A:$Z,$IU26+IN$21-$G$21,$IT26)</f>
        <v>22</v>
      </c>
      <c r="IO26" s="10">
        <f>INDEX('O3-8hr'!$A:$Z,$IU26+IO$21-$G$21,$IT26)</f>
        <v>32</v>
      </c>
      <c r="IP26" s="10">
        <f>INDEX('O3-8hr'!$A:$Z,$IU26+IP$21-$G$21,$IT26)</f>
        <v>40</v>
      </c>
      <c r="IQ26" s="15">
        <f>INDEX('O3-8hr'!$A:$Z,$IU26+IQ$21-$G$21,$IT26)</f>
        <v>43</v>
      </c>
      <c r="IR26" s="21">
        <f t="shared" si="57"/>
        <v>81</v>
      </c>
      <c r="IT26" s="40">
        <f>MATCH($B26,'O3-8hr'!$1:$1,0)</f>
        <v>7</v>
      </c>
      <c r="IU26" s="40">
        <f>MATCH(DATE($A26,$IT$18,$IU$18),'O3-8hr'!$B:$B,0)</f>
        <v>1161</v>
      </c>
    </row>
    <row r="27" spans="1:255" ht="12.75" customHeight="1" x14ac:dyDescent="0.2">
      <c r="A27" s="21">
        <v>2018</v>
      </c>
      <c r="B27" s="21">
        <v>340150002</v>
      </c>
      <c r="C27" s="20">
        <f>INDEX(Sites!$A:$N,MATCH($B27,Sites!$A:$A,0),2)</f>
        <v>39.800339000000001</v>
      </c>
      <c r="D27" s="21" t="str">
        <f>INDEX(Sites!$A:$N,MATCH($B27,Sites!$A:$A,0),4)</f>
        <v>NJ</v>
      </c>
      <c r="E27" s="21" t="str">
        <f>INDEX(Sites!$A:$N,MATCH($B27,Sites!$A:$A,0),10)</f>
        <v>12.0</v>
      </c>
      <c r="F27" s="40" t="str">
        <f>INDEX(Sites!$A:$N,MATCH($B27,Sites!$A:$A,0),6)</f>
        <v>Clarksboro</v>
      </c>
      <c r="G27" s="16">
        <f>INDEX('O3-8hr'!$A:$Z,$IU27+G$21-$G$21,$IT27)</f>
        <v>32</v>
      </c>
      <c r="H27" s="10">
        <f>INDEX('O3-8hr'!$A:$Z,$IU27+H$21-$G$21,$IT27)</f>
        <v>38</v>
      </c>
      <c r="I27" s="10">
        <f>INDEX('O3-8hr'!$A:$Z,$IU27+I$21-$G$21,$IT27)</f>
        <v>39</v>
      </c>
      <c r="J27" s="10">
        <f>INDEX('O3-8hr'!$A:$Z,$IU27+J$21-$G$21,$IT27)</f>
        <v>43</v>
      </c>
      <c r="K27" s="10">
        <f>INDEX('O3-8hr'!$A:$Z,$IU27+K$21-$G$21,$IT27)</f>
        <v>38</v>
      </c>
      <c r="L27" s="10">
        <f>INDEX('O3-8hr'!$A:$Z,$IU27+L$21-$G$21,$IT27)</f>
        <v>41</v>
      </c>
      <c r="M27" s="10">
        <f>INDEX('O3-8hr'!$A:$Z,$IU27+M$21-$G$21,$IT27)</f>
        <v>34</v>
      </c>
      <c r="N27" s="10">
        <f>INDEX('O3-8hr'!$A:$Z,$IU27+N$21-$G$21,$IT27)</f>
        <v>41</v>
      </c>
      <c r="O27" s="10">
        <f>INDEX('O3-8hr'!$A:$Z,$IU27+O$21-$G$21,$IT27)</f>
        <v>35</v>
      </c>
      <c r="P27" s="10">
        <f>INDEX('O3-8hr'!$A:$Z,$IU27+P$21-$G$21,$IT27)</f>
        <v>43</v>
      </c>
      <c r="Q27" s="10">
        <f>INDEX('O3-8hr'!$A:$Z,$IU27+Q$21-$G$21,$IT27)</f>
        <v>45</v>
      </c>
      <c r="R27" s="10">
        <f>INDEX('O3-8hr'!$A:$Z,$IU27+R$21-$G$21,$IT27)</f>
        <v>37</v>
      </c>
      <c r="S27" s="10">
        <f>INDEX('O3-8hr'!$A:$Z,$IU27+S$21-$G$21,$IT27)</f>
        <v>41</v>
      </c>
      <c r="T27" s="10">
        <f>INDEX('O3-8hr'!$A:$Z,$IU27+T$21-$G$21,$IT27)</f>
        <v>36</v>
      </c>
      <c r="U27" s="10">
        <f>INDEX('O3-8hr'!$A:$Z,$IU27+U$21-$G$21,$IT27)</f>
        <v>38</v>
      </c>
      <c r="V27" s="10">
        <f>INDEX('O3-8hr'!$A:$Z,$IU27+V$21-$G$21,$IT27)</f>
        <v>40</v>
      </c>
      <c r="W27" s="10">
        <f>INDEX('O3-8hr'!$A:$Z,$IU27+W$21-$G$21,$IT27)</f>
        <v>43</v>
      </c>
      <c r="X27" s="10">
        <f>INDEX('O3-8hr'!$A:$Z,$IU27+X$21-$G$21,$IT27)</f>
        <v>48</v>
      </c>
      <c r="Y27" s="10">
        <f>INDEX('O3-8hr'!$A:$Z,$IU27+Y$21-$G$21,$IT27)</f>
        <v>45</v>
      </c>
      <c r="Z27" s="10">
        <f>INDEX('O3-8hr'!$A:$Z,$IU27+Z$21-$G$21,$IT27)</f>
        <v>33</v>
      </c>
      <c r="AA27" s="10">
        <f>INDEX('O3-8hr'!$A:$Z,$IU27+AA$21-$G$21,$IT27)</f>
        <v>37</v>
      </c>
      <c r="AB27" s="10">
        <f>INDEX('O3-8hr'!$A:$Z,$IU27+AB$21-$G$21,$IT27)</f>
        <v>45</v>
      </c>
      <c r="AC27" s="10">
        <f>INDEX('O3-8hr'!$A:$Z,$IU27+AC$21-$G$21,$IT27)</f>
        <v>45</v>
      </c>
      <c r="AD27" s="10">
        <f>INDEX('O3-8hr'!$A:$Z,$IU27+AD$21-$G$21,$IT27)</f>
        <v>49</v>
      </c>
      <c r="AE27" s="10">
        <f>INDEX('O3-8hr'!$A:$Z,$IU27+AE$21-$G$21,$IT27)</f>
        <v>42</v>
      </c>
      <c r="AF27" s="10">
        <f>INDEX('O3-8hr'!$A:$Z,$IU27+AF$21-$G$21,$IT27)</f>
        <v>45</v>
      </c>
      <c r="AG27" s="10">
        <f>INDEX('O3-8hr'!$A:$Z,$IU27+AG$21-$G$21,$IT27)</f>
        <v>44</v>
      </c>
      <c r="AH27" s="10">
        <f>INDEX('O3-8hr'!$A:$Z,$IU27+AH$21-$G$21,$IT27)</f>
        <v>31</v>
      </c>
      <c r="AI27" s="10">
        <f>INDEX('O3-8hr'!$A:$Z,$IU27+AI$21-$G$21,$IT27)</f>
        <v>51</v>
      </c>
      <c r="AJ27" s="10">
        <f>INDEX('O3-8hr'!$A:$Z,$IU27+AJ$21-$G$21,$IT27)</f>
        <v>37</v>
      </c>
      <c r="AK27" s="10">
        <f>INDEX('O3-8hr'!$A:$Z,$IU27+AK$21-$G$21,$IT27)</f>
        <v>45</v>
      </c>
      <c r="AL27" s="10">
        <f>INDEX('O3-8hr'!$A:$Z,$IU27+AL$21-$G$21,$IT27)</f>
        <v>42</v>
      </c>
      <c r="AM27" s="10">
        <f>INDEX('O3-8hr'!$A:$Z,$IU27+AM$21-$G$21,$IT27)</f>
        <v>36</v>
      </c>
      <c r="AN27" s="10">
        <f>INDEX('O3-8hr'!$A:$Z,$IU27+AN$21-$G$21,$IT27)</f>
        <v>37</v>
      </c>
      <c r="AO27" s="10">
        <f>INDEX('O3-8hr'!$A:$Z,$IU27+AO$21-$G$21,$IT27)</f>
        <v>44</v>
      </c>
      <c r="AP27" s="10">
        <f>INDEX('O3-8hr'!$A:$Z,$IU27+AP$21-$G$21,$IT27)</f>
        <v>46</v>
      </c>
      <c r="AQ27" s="10">
        <f>INDEX('O3-8hr'!$A:$Z,$IU27+AQ$21-$G$21,$IT27)</f>
        <v>52</v>
      </c>
      <c r="AR27" s="10">
        <f>INDEX('O3-8hr'!$A:$Z,$IU27+AR$21-$G$21,$IT27)</f>
        <v>47</v>
      </c>
      <c r="AS27" s="10">
        <f>INDEX('O3-8hr'!$A:$Z,$IU27+AS$21-$G$21,$IT27)</f>
        <v>45</v>
      </c>
      <c r="AT27" s="10">
        <f>INDEX('O3-8hr'!$A:$Z,$IU27+AT$21-$G$21,$IT27)</f>
        <v>45</v>
      </c>
      <c r="AU27" s="10">
        <f>INDEX('O3-8hr'!$A:$Z,$IU27+AU$21-$G$21,$IT27)</f>
        <v>45</v>
      </c>
      <c r="AV27" s="10">
        <f>INDEX('O3-8hr'!$A:$Z,$IU27+AV$21-$G$21,$IT27)</f>
        <v>50</v>
      </c>
      <c r="AW27" s="10">
        <f>INDEX('O3-8hr'!$A:$Z,$IU27+AW$21-$G$21,$IT27)</f>
        <v>55</v>
      </c>
      <c r="AX27" s="10">
        <f>INDEX('O3-8hr'!$A:$Z,$IU27+AX$21-$G$21,$IT27)</f>
        <v>63</v>
      </c>
      <c r="AY27" s="10">
        <f>INDEX('O3-8hr'!$A:$Z,$IU27+AY$21-$G$21,$IT27)</f>
        <v>55</v>
      </c>
      <c r="AZ27" s="10">
        <f>INDEX('O3-8hr'!$A:$Z,$IU27+AZ$21-$G$21,$IT27)</f>
        <v>43</v>
      </c>
      <c r="BA27" s="10">
        <f>INDEX('O3-8hr'!$A:$Z,$IU27+BA$21-$G$21,$IT27)</f>
        <v>51</v>
      </c>
      <c r="BB27" s="10">
        <f>INDEX('O3-8hr'!$A:$Z,$IU27+BB$21-$G$21,$IT27)</f>
        <v>36</v>
      </c>
      <c r="BC27" s="10">
        <f>INDEX('O3-8hr'!$A:$Z,$IU27+BC$21-$G$21,$IT27)</f>
        <v>42</v>
      </c>
      <c r="BD27" s="10">
        <f>INDEX('O3-8hr'!$A:$Z,$IU27+BD$21-$G$21,$IT27)</f>
        <v>43</v>
      </c>
      <c r="BE27" s="10">
        <f>INDEX('O3-8hr'!$A:$Z,$IU27+BE$21-$G$21,$IT27)</f>
        <v>44</v>
      </c>
      <c r="BF27" s="10">
        <f>INDEX('O3-8hr'!$A:$Z,$IU27+BF$21-$G$21,$IT27)</f>
        <v>51</v>
      </c>
      <c r="BG27" s="10">
        <f>INDEX('O3-8hr'!$A:$Z,$IU27+BG$21-$G$21,$IT27)</f>
        <v>58</v>
      </c>
      <c r="BH27" s="10">
        <f>INDEX('O3-8hr'!$A:$Z,$IU27+BH$21-$G$21,$IT27)</f>
        <v>60</v>
      </c>
      <c r="BI27" s="10">
        <f>INDEX('O3-8hr'!$A:$Z,$IU27+BI$21-$G$21,$IT27)</f>
        <v>52</v>
      </c>
      <c r="BJ27" s="10">
        <f>INDEX('O3-8hr'!$A:$Z,$IU27+BJ$21-$G$21,$IT27)</f>
        <v>43</v>
      </c>
      <c r="BK27" s="10">
        <f>INDEX('O3-8hr'!$A:$Z,$IU27+BK$21-$G$21,$IT27)</f>
        <v>50</v>
      </c>
      <c r="BL27" s="10">
        <f>INDEX('O3-8hr'!$A:$Z,$IU27+BL$21-$G$21,$IT27)</f>
        <v>44</v>
      </c>
      <c r="BM27" s="10">
        <f>INDEX('O3-8hr'!$A:$Z,$IU27+BM$21-$G$21,$IT27)</f>
        <v>57</v>
      </c>
      <c r="BN27" s="10">
        <f>INDEX('O3-8hr'!$A:$Z,$IU27+BN$21-$G$21,$IT27)</f>
        <v>35</v>
      </c>
      <c r="BO27" s="10">
        <f>INDEX('O3-8hr'!$A:$Z,$IU27+BO$21-$G$21,$IT27)</f>
        <v>49</v>
      </c>
      <c r="BP27" s="10">
        <f>INDEX('O3-8hr'!$A:$Z,$IU27+BP$21-$G$21,$IT27)</f>
        <v>72</v>
      </c>
      <c r="BQ27" s="10">
        <f>INDEX('O3-8hr'!$A:$Z,$IU27+BQ$21-$G$21,$IT27)</f>
        <v>74</v>
      </c>
      <c r="BR27" s="10">
        <f>INDEX('O3-8hr'!$A:$Z,$IU27+BR$21-$G$21,$IT27)</f>
        <v>63</v>
      </c>
      <c r="BS27" s="10">
        <f>INDEX('O3-8hr'!$A:$Z,$IU27+BS$21-$G$21,$IT27)</f>
        <v>60</v>
      </c>
      <c r="BT27" s="10">
        <f>INDEX('O3-8hr'!$A:$Z,$IU27+BT$21-$G$21,$IT27)</f>
        <v>55</v>
      </c>
      <c r="BU27" s="10">
        <f>INDEX('O3-8hr'!$A:$Z,$IU27+BU$21-$G$21,$IT27)</f>
        <v>49</v>
      </c>
      <c r="BV27" s="10">
        <f>INDEX('O3-8hr'!$A:$Z,$IU27+BV$21-$G$21,$IT27)</f>
        <v>57</v>
      </c>
      <c r="BW27" s="10">
        <f>INDEX('O3-8hr'!$A:$Z,$IU27+BW$21-$G$21,$IT27)</f>
        <v>53</v>
      </c>
      <c r="BX27" s="10">
        <f>INDEX('O3-8hr'!$A:$Z,$IU27+BX$21-$G$21,$IT27)</f>
        <v>60</v>
      </c>
      <c r="BY27" s="10">
        <f>INDEX('O3-8hr'!$A:$Z,$IU27+BY$21-$G$21,$IT27)</f>
        <v>50</v>
      </c>
      <c r="BZ27" s="10">
        <f>INDEX('O3-8hr'!$A:$Z,$IU27+BZ$21-$G$21,$IT27)</f>
        <v>55</v>
      </c>
      <c r="CA27" s="10">
        <f>INDEX('O3-8hr'!$A:$Z,$IU27+CA$21-$G$21,$IT27)</f>
        <v>49</v>
      </c>
      <c r="CB27" s="10">
        <f>INDEX('O3-8hr'!$A:$Z,$IU27+CB$21-$G$21,$IT27)</f>
        <v>31</v>
      </c>
      <c r="CC27" s="10">
        <f>INDEX('O3-8hr'!$A:$Z,$IU27+CC$21-$G$21,$IT27)</f>
        <v>37</v>
      </c>
      <c r="CD27" s="10">
        <f>INDEX('O3-8hr'!$A:$Z,$IU27+CD$21-$G$21,$IT27)</f>
        <v>50</v>
      </c>
      <c r="CE27" s="10">
        <f>INDEX('O3-8hr'!$A:$Z,$IU27+CE$21-$G$21,$IT27)</f>
        <v>27</v>
      </c>
      <c r="CF27" s="10">
        <f>INDEX('O3-8hr'!$A:$Z,$IU27+CF$21-$G$21,$IT27)</f>
        <v>20</v>
      </c>
      <c r="CG27" s="10">
        <f>INDEX('O3-8hr'!$A:$Z,$IU27+CG$21-$G$21,$IT27)</f>
        <v>34</v>
      </c>
      <c r="CH27" s="10">
        <f>INDEX('O3-8hr'!$A:$Z,$IU27+CH$21-$G$21,$IT27)</f>
        <v>28</v>
      </c>
      <c r="CI27" s="10">
        <f>INDEX('O3-8hr'!$A:$Z,$IU27+CI$21-$G$21,$IT27)</f>
        <v>41</v>
      </c>
      <c r="CJ27" s="10">
        <f>INDEX('O3-8hr'!$A:$Z,$IU27+CJ$21-$G$21,$IT27)</f>
        <v>65</v>
      </c>
      <c r="CK27" s="10">
        <f>INDEX('O3-8hr'!$A:$Z,$IU27+CK$21-$G$21,$IT27)</f>
        <v>30</v>
      </c>
      <c r="CL27" s="10">
        <f>INDEX('O3-8hr'!$A:$Z,$IU27+CL$21-$G$21,$IT27)</f>
        <v>46</v>
      </c>
      <c r="CM27" s="10">
        <f>INDEX('O3-8hr'!$A:$Z,$IU27+CM$21-$G$21,$IT27)</f>
        <v>68</v>
      </c>
      <c r="CN27" s="10">
        <f>INDEX('O3-8hr'!$A:$Z,$IU27+CN$21-$G$21,$IT27)</f>
        <v>61</v>
      </c>
      <c r="CO27" s="10">
        <f>INDEX('O3-8hr'!$A:$Z,$IU27+CO$21-$G$21,$IT27)</f>
        <v>59</v>
      </c>
      <c r="CP27" s="10">
        <f>INDEX('O3-8hr'!$A:$Z,$IU27+CP$21-$G$21,$IT27)</f>
        <v>37</v>
      </c>
      <c r="CQ27" s="10">
        <f>INDEX('O3-8hr'!$A:$Z,$IU27+CQ$21-$G$21,$IT27)</f>
        <v>26</v>
      </c>
      <c r="CR27" s="10">
        <f>INDEX('O3-8hr'!$A:$Z,$IU27+CR$21-$G$21,$IT27)</f>
        <v>40</v>
      </c>
      <c r="CS27" s="10">
        <f>INDEX('O3-8hr'!$A:$Z,$IU27+CS$21-$G$21,$IT27)</f>
        <v>27</v>
      </c>
      <c r="CT27" s="10">
        <f>INDEX('O3-8hr'!$A:$Z,$IU27+CT$21-$G$21,$IT27)</f>
        <v>22</v>
      </c>
      <c r="CU27" s="10">
        <f>INDEX('O3-8hr'!$A:$Z,$IU27+CU$21-$G$21,$IT27)</f>
        <v>50</v>
      </c>
      <c r="CV27" s="10">
        <f>INDEX('O3-8hr'!$A:$Z,$IU27+CV$21-$G$21,$IT27)</f>
        <v>52</v>
      </c>
      <c r="CW27" s="10">
        <f>INDEX('O3-8hr'!$A:$Z,$IU27+CW$21-$G$21,$IT27)</f>
        <v>26</v>
      </c>
      <c r="CX27" s="10">
        <f>INDEX('O3-8hr'!$A:$Z,$IU27+CX$21-$G$21,$IT27)</f>
        <v>36</v>
      </c>
      <c r="CY27" s="10">
        <f>INDEX('O3-8hr'!$A:$Z,$IU27+CY$21-$G$21,$IT27)</f>
        <v>55</v>
      </c>
      <c r="CZ27" s="10">
        <f>INDEX('O3-8hr'!$A:$Z,$IU27+CZ$21-$G$21,$IT27)</f>
        <v>35</v>
      </c>
      <c r="DA27" s="10">
        <f>INDEX('O3-8hr'!$A:$Z,$IU27+DA$21-$G$21,$IT27)</f>
        <v>43</v>
      </c>
      <c r="DB27" s="10">
        <f>INDEX('O3-8hr'!$A:$Z,$IU27+DB$21-$G$21,$IT27)</f>
        <v>50</v>
      </c>
      <c r="DC27" s="10">
        <f>INDEX('O3-8hr'!$A:$Z,$IU27+DC$21-$G$21,$IT27)</f>
        <v>64</v>
      </c>
      <c r="DD27" s="10">
        <f>INDEX('O3-8hr'!$A:$Z,$IU27+DD$21-$G$21,$IT27)</f>
        <v>36</v>
      </c>
      <c r="DE27" s="10">
        <f>INDEX('O3-8hr'!$A:$Z,$IU27+DE$21-$G$21,$IT27)</f>
        <v>40</v>
      </c>
      <c r="DF27" s="10">
        <f>INDEX('O3-8hr'!$A:$Z,$IU27+DF$21-$G$21,$IT27)</f>
        <v>45</v>
      </c>
      <c r="DG27" s="10">
        <f>INDEX('O3-8hr'!$A:$Z,$IU27+DG$21-$G$21,$IT27)</f>
        <v>41</v>
      </c>
      <c r="DH27" s="10">
        <f>INDEX('O3-8hr'!$A:$Z,$IU27+DH$21-$G$21,$IT27)</f>
        <v>48</v>
      </c>
      <c r="DI27" s="10">
        <f>INDEX('O3-8hr'!$A:$Z,$IU27+DI$21-$G$21,$IT27)</f>
        <v>45</v>
      </c>
      <c r="DJ27" s="10">
        <f>INDEX('O3-8hr'!$A:$Z,$IU27+DJ$21-$G$21,$IT27)</f>
        <v>59</v>
      </c>
      <c r="DK27" s="10">
        <f>INDEX('O3-8hr'!$A:$Z,$IU27+DK$21-$G$21,$IT27)</f>
        <v>64</v>
      </c>
      <c r="DL27" s="10">
        <f>INDEX('O3-8hr'!$A:$Z,$IU27+DL$21-$G$21,$IT27)</f>
        <v>66</v>
      </c>
      <c r="DM27" s="10">
        <f>INDEX('O3-8hr'!$A:$Z,$IU27+DM$21-$G$21,$IT27)</f>
        <v>48</v>
      </c>
      <c r="DN27" s="10">
        <f>INDEX('O3-8hr'!$A:$Z,$IU27+DN$21-$G$21,$IT27)</f>
        <v>53</v>
      </c>
      <c r="DO27" s="10">
        <f>INDEX('O3-8hr'!$A:$Z,$IU27+DO$21-$G$21,$IT27)</f>
        <v>61</v>
      </c>
      <c r="DP27" s="10">
        <f>INDEX('O3-8hr'!$A:$Z,$IU27+DP$21-$G$21,$IT27)</f>
        <v>36</v>
      </c>
      <c r="DQ27" s="10">
        <f>INDEX('O3-8hr'!$A:$Z,$IU27+DQ$21-$G$21,$IT27)</f>
        <v>28</v>
      </c>
      <c r="DR27" s="10">
        <f>INDEX('O3-8hr'!$A:$Z,$IU27+DR$21-$G$21,$IT27)</f>
        <v>50</v>
      </c>
      <c r="DS27" s="10">
        <f>INDEX('O3-8hr'!$A:$Z,$IU27+DS$21-$G$21,$IT27)</f>
        <v>41</v>
      </c>
      <c r="DT27" s="10">
        <f>INDEX('O3-8hr'!$A:$Z,$IU27+DT$21-$G$21,$IT27)</f>
        <v>47</v>
      </c>
      <c r="DU27" s="10">
        <f>INDEX('O3-8hr'!$A:$Z,$IU27+DU$21-$G$21,$IT27)</f>
        <v>38</v>
      </c>
      <c r="DV27" s="10">
        <f>INDEX('O3-8hr'!$A:$Z,$IU27+DV$21-$G$21,$IT27)</f>
        <v>54</v>
      </c>
      <c r="DW27" s="10">
        <f>INDEX('O3-8hr'!$A:$Z,$IU27+DW$21-$G$21,$IT27)</f>
        <v>63</v>
      </c>
      <c r="DX27" s="10">
        <f>INDEX('O3-8hr'!$A:$Z,$IU27+DX$21-$G$21,$IT27)</f>
        <v>79</v>
      </c>
      <c r="DY27" s="10">
        <f>INDEX('O3-8hr'!$A:$Z,$IU27+DY$21-$G$21,$IT27)</f>
        <v>71</v>
      </c>
      <c r="DZ27" s="10">
        <f>INDEX('O3-8hr'!$A:$Z,$IU27+DZ$21-$G$21,$IT27)</f>
        <v>55</v>
      </c>
      <c r="EA27" s="10">
        <f>INDEX('O3-8hr'!$A:$Z,$IU27+EA$21-$G$21,$IT27)</f>
        <v>61</v>
      </c>
      <c r="EB27" s="10">
        <f>INDEX('O3-8hr'!$A:$Z,$IU27+EB$21-$G$21,$IT27)</f>
        <v>39</v>
      </c>
      <c r="EC27" s="10">
        <f>INDEX('O3-8hr'!$A:$Z,$IU27+EC$21-$G$21,$IT27)</f>
        <v>26</v>
      </c>
      <c r="ED27" s="10">
        <f>INDEX('O3-8hr'!$A:$Z,$IU27+ED$21-$G$21,$IT27)</f>
        <v>36</v>
      </c>
      <c r="EE27" s="10">
        <f>INDEX('O3-8hr'!$A:$Z,$IU27+EE$21-$G$21,$IT27)</f>
        <v>45</v>
      </c>
      <c r="EF27" s="10">
        <f>INDEX('O3-8hr'!$A:$Z,$IU27+EF$21-$G$21,$IT27)</f>
        <v>49</v>
      </c>
      <c r="EG27" s="10">
        <f>INDEX('O3-8hr'!$A:$Z,$IU27+EG$21-$G$21,$IT27)</f>
        <v>78</v>
      </c>
      <c r="EH27" s="10">
        <f>INDEX('O3-8hr'!$A:$Z,$IU27+EH$21-$G$21,$IT27)</f>
        <v>84</v>
      </c>
      <c r="EI27" s="10">
        <f>INDEX('O3-8hr'!$A:$Z,$IU27+EI$21-$G$21,$IT27)</f>
        <v>53</v>
      </c>
      <c r="EJ27" s="10">
        <f>INDEX('O3-8hr'!$A:$Z,$IU27+EJ$21-$G$21,$IT27)</f>
        <v>43</v>
      </c>
      <c r="EK27" s="10">
        <f>INDEX('O3-8hr'!$A:$Z,$IU27+EK$21-$G$21,$IT27)</f>
        <v>46</v>
      </c>
      <c r="EL27" s="10">
        <f>INDEX('O3-8hr'!$A:$Z,$IU27+EL$21-$G$21,$IT27)</f>
        <v>55</v>
      </c>
      <c r="EM27" s="10">
        <f>INDEX('O3-8hr'!$A:$Z,$IU27+EM$21-$G$21,$IT27)</f>
        <v>50</v>
      </c>
      <c r="EN27" s="10">
        <f>INDEX('O3-8hr'!$A:$Z,$IU27+EN$21-$G$21,$IT27)</f>
        <v>66</v>
      </c>
      <c r="EO27" s="10">
        <f>INDEX('O3-8hr'!$A:$Z,$IU27+EO$21-$G$21,$IT27)</f>
        <v>47</v>
      </c>
      <c r="EP27" s="10">
        <f>INDEX('O3-8hr'!$A:$Z,$IU27+EP$21-$G$21,$IT27)</f>
        <v>40</v>
      </c>
      <c r="EQ27" s="10">
        <f>INDEX('O3-8hr'!$A:$Z,$IU27+EQ$21-$G$21,$IT27)</f>
        <v>77</v>
      </c>
      <c r="ER27" s="10">
        <f>INDEX('O3-8hr'!$A:$Z,$IU27+ER$21-$G$21,$IT27)</f>
        <v>52</v>
      </c>
      <c r="ES27" s="10">
        <f>INDEX('O3-8hr'!$A:$Z,$IU27+ES$21-$G$21,$IT27)</f>
        <v>32</v>
      </c>
      <c r="ET27" s="10">
        <f>INDEX('O3-8hr'!$A:$Z,$IU27+ET$21-$G$21,$IT27)</f>
        <v>31</v>
      </c>
      <c r="EU27" s="10">
        <f>INDEX('O3-8hr'!$A:$Z,$IU27+EU$21-$G$21,$IT27)</f>
        <v>27</v>
      </c>
      <c r="EV27" s="10">
        <f>INDEX('O3-8hr'!$A:$Z,$IU27+EV$21-$G$21,$IT27)</f>
        <v>21</v>
      </c>
      <c r="EW27" s="10">
        <f>INDEX('O3-8hr'!$A:$Z,$IU27+EW$21-$G$21,$IT27)</f>
        <v>36</v>
      </c>
      <c r="EX27" s="10">
        <f>INDEX('O3-8hr'!$A:$Z,$IU27+EX$21-$G$21,$IT27)</f>
        <v>53</v>
      </c>
      <c r="EY27" s="10">
        <f>INDEX('O3-8hr'!$A:$Z,$IU27+EY$21-$G$21,$IT27)</f>
        <v>44</v>
      </c>
      <c r="EZ27" s="10">
        <f>INDEX('O3-8hr'!$A:$Z,$IU27+EZ$21-$G$21,$IT27)</f>
        <v>57</v>
      </c>
      <c r="FA27" s="10">
        <f>INDEX('O3-8hr'!$A:$Z,$IU27+FA$21-$G$21,$IT27)</f>
        <v>45</v>
      </c>
      <c r="FB27" s="10">
        <f>INDEX('O3-8hr'!$A:$Z,$IU27+FB$21-$G$21,$IT27)</f>
        <v>37</v>
      </c>
      <c r="FC27" s="10">
        <f>INDEX('O3-8hr'!$A:$Z,$IU27+FC$21-$G$21,$IT27)</f>
        <v>37</v>
      </c>
      <c r="FD27" s="10">
        <f>INDEX('O3-8hr'!$A:$Z,$IU27+FD$21-$G$21,$IT27)</f>
        <v>35</v>
      </c>
      <c r="FE27" s="10">
        <f>INDEX('O3-8hr'!$A:$Z,$IU27+FE$21-$G$21,$IT27)</f>
        <v>26</v>
      </c>
      <c r="FF27" s="10">
        <f>INDEX('O3-8hr'!$A:$Z,$IU27+FF$21-$G$21,$IT27)</f>
        <v>22</v>
      </c>
      <c r="FG27" s="10">
        <f>INDEX('O3-8hr'!$A:$Z,$IU27+FG$21-$G$21,$IT27)</f>
        <v>44</v>
      </c>
      <c r="FH27" s="10">
        <f>INDEX('O3-8hr'!$A:$Z,$IU27+FH$21-$G$21,$IT27)</f>
        <v>64</v>
      </c>
      <c r="FI27" s="10">
        <f>INDEX('O3-8hr'!$A:$Z,$IU27+FI$21-$G$21,$IT27)</f>
        <v>58</v>
      </c>
      <c r="FJ27" s="10">
        <f>INDEX('O3-8hr'!$A:$Z,$IU27+FJ$21-$G$21,$IT27)</f>
        <v>41</v>
      </c>
      <c r="FK27" s="10">
        <f>INDEX('O3-8hr'!$A:$Z,$IU27+FK$21-$G$21,$IT27)</f>
        <v>67</v>
      </c>
      <c r="FL27" s="10">
        <f>INDEX('O3-8hr'!$A:$Z,$IU27+FL$21-$G$21,$IT27)</f>
        <v>52</v>
      </c>
      <c r="FM27" s="10">
        <f>INDEX('O3-8hr'!$A:$Z,$IU27+FM$21-$G$21,$IT27)</f>
        <v>65</v>
      </c>
      <c r="FN27" s="10">
        <f>INDEX('O3-8hr'!$A:$Z,$IU27+FN$21-$G$21,$IT27)</f>
        <v>40</v>
      </c>
      <c r="FO27" s="10">
        <f>INDEX('O3-8hr'!$A:$Z,$IU27+FO$21-$G$21,$IT27)</f>
        <v>55</v>
      </c>
      <c r="FP27" s="10">
        <f>INDEX('O3-8hr'!$A:$Z,$IU27+FP$21-$G$21,$IT27)</f>
        <v>43</v>
      </c>
      <c r="FQ27" s="10">
        <f>INDEX('O3-8hr'!$A:$Z,$IU27+FQ$21-$G$21,$IT27)</f>
        <v>40</v>
      </c>
      <c r="FR27" s="10">
        <f>INDEX('O3-8hr'!$A:$Z,$IU27+FR$21-$G$21,$IT27)</f>
        <v>56</v>
      </c>
      <c r="FS27" s="10">
        <f>INDEX('O3-8hr'!$A:$Z,$IU27+FS$21-$G$21,$IT27)</f>
        <v>61</v>
      </c>
      <c r="FT27" s="10">
        <f>INDEX('O3-8hr'!$A:$Z,$IU27+FT$21-$G$21,$IT27)</f>
        <v>50</v>
      </c>
      <c r="FU27" s="10">
        <f>INDEX('O3-8hr'!$A:$Z,$IU27+FU$21-$G$21,$IT27)</f>
        <v>46</v>
      </c>
      <c r="FV27" s="10">
        <f>INDEX('O3-8hr'!$A:$Z,$IU27+FV$21-$G$21,$IT27)</f>
        <v>25</v>
      </c>
      <c r="FW27" s="10">
        <f>INDEX('O3-8hr'!$A:$Z,$IU27+FW$21-$G$21,$IT27)</f>
        <v>27</v>
      </c>
      <c r="FX27" s="10">
        <f>INDEX('O3-8hr'!$A:$Z,$IU27+FX$21-$G$21,$IT27)</f>
        <v>29</v>
      </c>
      <c r="FY27" s="10">
        <f>INDEX('O3-8hr'!$A:$Z,$IU27+FY$21-$G$21,$IT27)</f>
        <v>46</v>
      </c>
      <c r="FZ27" s="10">
        <f>INDEX('O3-8hr'!$A:$Z,$IU27+FZ$21-$G$21,$IT27)</f>
        <v>35</v>
      </c>
      <c r="GA27" s="10">
        <f>INDEX('O3-8hr'!$A:$Z,$IU27+GA$21-$G$21,$IT27)</f>
        <v>49</v>
      </c>
      <c r="GB27" s="10">
        <f>INDEX('O3-8hr'!$A:$Z,$IU27+GB$21-$G$21,$IT27)</f>
        <v>47</v>
      </c>
      <c r="GC27" s="10">
        <f>INDEX('O3-8hr'!$A:$Z,$IU27+GC$21-$G$21,$IT27)</f>
        <v>45</v>
      </c>
      <c r="GD27" s="10">
        <f>INDEX('O3-8hr'!$A:$Z,$IU27+GD$21-$G$21,$IT27)</f>
        <v>64</v>
      </c>
      <c r="GE27" s="10">
        <f>INDEX('O3-8hr'!$A:$Z,$IU27+GE$21-$G$21,$IT27)</f>
        <v>62</v>
      </c>
      <c r="GF27" s="10">
        <f>INDEX('O3-8hr'!$A:$Z,$IU27+GF$21-$G$21,$IT27)</f>
        <v>69</v>
      </c>
      <c r="GG27" s="10">
        <f>INDEX('O3-8hr'!$A:$Z,$IU27+GG$21-$G$21,$IT27)</f>
        <v>54</v>
      </c>
      <c r="GH27" s="10">
        <f>INDEX('O3-8hr'!$A:$Z,$IU27+GH$21-$G$21,$IT27)</f>
        <v>23</v>
      </c>
      <c r="GI27" s="10">
        <f>INDEX('O3-8hr'!$A:$Z,$IU27+GI$21-$G$21,$IT27)</f>
        <v>27</v>
      </c>
      <c r="GJ27" s="10">
        <f>INDEX('O3-8hr'!$A:$Z,$IU27+GJ$21-$G$21,$IT27)</f>
        <v>37</v>
      </c>
      <c r="GK27" s="10">
        <f>INDEX('O3-8hr'!$A:$Z,$IU27+GK$21-$G$21,$IT27)</f>
        <v>44</v>
      </c>
      <c r="GL27" s="10">
        <f>INDEX('O3-8hr'!$A:$Z,$IU27+GL$21-$G$21,$IT27)</f>
        <v>52</v>
      </c>
      <c r="GM27" s="10">
        <f>INDEX('O3-8hr'!$A:$Z,$IU27+GM$21-$G$21,$IT27)</f>
        <v>64</v>
      </c>
      <c r="GN27" s="10">
        <f>INDEX('O3-8hr'!$A:$Z,$IU27+GN$21-$G$21,$IT27)</f>
        <v>60</v>
      </c>
      <c r="GO27" s="10">
        <f>INDEX('O3-8hr'!$A:$Z,$IU27+GO$21-$G$21,$IT27)</f>
        <v>50</v>
      </c>
      <c r="GP27" s="10">
        <f>INDEX('O3-8hr'!$A:$Z,$IU27+GP$21-$G$21,$IT27)</f>
        <v>20</v>
      </c>
      <c r="GQ27" s="10">
        <f>INDEX('O3-8hr'!$A:$Z,$IU27+GQ$21-$G$21,$IT27)</f>
        <v>27</v>
      </c>
      <c r="GR27" s="10">
        <f>INDEX('O3-8hr'!$A:$Z,$IU27+GR$21-$G$21,$IT27)</f>
        <v>25</v>
      </c>
      <c r="GS27" s="10">
        <f>INDEX('O3-8hr'!$A:$Z,$IU27+GS$21-$G$21,$IT27)</f>
        <v>8</v>
      </c>
      <c r="GT27" s="10">
        <f>INDEX('O3-8hr'!$A:$Z,$IU27+GT$21-$G$21,$IT27)</f>
        <v>18</v>
      </c>
      <c r="GU27" s="10">
        <f>INDEX('O3-8hr'!$A:$Z,$IU27+GU$21-$G$21,$IT27)</f>
        <v>18</v>
      </c>
      <c r="GV27" s="10">
        <f>INDEX('O3-8hr'!$A:$Z,$IU27+GV$21-$G$21,$IT27)</f>
        <v>21</v>
      </c>
      <c r="GW27" s="10">
        <f>INDEX('O3-8hr'!$A:$Z,$IU27+GW$21-$G$21,$IT27)</f>
        <v>31</v>
      </c>
      <c r="GX27" s="10">
        <f>INDEX('O3-8hr'!$A:$Z,$IU27+GX$21-$G$21,$IT27)</f>
        <v>33</v>
      </c>
      <c r="GY27" s="10">
        <f>INDEX('O3-8hr'!$A:$Z,$IU27+GY$21-$G$21,$IT27)</f>
        <v>28</v>
      </c>
      <c r="GZ27" s="10">
        <f>INDEX('O3-8hr'!$A:$Z,$IU27+GZ$21-$G$21,$IT27)</f>
        <v>20</v>
      </c>
      <c r="HA27" s="10">
        <f>INDEX('O3-8hr'!$A:$Z,$IU27+HA$21-$G$21,$IT27)</f>
        <v>44</v>
      </c>
      <c r="HB27" s="10">
        <f>INDEX('O3-8hr'!$A:$Z,$IU27+HB$21-$G$21,$IT27)</f>
        <v>23</v>
      </c>
      <c r="HC27" s="10">
        <f>INDEX('O3-8hr'!$A:$Z,$IU27+HC$21-$G$21,$IT27)</f>
        <v>31</v>
      </c>
      <c r="HD27" s="10">
        <f>INDEX('O3-8hr'!$A:$Z,$IU27+HD$21-$G$21,$IT27)</f>
        <v>27</v>
      </c>
      <c r="HE27" s="10">
        <f>INDEX('O3-8hr'!$A:$Z,$IU27+HE$21-$G$21,$IT27)</f>
        <v>18</v>
      </c>
      <c r="HF27" s="10">
        <f>INDEX('O3-8hr'!$A:$Z,$IU27+HF$21-$G$21,$IT27)</f>
        <v>30</v>
      </c>
      <c r="HG27" s="10">
        <f>INDEX('O3-8hr'!$A:$Z,$IU27+HG$21-$G$21,$IT27)</f>
        <v>28</v>
      </c>
      <c r="HH27" s="10">
        <f>INDEX('O3-8hr'!$A:$Z,$IU27+HH$21-$G$21,$IT27)</f>
        <v>27</v>
      </c>
      <c r="HI27" s="10">
        <f>INDEX('O3-8hr'!$A:$Z,$IU27+HI$21-$G$21,$IT27)</f>
        <v>26</v>
      </c>
      <c r="HJ27" s="10">
        <f>INDEX('O3-8hr'!$A:$Z,$IU27+HJ$21-$G$21,$IT27)</f>
        <v>21</v>
      </c>
      <c r="HK27" s="10">
        <f>INDEX('O3-8hr'!$A:$Z,$IU27+HK$21-$G$21,$IT27)</f>
        <v>47</v>
      </c>
      <c r="HL27" s="10">
        <f>INDEX('O3-8hr'!$A:$Z,$IU27+HL$21-$G$21,$IT27)</f>
        <v>43</v>
      </c>
      <c r="HM27" s="10">
        <f>INDEX('O3-8hr'!$A:$Z,$IU27+HM$21-$G$21,$IT27)</f>
        <v>45</v>
      </c>
      <c r="HN27" s="10">
        <f>INDEX('O3-8hr'!$A:$Z,$IU27+HN$21-$G$21,$IT27)</f>
        <v>44</v>
      </c>
      <c r="HO27" s="10">
        <f>INDEX('O3-8hr'!$A:$Z,$IU27+HO$21-$G$21,$IT27)</f>
        <v>39</v>
      </c>
      <c r="HP27" s="10">
        <f>INDEX('O3-8hr'!$A:$Z,$IU27+HP$21-$G$21,$IT27)</f>
        <v>43</v>
      </c>
      <c r="HQ27" s="10">
        <f>INDEX('O3-8hr'!$A:$Z,$IU27+HQ$21-$G$21,$IT27)</f>
        <v>19</v>
      </c>
      <c r="HR27" s="10">
        <f>INDEX('O3-8hr'!$A:$Z,$IU27+HR$21-$G$21,$IT27)</f>
        <v>21</v>
      </c>
      <c r="HS27" s="10">
        <f>INDEX('O3-8hr'!$A:$Z,$IU27+HS$21-$G$21,$IT27)</f>
        <v>28</v>
      </c>
      <c r="HT27" s="10">
        <f>INDEX('O3-8hr'!$A:$Z,$IU27+HT$21-$G$21,$IT27)</f>
        <v>22</v>
      </c>
      <c r="HU27" s="10">
        <f>INDEX('O3-8hr'!$A:$Z,$IU27+HU$21-$G$21,$IT27)</f>
        <v>30</v>
      </c>
      <c r="HV27" s="10">
        <f>INDEX('O3-8hr'!$A:$Z,$IU27+HV$21-$G$21,$IT27)</f>
        <v>31</v>
      </c>
      <c r="HW27" s="10">
        <f>INDEX('O3-8hr'!$A:$Z,$IU27+HW$21-$G$21,$IT27)</f>
        <v>18</v>
      </c>
      <c r="HX27" s="10">
        <f>INDEX('O3-8hr'!$A:$Z,$IU27+HX$21-$G$21,$IT27)</f>
        <v>31</v>
      </c>
      <c r="HY27" s="10">
        <f>INDEX('O3-8hr'!$A:$Z,$IU27+HY$21-$G$21,$IT27)</f>
        <v>29</v>
      </c>
      <c r="HZ27" s="10">
        <f>INDEX('O3-8hr'!$A:$Z,$IU27+HZ$21-$G$21,$IT27)</f>
        <v>24</v>
      </c>
      <c r="IA27" s="10">
        <f>INDEX('O3-8hr'!$A:$Z,$IU27+IA$21-$G$21,$IT27)</f>
        <v>26</v>
      </c>
      <c r="IB27" s="10">
        <f>INDEX('O3-8hr'!$A:$Z,$IU27+IB$21-$G$21,$IT27)</f>
        <v>30</v>
      </c>
      <c r="IC27" s="10">
        <f>INDEX('O3-8hr'!$A:$Z,$IU27+IC$21-$G$21,$IT27)</f>
        <v>34</v>
      </c>
      <c r="ID27" s="10">
        <f>INDEX('O3-8hr'!$A:$Z,$IU27+ID$21-$G$21,$IT27)</f>
        <v>33</v>
      </c>
      <c r="IE27" s="10">
        <f>INDEX('O3-8hr'!$A:$Z,$IU27+IE$21-$G$21,$IT27)</f>
        <v>37</v>
      </c>
      <c r="IF27" s="10">
        <f>INDEX('O3-8hr'!$A:$Z,$IU27+IF$21-$G$21,$IT27)</f>
        <v>32</v>
      </c>
      <c r="IG27" s="10">
        <f>INDEX('O3-8hr'!$A:$Z,$IU27+IG$21-$G$21,$IT27)</f>
        <v>31</v>
      </c>
      <c r="IH27" s="10">
        <f>INDEX('O3-8hr'!$A:$Z,$IU27+IH$21-$G$21,$IT27)</f>
        <v>31</v>
      </c>
      <c r="II27" s="10">
        <f>INDEX('O3-8hr'!$A:$Z,$IU27+II$21-$G$21,$IT27)</f>
        <v>38</v>
      </c>
      <c r="IJ27" s="10">
        <f>INDEX('O3-8hr'!$A:$Z,$IU27+IJ$21-$G$21,$IT27)</f>
        <v>23</v>
      </c>
      <c r="IK27" s="10">
        <f>INDEX('O3-8hr'!$A:$Z,$IU27+IK$21-$G$21,$IT27)</f>
        <v>23</v>
      </c>
      <c r="IL27" s="10">
        <f>INDEX('O3-8hr'!$A:$Z,$IU27+IL$21-$G$21,$IT27)</f>
        <v>31</v>
      </c>
      <c r="IM27" s="10">
        <f>INDEX('O3-8hr'!$A:$Z,$IU27+IM$21-$G$21,$IT27)</f>
        <v>32</v>
      </c>
      <c r="IN27" s="10">
        <f>INDEX('O3-8hr'!$A:$Z,$IU27+IN$21-$G$21,$IT27)</f>
        <v>14</v>
      </c>
      <c r="IO27" s="10">
        <f>INDEX('O3-8hr'!$A:$Z,$IU27+IO$21-$G$21,$IT27)</f>
        <v>25</v>
      </c>
      <c r="IP27" s="10">
        <f>INDEX('O3-8hr'!$A:$Z,$IU27+IP$21-$G$21,$IT27)</f>
        <v>34</v>
      </c>
      <c r="IQ27" s="15">
        <f>INDEX('O3-8hr'!$A:$Z,$IU27+IQ$21-$G$21,$IT27)</f>
        <v>41</v>
      </c>
      <c r="IR27" s="21">
        <f t="shared" si="57"/>
        <v>84</v>
      </c>
      <c r="IT27" s="40">
        <f>MATCH($B27,'O3-8hr'!$1:$1,0)</f>
        <v>8</v>
      </c>
      <c r="IU27" s="40">
        <f>MATCH(DATE($A27,$IT$18,$IU$18),'O3-8hr'!$B:$B,0)</f>
        <v>1161</v>
      </c>
    </row>
    <row r="28" spans="1:255" ht="12.75" customHeight="1" x14ac:dyDescent="0.2">
      <c r="A28" s="21">
        <v>2018</v>
      </c>
      <c r="B28" s="21">
        <v>340290006</v>
      </c>
      <c r="C28" s="20">
        <f>INDEX(Sites!$A:$N,MATCH($B28,Sites!$A:$A,0),2)</f>
        <v>40.064830000000001</v>
      </c>
      <c r="D28" s="21" t="str">
        <f>INDEX(Sites!$A:$N,MATCH($B28,Sites!$A:$A,0),4)</f>
        <v>NJ</v>
      </c>
      <c r="E28" s="21" t="str">
        <f>INDEX(Sites!$A:$N,MATCH($B28,Sites!$A:$A,0),10)</f>
        <v>41.0</v>
      </c>
      <c r="F28" s="40" t="str">
        <f>INDEX(Sites!$A:$N,MATCH($B28,Sites!$A:$A,0),6)</f>
        <v>Colliers Mills</v>
      </c>
      <c r="G28" s="16">
        <f>INDEX('O3-8hr'!$A:$Z,$IU28+G$21-$G$21,$IT28)</f>
        <v>38</v>
      </c>
      <c r="H28" s="10">
        <f>INDEX('O3-8hr'!$A:$Z,$IU28+H$21-$G$21,$IT28)</f>
        <v>38</v>
      </c>
      <c r="I28" s="10">
        <f>INDEX('O3-8hr'!$A:$Z,$IU28+I$21-$G$21,$IT28)</f>
        <v>40</v>
      </c>
      <c r="J28" s="10">
        <f>INDEX('O3-8hr'!$A:$Z,$IU28+J$21-$G$21,$IT28)</f>
        <v>43</v>
      </c>
      <c r="K28" s="10">
        <f>INDEX('O3-8hr'!$A:$Z,$IU28+K$21-$G$21,$IT28)</f>
        <v>38</v>
      </c>
      <c r="L28" s="10">
        <f>INDEX('O3-8hr'!$A:$Z,$IU28+L$21-$G$21,$IT28)</f>
        <v>44</v>
      </c>
      <c r="M28" s="10">
        <f>INDEX('O3-8hr'!$A:$Z,$IU28+M$21-$G$21,$IT28)</f>
        <v>41</v>
      </c>
      <c r="N28" s="10">
        <f>INDEX('O3-8hr'!$A:$Z,$IU28+N$21-$G$21,$IT28)</f>
        <v>40</v>
      </c>
      <c r="O28" s="10">
        <f>INDEX('O3-8hr'!$A:$Z,$IU28+O$21-$G$21,$IT28)</f>
        <v>36</v>
      </c>
      <c r="P28" s="10">
        <f>INDEX('O3-8hr'!$A:$Z,$IU28+P$21-$G$21,$IT28)</f>
        <v>42</v>
      </c>
      <c r="Q28" s="10">
        <f>INDEX('O3-8hr'!$A:$Z,$IU28+Q$21-$G$21,$IT28)</f>
        <v>45</v>
      </c>
      <c r="R28" s="10">
        <f>INDEX('O3-8hr'!$A:$Z,$IU28+R$21-$G$21,$IT28)</f>
        <v>42</v>
      </c>
      <c r="S28" s="10">
        <f>INDEX('O3-8hr'!$A:$Z,$IU28+S$21-$G$21,$IT28)</f>
        <v>41</v>
      </c>
      <c r="T28" s="10">
        <f>INDEX('O3-8hr'!$A:$Z,$IU28+T$21-$G$21,$IT28)</f>
        <v>37</v>
      </c>
      <c r="U28" s="10">
        <f>INDEX('O3-8hr'!$A:$Z,$IU28+U$21-$G$21,$IT28)</f>
        <v>39</v>
      </c>
      <c r="V28" s="10">
        <f>INDEX('O3-8hr'!$A:$Z,$IU28+V$21-$G$21,$IT28)</f>
        <v>41</v>
      </c>
      <c r="W28" s="10">
        <f>INDEX('O3-8hr'!$A:$Z,$IU28+W$21-$G$21,$IT28)</f>
        <v>43</v>
      </c>
      <c r="X28" s="10">
        <f>INDEX('O3-8hr'!$A:$Z,$IU28+X$21-$G$21,$IT28)</f>
        <v>48</v>
      </c>
      <c r="Y28" s="10">
        <f>INDEX('O3-8hr'!$A:$Z,$IU28+Y$21-$G$21,$IT28)</f>
        <v>43</v>
      </c>
      <c r="Z28" s="10">
        <f>INDEX('O3-8hr'!$A:$Z,$IU28+Z$21-$G$21,$IT28)</f>
        <v>37</v>
      </c>
      <c r="AA28" s="10">
        <f>INDEX('O3-8hr'!$A:$Z,$IU28+AA$21-$G$21,$IT28)</f>
        <v>38</v>
      </c>
      <c r="AB28" s="10">
        <f>INDEX('O3-8hr'!$A:$Z,$IU28+AB$21-$G$21,$IT28)</f>
        <v>46</v>
      </c>
      <c r="AC28" s="10">
        <f>INDEX('O3-8hr'!$A:$Z,$IU28+AC$21-$G$21,$IT28)</f>
        <v>45</v>
      </c>
      <c r="AD28" s="10" t="str">
        <f>INDEX('O3-8hr'!$A:$Z,$IU28+AD$21-$G$21,$IT28)</f>
        <v/>
      </c>
      <c r="AE28" s="10" t="str">
        <f>INDEX('O3-8hr'!$A:$Z,$IU28+AE$21-$G$21,$IT28)</f>
        <v/>
      </c>
      <c r="AF28" s="10">
        <f>INDEX('O3-8hr'!$A:$Z,$IU28+AF$21-$G$21,$IT28)</f>
        <v>46</v>
      </c>
      <c r="AG28" s="10">
        <f>INDEX('O3-8hr'!$A:$Z,$IU28+AG$21-$G$21,$IT28)</f>
        <v>47</v>
      </c>
      <c r="AH28" s="10">
        <f>INDEX('O3-8hr'!$A:$Z,$IU28+AH$21-$G$21,$IT28)</f>
        <v>31</v>
      </c>
      <c r="AI28" s="10">
        <f>INDEX('O3-8hr'!$A:$Z,$IU28+AI$21-$G$21,$IT28)</f>
        <v>37</v>
      </c>
      <c r="AJ28" s="10">
        <f>INDEX('O3-8hr'!$A:$Z,$IU28+AJ$21-$G$21,$IT28)</f>
        <v>36</v>
      </c>
      <c r="AK28" s="10">
        <f>INDEX('O3-8hr'!$A:$Z,$IU28+AK$21-$G$21,$IT28)</f>
        <v>45</v>
      </c>
      <c r="AL28" s="10">
        <f>INDEX('O3-8hr'!$A:$Z,$IU28+AL$21-$G$21,$IT28)</f>
        <v>44</v>
      </c>
      <c r="AM28" s="10">
        <f>INDEX('O3-8hr'!$A:$Z,$IU28+AM$21-$G$21,$IT28)</f>
        <v>39</v>
      </c>
      <c r="AN28" s="10">
        <f>INDEX('O3-8hr'!$A:$Z,$IU28+AN$21-$G$21,$IT28)</f>
        <v>40</v>
      </c>
      <c r="AO28" s="10">
        <f>INDEX('O3-8hr'!$A:$Z,$IU28+AO$21-$G$21,$IT28)</f>
        <v>44</v>
      </c>
      <c r="AP28" s="10">
        <f>INDEX('O3-8hr'!$A:$Z,$IU28+AP$21-$G$21,$IT28)</f>
        <v>46</v>
      </c>
      <c r="AQ28" s="10">
        <f>INDEX('O3-8hr'!$A:$Z,$IU28+AQ$21-$G$21,$IT28)</f>
        <v>50</v>
      </c>
      <c r="AR28" s="10">
        <f>INDEX('O3-8hr'!$A:$Z,$IU28+AR$21-$G$21,$IT28)</f>
        <v>49</v>
      </c>
      <c r="AS28" s="10">
        <f>INDEX('O3-8hr'!$A:$Z,$IU28+AS$21-$G$21,$IT28)</f>
        <v>46</v>
      </c>
      <c r="AT28" s="10">
        <f>INDEX('O3-8hr'!$A:$Z,$IU28+AT$21-$G$21,$IT28)</f>
        <v>44</v>
      </c>
      <c r="AU28" s="10">
        <f>INDEX('O3-8hr'!$A:$Z,$IU28+AU$21-$G$21,$IT28)</f>
        <v>45</v>
      </c>
      <c r="AV28" s="10">
        <f>INDEX('O3-8hr'!$A:$Z,$IU28+AV$21-$G$21,$IT28)</f>
        <v>51</v>
      </c>
      <c r="AW28" s="10">
        <f>INDEX('O3-8hr'!$A:$Z,$IU28+AW$21-$G$21,$IT28)</f>
        <v>54</v>
      </c>
      <c r="AX28" s="10">
        <f>INDEX('O3-8hr'!$A:$Z,$IU28+AX$21-$G$21,$IT28)</f>
        <v>64</v>
      </c>
      <c r="AY28" s="10">
        <f>INDEX('O3-8hr'!$A:$Z,$IU28+AY$21-$G$21,$IT28)</f>
        <v>59</v>
      </c>
      <c r="AZ28" s="10">
        <f>INDEX('O3-8hr'!$A:$Z,$IU28+AZ$21-$G$21,$IT28)</f>
        <v>45</v>
      </c>
      <c r="BA28" s="10">
        <f>INDEX('O3-8hr'!$A:$Z,$IU28+BA$21-$G$21,$IT28)</f>
        <v>43</v>
      </c>
      <c r="BB28" s="10">
        <f>INDEX('O3-8hr'!$A:$Z,$IU28+BB$21-$G$21,$IT28)</f>
        <v>36</v>
      </c>
      <c r="BC28" s="10">
        <f>INDEX('O3-8hr'!$A:$Z,$IU28+BC$21-$G$21,$IT28)</f>
        <v>40</v>
      </c>
      <c r="BD28" s="10">
        <f>INDEX('O3-8hr'!$A:$Z,$IU28+BD$21-$G$21,$IT28)</f>
        <v>43</v>
      </c>
      <c r="BE28" s="10">
        <f>INDEX('O3-8hr'!$A:$Z,$IU28+BE$21-$G$21,$IT28)</f>
        <v>46</v>
      </c>
      <c r="BF28" s="10">
        <f>INDEX('O3-8hr'!$A:$Z,$IU28+BF$21-$G$21,$IT28)</f>
        <v>53</v>
      </c>
      <c r="BG28" s="10">
        <f>INDEX('O3-8hr'!$A:$Z,$IU28+BG$21-$G$21,$IT28)</f>
        <v>55</v>
      </c>
      <c r="BH28" s="10">
        <f>INDEX('O3-8hr'!$A:$Z,$IU28+BH$21-$G$21,$IT28)</f>
        <v>59</v>
      </c>
      <c r="BI28" s="10">
        <f>INDEX('O3-8hr'!$A:$Z,$IU28+BI$21-$G$21,$IT28)</f>
        <v>55</v>
      </c>
      <c r="BJ28" s="10">
        <f>INDEX('O3-8hr'!$A:$Z,$IU28+BJ$21-$G$21,$IT28)</f>
        <v>49</v>
      </c>
      <c r="BK28" s="10">
        <f>INDEX('O3-8hr'!$A:$Z,$IU28+BK$21-$G$21,$IT28)</f>
        <v>52</v>
      </c>
      <c r="BL28" s="10">
        <f>INDEX('O3-8hr'!$A:$Z,$IU28+BL$21-$G$21,$IT28)</f>
        <v>50</v>
      </c>
      <c r="BM28" s="10">
        <f>INDEX('O3-8hr'!$A:$Z,$IU28+BM$21-$G$21,$IT28)</f>
        <v>56</v>
      </c>
      <c r="BN28" s="10">
        <f>INDEX('O3-8hr'!$A:$Z,$IU28+BN$21-$G$21,$IT28)</f>
        <v>37</v>
      </c>
      <c r="BO28" s="10">
        <f>INDEX('O3-8hr'!$A:$Z,$IU28+BO$21-$G$21,$IT28)</f>
        <v>44</v>
      </c>
      <c r="BP28" s="10">
        <f>INDEX('O3-8hr'!$A:$Z,$IU28+BP$21-$G$21,$IT28)</f>
        <v>74</v>
      </c>
      <c r="BQ28" s="10">
        <f>INDEX('O3-8hr'!$A:$Z,$IU28+BQ$21-$G$21,$IT28)</f>
        <v>76</v>
      </c>
      <c r="BR28" s="10">
        <f>INDEX('O3-8hr'!$A:$Z,$IU28+BR$21-$G$21,$IT28)</f>
        <v>62</v>
      </c>
      <c r="BS28" s="10">
        <f>INDEX('O3-8hr'!$A:$Z,$IU28+BS$21-$G$21,$IT28)</f>
        <v>60</v>
      </c>
      <c r="BT28" s="10">
        <f>INDEX('O3-8hr'!$A:$Z,$IU28+BT$21-$G$21,$IT28)</f>
        <v>57</v>
      </c>
      <c r="BU28" s="10">
        <f>INDEX('O3-8hr'!$A:$Z,$IU28+BU$21-$G$21,$IT28)</f>
        <v>50</v>
      </c>
      <c r="BV28" s="10">
        <f>INDEX('O3-8hr'!$A:$Z,$IU28+BV$21-$G$21,$IT28)</f>
        <v>55</v>
      </c>
      <c r="BW28" s="10">
        <f>INDEX('O3-8hr'!$A:$Z,$IU28+BW$21-$G$21,$IT28)</f>
        <v>55</v>
      </c>
      <c r="BX28" s="10">
        <f>INDEX('O3-8hr'!$A:$Z,$IU28+BX$21-$G$21,$IT28)</f>
        <v>59</v>
      </c>
      <c r="BY28" s="10">
        <f>INDEX('O3-8hr'!$A:$Z,$IU28+BY$21-$G$21,$IT28)</f>
        <v>47</v>
      </c>
      <c r="BZ28" s="10">
        <f>INDEX('O3-8hr'!$A:$Z,$IU28+BZ$21-$G$21,$IT28)</f>
        <v>56</v>
      </c>
      <c r="CA28" s="10">
        <f>INDEX('O3-8hr'!$A:$Z,$IU28+CA$21-$G$21,$IT28)</f>
        <v>49</v>
      </c>
      <c r="CB28" s="10">
        <f>INDEX('O3-8hr'!$A:$Z,$IU28+CB$21-$G$21,$IT28)</f>
        <v>36</v>
      </c>
      <c r="CC28" s="10">
        <f>INDEX('O3-8hr'!$A:$Z,$IU28+CC$21-$G$21,$IT28)</f>
        <v>39</v>
      </c>
      <c r="CD28" s="10">
        <f>INDEX('O3-8hr'!$A:$Z,$IU28+CD$21-$G$21,$IT28)</f>
        <v>52</v>
      </c>
      <c r="CE28" s="10">
        <f>INDEX('O3-8hr'!$A:$Z,$IU28+CE$21-$G$21,$IT28)</f>
        <v>39</v>
      </c>
      <c r="CF28" s="10">
        <f>INDEX('O3-8hr'!$A:$Z,$IU28+CF$21-$G$21,$IT28)</f>
        <v>27</v>
      </c>
      <c r="CG28" s="10">
        <f>INDEX('O3-8hr'!$A:$Z,$IU28+CG$21-$G$21,$IT28)</f>
        <v>37</v>
      </c>
      <c r="CH28" s="10">
        <f>INDEX('O3-8hr'!$A:$Z,$IU28+CH$21-$G$21,$IT28)</f>
        <v>31</v>
      </c>
      <c r="CI28" s="10">
        <f>INDEX('O3-8hr'!$A:$Z,$IU28+CI$21-$G$21,$IT28)</f>
        <v>43</v>
      </c>
      <c r="CJ28" s="10">
        <f>INDEX('O3-8hr'!$A:$Z,$IU28+CJ$21-$G$21,$IT28)</f>
        <v>49</v>
      </c>
      <c r="CK28" s="10">
        <f>INDEX('O3-8hr'!$A:$Z,$IU28+CK$21-$G$21,$IT28)</f>
        <v>33</v>
      </c>
      <c r="CL28" s="10">
        <f>INDEX('O3-8hr'!$A:$Z,$IU28+CL$21-$G$21,$IT28)</f>
        <v>45</v>
      </c>
      <c r="CM28" s="10">
        <f>INDEX('O3-8hr'!$A:$Z,$IU28+CM$21-$G$21,$IT28)</f>
        <v>63</v>
      </c>
      <c r="CN28" s="10">
        <f>INDEX('O3-8hr'!$A:$Z,$IU28+CN$21-$G$21,$IT28)</f>
        <v>62</v>
      </c>
      <c r="CO28" s="10">
        <f>INDEX('O3-8hr'!$A:$Z,$IU28+CO$21-$G$21,$IT28)</f>
        <v>61</v>
      </c>
      <c r="CP28" s="10">
        <f>INDEX('O3-8hr'!$A:$Z,$IU28+CP$21-$G$21,$IT28)</f>
        <v>39</v>
      </c>
      <c r="CQ28" s="10">
        <f>INDEX('O3-8hr'!$A:$Z,$IU28+CQ$21-$G$21,$IT28)</f>
        <v>25</v>
      </c>
      <c r="CR28" s="10">
        <f>INDEX('O3-8hr'!$A:$Z,$IU28+CR$21-$G$21,$IT28)</f>
        <v>53</v>
      </c>
      <c r="CS28" s="10">
        <f>INDEX('O3-8hr'!$A:$Z,$IU28+CS$21-$G$21,$IT28)</f>
        <v>28</v>
      </c>
      <c r="CT28" s="10">
        <f>INDEX('O3-8hr'!$A:$Z,$IU28+CT$21-$G$21,$IT28)</f>
        <v>23</v>
      </c>
      <c r="CU28" s="10">
        <f>INDEX('O3-8hr'!$A:$Z,$IU28+CU$21-$G$21,$IT28)</f>
        <v>50</v>
      </c>
      <c r="CV28" s="10">
        <f>INDEX('O3-8hr'!$A:$Z,$IU28+CV$21-$G$21,$IT28)</f>
        <v>53</v>
      </c>
      <c r="CW28" s="10">
        <f>INDEX('O3-8hr'!$A:$Z,$IU28+CW$21-$G$21,$IT28)</f>
        <v>27</v>
      </c>
      <c r="CX28" s="10">
        <f>INDEX('O3-8hr'!$A:$Z,$IU28+CX$21-$G$21,$IT28)</f>
        <v>36</v>
      </c>
      <c r="CY28" s="10">
        <f>INDEX('O3-8hr'!$A:$Z,$IU28+CY$21-$G$21,$IT28)</f>
        <v>56</v>
      </c>
      <c r="CZ28" s="10">
        <f>INDEX('O3-8hr'!$A:$Z,$IU28+CZ$21-$G$21,$IT28)</f>
        <v>31</v>
      </c>
      <c r="DA28" s="10">
        <f>INDEX('O3-8hr'!$A:$Z,$IU28+DA$21-$G$21,$IT28)</f>
        <v>32</v>
      </c>
      <c r="DB28" s="10">
        <f>INDEX('O3-8hr'!$A:$Z,$IU28+DB$21-$G$21,$IT28)</f>
        <v>58</v>
      </c>
      <c r="DC28" s="10">
        <f>INDEX('O3-8hr'!$A:$Z,$IU28+DC$21-$G$21,$IT28)</f>
        <v>60</v>
      </c>
      <c r="DD28" s="10">
        <f>INDEX('O3-8hr'!$A:$Z,$IU28+DD$21-$G$21,$IT28)</f>
        <v>34</v>
      </c>
      <c r="DE28" s="10">
        <f>INDEX('O3-8hr'!$A:$Z,$IU28+DE$21-$G$21,$IT28)</f>
        <v>39</v>
      </c>
      <c r="DF28" s="10">
        <f>INDEX('O3-8hr'!$A:$Z,$IU28+DF$21-$G$21,$IT28)</f>
        <v>41</v>
      </c>
      <c r="DG28" s="10">
        <f>INDEX('O3-8hr'!$A:$Z,$IU28+DG$21-$G$21,$IT28)</f>
        <v>38</v>
      </c>
      <c r="DH28" s="10">
        <f>INDEX('O3-8hr'!$A:$Z,$IU28+DH$21-$G$21,$IT28)</f>
        <v>49</v>
      </c>
      <c r="DI28" s="10">
        <f>INDEX('O3-8hr'!$A:$Z,$IU28+DI$21-$G$21,$IT28)</f>
        <v>43</v>
      </c>
      <c r="DJ28" s="10">
        <f>INDEX('O3-8hr'!$A:$Z,$IU28+DJ$21-$G$21,$IT28)</f>
        <v>51</v>
      </c>
      <c r="DK28" s="10">
        <f>INDEX('O3-8hr'!$A:$Z,$IU28+DK$21-$G$21,$IT28)</f>
        <v>61</v>
      </c>
      <c r="DL28" s="10">
        <f>INDEX('O3-8hr'!$A:$Z,$IU28+DL$21-$G$21,$IT28)</f>
        <v>68</v>
      </c>
      <c r="DM28" s="10">
        <f>INDEX('O3-8hr'!$A:$Z,$IU28+DM$21-$G$21,$IT28)</f>
        <v>45</v>
      </c>
      <c r="DN28" s="10">
        <f>INDEX('O3-8hr'!$A:$Z,$IU28+DN$21-$G$21,$IT28)</f>
        <v>45</v>
      </c>
      <c r="DO28" s="10">
        <f>INDEX('O3-8hr'!$A:$Z,$IU28+DO$21-$G$21,$IT28)</f>
        <v>71</v>
      </c>
      <c r="DP28" s="10">
        <f>INDEX('O3-8hr'!$A:$Z,$IU28+DP$21-$G$21,$IT28)</f>
        <v>42</v>
      </c>
      <c r="DQ28" s="10">
        <f>INDEX('O3-8hr'!$A:$Z,$IU28+DQ$21-$G$21,$IT28)</f>
        <v>30</v>
      </c>
      <c r="DR28" s="10">
        <f>INDEX('O3-8hr'!$A:$Z,$IU28+DR$21-$G$21,$IT28)</f>
        <v>50</v>
      </c>
      <c r="DS28" s="10">
        <f>INDEX('O3-8hr'!$A:$Z,$IU28+DS$21-$G$21,$IT28)</f>
        <v>37</v>
      </c>
      <c r="DT28" s="10">
        <f>INDEX('O3-8hr'!$A:$Z,$IU28+DT$21-$G$21,$IT28)</f>
        <v>39</v>
      </c>
      <c r="DU28" s="10">
        <f>INDEX('O3-8hr'!$A:$Z,$IU28+DU$21-$G$21,$IT28)</f>
        <v>35</v>
      </c>
      <c r="DV28" s="10">
        <f>INDEX('O3-8hr'!$A:$Z,$IU28+DV$21-$G$21,$IT28)</f>
        <v>57</v>
      </c>
      <c r="DW28" s="10">
        <f>INDEX('O3-8hr'!$A:$Z,$IU28+DW$21-$G$21,$IT28)</f>
        <v>64</v>
      </c>
      <c r="DX28" s="10">
        <f>INDEX('O3-8hr'!$A:$Z,$IU28+DX$21-$G$21,$IT28)</f>
        <v>78</v>
      </c>
      <c r="DY28" s="10">
        <f>INDEX('O3-8hr'!$A:$Z,$IU28+DY$21-$G$21,$IT28)</f>
        <v>70</v>
      </c>
      <c r="DZ28" s="10">
        <f>INDEX('O3-8hr'!$A:$Z,$IU28+DZ$21-$G$21,$IT28)</f>
        <v>60</v>
      </c>
      <c r="EA28" s="10">
        <f>INDEX('O3-8hr'!$A:$Z,$IU28+EA$21-$G$21,$IT28)</f>
        <v>51</v>
      </c>
      <c r="EB28" s="10">
        <f>INDEX('O3-8hr'!$A:$Z,$IU28+EB$21-$G$21,$IT28)</f>
        <v>32</v>
      </c>
      <c r="EC28" s="10">
        <f>INDEX('O3-8hr'!$A:$Z,$IU28+EC$21-$G$21,$IT28)</f>
        <v>22</v>
      </c>
      <c r="ED28" s="10">
        <f>INDEX('O3-8hr'!$A:$Z,$IU28+ED$21-$G$21,$IT28)</f>
        <v>34</v>
      </c>
      <c r="EE28" s="10">
        <f>INDEX('O3-8hr'!$A:$Z,$IU28+EE$21-$G$21,$IT28)</f>
        <v>41</v>
      </c>
      <c r="EF28" s="10">
        <f>INDEX('O3-8hr'!$A:$Z,$IU28+EF$21-$G$21,$IT28)</f>
        <v>46</v>
      </c>
      <c r="EG28" s="10">
        <f>INDEX('O3-8hr'!$A:$Z,$IU28+EG$21-$G$21,$IT28)</f>
        <v>72</v>
      </c>
      <c r="EH28" s="10">
        <f>INDEX('O3-8hr'!$A:$Z,$IU28+EH$21-$G$21,$IT28)</f>
        <v>83</v>
      </c>
      <c r="EI28" s="10">
        <f>INDEX('O3-8hr'!$A:$Z,$IU28+EI$21-$G$21,$IT28)</f>
        <v>61</v>
      </c>
      <c r="EJ28" s="10">
        <f>INDEX('O3-8hr'!$A:$Z,$IU28+EJ$21-$G$21,$IT28)</f>
        <v>47</v>
      </c>
      <c r="EK28" s="10">
        <f>INDEX('O3-8hr'!$A:$Z,$IU28+EK$21-$G$21,$IT28)</f>
        <v>49</v>
      </c>
      <c r="EL28" s="10">
        <f>INDEX('O3-8hr'!$A:$Z,$IU28+EL$21-$G$21,$IT28)</f>
        <v>63</v>
      </c>
      <c r="EM28" s="10">
        <f>INDEX('O3-8hr'!$A:$Z,$IU28+EM$21-$G$21,$IT28)</f>
        <v>41</v>
      </c>
      <c r="EN28" s="10">
        <f>INDEX('O3-8hr'!$A:$Z,$IU28+EN$21-$G$21,$IT28)</f>
        <v>59</v>
      </c>
      <c r="EO28" s="10">
        <f>INDEX('O3-8hr'!$A:$Z,$IU28+EO$21-$G$21,$IT28)</f>
        <v>47</v>
      </c>
      <c r="EP28" s="10">
        <f>INDEX('O3-8hr'!$A:$Z,$IU28+EP$21-$G$21,$IT28)</f>
        <v>42</v>
      </c>
      <c r="EQ28" s="10">
        <f>INDEX('O3-8hr'!$A:$Z,$IU28+EQ$21-$G$21,$IT28)</f>
        <v>51</v>
      </c>
      <c r="ER28" s="10">
        <f>INDEX('O3-8hr'!$A:$Z,$IU28+ER$21-$G$21,$IT28)</f>
        <v>45</v>
      </c>
      <c r="ES28" s="10">
        <f>INDEX('O3-8hr'!$A:$Z,$IU28+ES$21-$G$21,$IT28)</f>
        <v>33</v>
      </c>
      <c r="ET28" s="10">
        <f>INDEX('O3-8hr'!$A:$Z,$IU28+ET$21-$G$21,$IT28)</f>
        <v>28</v>
      </c>
      <c r="EU28" s="10">
        <f>INDEX('O3-8hr'!$A:$Z,$IU28+EU$21-$G$21,$IT28)</f>
        <v>33</v>
      </c>
      <c r="EV28" s="10">
        <f>INDEX('O3-8hr'!$A:$Z,$IU28+EV$21-$G$21,$IT28)</f>
        <v>22</v>
      </c>
      <c r="EW28" s="10">
        <f>INDEX('O3-8hr'!$A:$Z,$IU28+EW$21-$G$21,$IT28)</f>
        <v>30</v>
      </c>
      <c r="EX28" s="10">
        <f>INDEX('O3-8hr'!$A:$Z,$IU28+EX$21-$G$21,$IT28)</f>
        <v>55</v>
      </c>
      <c r="EY28" s="10">
        <f>INDEX('O3-8hr'!$A:$Z,$IU28+EY$21-$G$21,$IT28)</f>
        <v>40</v>
      </c>
      <c r="EZ28" s="10">
        <f>INDEX('O3-8hr'!$A:$Z,$IU28+EZ$21-$G$21,$IT28)</f>
        <v>49</v>
      </c>
      <c r="FA28" s="10">
        <f>INDEX('O3-8hr'!$A:$Z,$IU28+FA$21-$G$21,$IT28)</f>
        <v>41</v>
      </c>
      <c r="FB28" s="10">
        <f>INDEX('O3-8hr'!$A:$Z,$IU28+FB$21-$G$21,$IT28)</f>
        <v>35</v>
      </c>
      <c r="FC28" s="10">
        <f>INDEX('O3-8hr'!$A:$Z,$IU28+FC$21-$G$21,$IT28)</f>
        <v>43</v>
      </c>
      <c r="FD28" s="10">
        <f>INDEX('O3-8hr'!$A:$Z,$IU28+FD$21-$G$21,$IT28)</f>
        <v>35</v>
      </c>
      <c r="FE28" s="10">
        <f>INDEX('O3-8hr'!$A:$Z,$IU28+FE$21-$G$21,$IT28)</f>
        <v>26</v>
      </c>
      <c r="FF28" s="10">
        <f>INDEX('O3-8hr'!$A:$Z,$IU28+FF$21-$G$21,$IT28)</f>
        <v>18</v>
      </c>
      <c r="FG28" s="10">
        <f>INDEX('O3-8hr'!$A:$Z,$IU28+FG$21-$G$21,$IT28)</f>
        <v>42</v>
      </c>
      <c r="FH28" s="10">
        <f>INDEX('O3-8hr'!$A:$Z,$IU28+FH$21-$G$21,$IT28)</f>
        <v>53</v>
      </c>
      <c r="FI28" s="10">
        <f>INDEX('O3-8hr'!$A:$Z,$IU28+FI$21-$G$21,$IT28)</f>
        <v>60</v>
      </c>
      <c r="FJ28" s="10">
        <f>INDEX('O3-8hr'!$A:$Z,$IU28+FJ$21-$G$21,$IT28)</f>
        <v>42</v>
      </c>
      <c r="FK28" s="10">
        <f>INDEX('O3-8hr'!$A:$Z,$IU28+FK$21-$G$21,$IT28)</f>
        <v>65</v>
      </c>
      <c r="FL28" s="10">
        <f>INDEX('O3-8hr'!$A:$Z,$IU28+FL$21-$G$21,$IT28)</f>
        <v>54</v>
      </c>
      <c r="FM28" s="10">
        <f>INDEX('O3-8hr'!$A:$Z,$IU28+FM$21-$G$21,$IT28)</f>
        <v>55</v>
      </c>
      <c r="FN28" s="10">
        <f>INDEX('O3-8hr'!$A:$Z,$IU28+FN$21-$G$21,$IT28)</f>
        <v>41</v>
      </c>
      <c r="FO28" s="10">
        <f>INDEX('O3-8hr'!$A:$Z,$IU28+FO$21-$G$21,$IT28)</f>
        <v>46</v>
      </c>
      <c r="FP28" s="10">
        <f>INDEX('O3-8hr'!$A:$Z,$IU28+FP$21-$G$21,$IT28)</f>
        <v>36</v>
      </c>
      <c r="FQ28" s="10">
        <f>INDEX('O3-8hr'!$A:$Z,$IU28+FQ$21-$G$21,$IT28)</f>
        <v>43</v>
      </c>
      <c r="FR28" s="10">
        <f>INDEX('O3-8hr'!$A:$Z,$IU28+FR$21-$G$21,$IT28)</f>
        <v>50</v>
      </c>
      <c r="FS28" s="10">
        <f>INDEX('O3-8hr'!$A:$Z,$IU28+FS$21-$G$21,$IT28)</f>
        <v>64</v>
      </c>
      <c r="FT28" s="10">
        <f>INDEX('O3-8hr'!$A:$Z,$IU28+FT$21-$G$21,$IT28)</f>
        <v>47</v>
      </c>
      <c r="FU28" s="10">
        <f>INDEX('O3-8hr'!$A:$Z,$IU28+FU$21-$G$21,$IT28)</f>
        <v>49</v>
      </c>
      <c r="FV28" s="10">
        <f>INDEX('O3-8hr'!$A:$Z,$IU28+FV$21-$G$21,$IT28)</f>
        <v>21</v>
      </c>
      <c r="FW28" s="10">
        <f>INDEX('O3-8hr'!$A:$Z,$IU28+FW$21-$G$21,$IT28)</f>
        <v>30</v>
      </c>
      <c r="FX28" s="10">
        <f>INDEX('O3-8hr'!$A:$Z,$IU28+FX$21-$G$21,$IT28)</f>
        <v>27</v>
      </c>
      <c r="FY28" s="10">
        <f>INDEX('O3-8hr'!$A:$Z,$IU28+FY$21-$G$21,$IT28)</f>
        <v>47</v>
      </c>
      <c r="FZ28" s="10">
        <f>INDEX('O3-8hr'!$A:$Z,$IU28+FZ$21-$G$21,$IT28)</f>
        <v>32</v>
      </c>
      <c r="GA28" s="10">
        <f>INDEX('O3-8hr'!$A:$Z,$IU28+GA$21-$G$21,$IT28)</f>
        <v>43</v>
      </c>
      <c r="GB28" s="10">
        <f>INDEX('O3-8hr'!$A:$Z,$IU28+GB$21-$G$21,$IT28)</f>
        <v>44</v>
      </c>
      <c r="GC28" s="10">
        <f>INDEX('O3-8hr'!$A:$Z,$IU28+GC$21-$G$21,$IT28)</f>
        <v>42</v>
      </c>
      <c r="GD28" s="10">
        <f>INDEX('O3-8hr'!$A:$Z,$IU28+GD$21-$G$21,$IT28)</f>
        <v>63</v>
      </c>
      <c r="GE28" s="10">
        <f>INDEX('O3-8hr'!$A:$Z,$IU28+GE$21-$G$21,$IT28)</f>
        <v>71</v>
      </c>
      <c r="GF28" s="10">
        <f>INDEX('O3-8hr'!$A:$Z,$IU28+GF$21-$G$21,$IT28)</f>
        <v>71</v>
      </c>
      <c r="GG28" s="10">
        <f>INDEX('O3-8hr'!$A:$Z,$IU28+GG$21-$G$21,$IT28)</f>
        <v>47</v>
      </c>
      <c r="GH28" s="10">
        <f>INDEX('O3-8hr'!$A:$Z,$IU28+GH$21-$G$21,$IT28)</f>
        <v>26</v>
      </c>
      <c r="GI28" s="10">
        <f>INDEX('O3-8hr'!$A:$Z,$IU28+GI$21-$G$21,$IT28)</f>
        <v>35</v>
      </c>
      <c r="GJ28" s="10">
        <f>INDEX('O3-8hr'!$A:$Z,$IU28+GJ$21-$G$21,$IT28)</f>
        <v>33</v>
      </c>
      <c r="GK28" s="10">
        <f>INDEX('O3-8hr'!$A:$Z,$IU28+GK$21-$G$21,$IT28)</f>
        <v>40</v>
      </c>
      <c r="GL28" s="10">
        <f>INDEX('O3-8hr'!$A:$Z,$IU28+GL$21-$G$21,$IT28)</f>
        <v>50</v>
      </c>
      <c r="GM28" s="10">
        <f>INDEX('O3-8hr'!$A:$Z,$IU28+GM$21-$G$21,$IT28)</f>
        <v>48</v>
      </c>
      <c r="GN28" s="10">
        <f>INDEX('O3-8hr'!$A:$Z,$IU28+GN$21-$G$21,$IT28)</f>
        <v>59</v>
      </c>
      <c r="GO28" s="10">
        <f>INDEX('O3-8hr'!$A:$Z,$IU28+GO$21-$G$21,$IT28)</f>
        <v>32</v>
      </c>
      <c r="GP28" s="10">
        <f>INDEX('O3-8hr'!$A:$Z,$IU28+GP$21-$G$21,$IT28)</f>
        <v>23</v>
      </c>
      <c r="GQ28" s="10">
        <f>INDEX('O3-8hr'!$A:$Z,$IU28+GQ$21-$G$21,$IT28)</f>
        <v>28</v>
      </c>
      <c r="GR28" s="10">
        <f>INDEX('O3-8hr'!$A:$Z,$IU28+GR$21-$G$21,$IT28)</f>
        <v>30</v>
      </c>
      <c r="GS28" s="10">
        <f>INDEX('O3-8hr'!$A:$Z,$IU28+GS$21-$G$21,$IT28)</f>
        <v>17</v>
      </c>
      <c r="GT28" s="10">
        <f>INDEX('O3-8hr'!$A:$Z,$IU28+GT$21-$G$21,$IT28)</f>
        <v>15</v>
      </c>
      <c r="GU28" s="10">
        <f>INDEX('O3-8hr'!$A:$Z,$IU28+GU$21-$G$21,$IT28)</f>
        <v>21</v>
      </c>
      <c r="GV28" s="10">
        <f>INDEX('O3-8hr'!$A:$Z,$IU28+GV$21-$G$21,$IT28)</f>
        <v>23</v>
      </c>
      <c r="GW28" s="10">
        <f>INDEX('O3-8hr'!$A:$Z,$IU28+GW$21-$G$21,$IT28)</f>
        <v>39</v>
      </c>
      <c r="GX28" s="10">
        <f>INDEX('O3-8hr'!$A:$Z,$IU28+GX$21-$G$21,$IT28)</f>
        <v>38</v>
      </c>
      <c r="GY28" s="10">
        <f>INDEX('O3-8hr'!$A:$Z,$IU28+GY$21-$G$21,$IT28)</f>
        <v>27</v>
      </c>
      <c r="GZ28" s="10">
        <f>INDEX('O3-8hr'!$A:$Z,$IU28+GZ$21-$G$21,$IT28)</f>
        <v>23</v>
      </c>
      <c r="HA28" s="10">
        <f>INDEX('O3-8hr'!$A:$Z,$IU28+HA$21-$G$21,$IT28)</f>
        <v>42</v>
      </c>
      <c r="HB28" s="10">
        <f>INDEX('O3-8hr'!$A:$Z,$IU28+HB$21-$G$21,$IT28)</f>
        <v>25</v>
      </c>
      <c r="HC28" s="10">
        <f>INDEX('O3-8hr'!$A:$Z,$IU28+HC$21-$G$21,$IT28)</f>
        <v>28</v>
      </c>
      <c r="HD28" s="10">
        <f>INDEX('O3-8hr'!$A:$Z,$IU28+HD$21-$G$21,$IT28)</f>
        <v>27</v>
      </c>
      <c r="HE28" s="10">
        <f>INDEX('O3-8hr'!$A:$Z,$IU28+HE$21-$G$21,$IT28)</f>
        <v>22</v>
      </c>
      <c r="HF28" s="10">
        <f>INDEX('O3-8hr'!$A:$Z,$IU28+HF$21-$G$21,$IT28)</f>
        <v>34</v>
      </c>
      <c r="HG28" s="10">
        <f>INDEX('O3-8hr'!$A:$Z,$IU28+HG$21-$G$21,$IT28)</f>
        <v>29</v>
      </c>
      <c r="HH28" s="10">
        <f>INDEX('O3-8hr'!$A:$Z,$IU28+HH$21-$G$21,$IT28)</f>
        <v>24</v>
      </c>
      <c r="HI28" s="10">
        <f>INDEX('O3-8hr'!$A:$Z,$IU28+HI$21-$G$21,$IT28)</f>
        <v>33</v>
      </c>
      <c r="HJ28" s="10">
        <f>INDEX('O3-8hr'!$A:$Z,$IU28+HJ$21-$G$21,$IT28)</f>
        <v>26</v>
      </c>
      <c r="HK28" s="10">
        <f>INDEX('O3-8hr'!$A:$Z,$IU28+HK$21-$G$21,$IT28)</f>
        <v>44</v>
      </c>
      <c r="HL28" s="10">
        <f>INDEX('O3-8hr'!$A:$Z,$IU28+HL$21-$G$21,$IT28)</f>
        <v>36</v>
      </c>
      <c r="HM28" s="10">
        <f>INDEX('O3-8hr'!$A:$Z,$IU28+HM$21-$G$21,$IT28)</f>
        <v>44</v>
      </c>
      <c r="HN28" s="10">
        <f>INDEX('O3-8hr'!$A:$Z,$IU28+HN$21-$G$21,$IT28)</f>
        <v>38</v>
      </c>
      <c r="HO28" s="10">
        <f>INDEX('O3-8hr'!$A:$Z,$IU28+HO$21-$G$21,$IT28)</f>
        <v>36</v>
      </c>
      <c r="HP28" s="10">
        <f>INDEX('O3-8hr'!$A:$Z,$IU28+HP$21-$G$21,$IT28)</f>
        <v>40</v>
      </c>
      <c r="HQ28" s="10">
        <f>INDEX('O3-8hr'!$A:$Z,$IU28+HQ$21-$G$21,$IT28)</f>
        <v>26</v>
      </c>
      <c r="HR28" s="10">
        <f>INDEX('O3-8hr'!$A:$Z,$IU28+HR$21-$G$21,$IT28)</f>
        <v>23</v>
      </c>
      <c r="HS28" s="10">
        <f>INDEX('O3-8hr'!$A:$Z,$IU28+HS$21-$G$21,$IT28)</f>
        <v>30</v>
      </c>
      <c r="HT28" s="10">
        <f>INDEX('O3-8hr'!$A:$Z,$IU28+HT$21-$G$21,$IT28)</f>
        <v>22</v>
      </c>
      <c r="HU28" s="10">
        <f>INDEX('O3-8hr'!$A:$Z,$IU28+HU$21-$G$21,$IT28)</f>
        <v>24</v>
      </c>
      <c r="HV28" s="10">
        <f>INDEX('O3-8hr'!$A:$Z,$IU28+HV$21-$G$21,$IT28)</f>
        <v>25</v>
      </c>
      <c r="HW28" s="10">
        <f>INDEX('O3-8hr'!$A:$Z,$IU28+HW$21-$G$21,$IT28)</f>
        <v>19</v>
      </c>
      <c r="HX28" s="10">
        <f>INDEX('O3-8hr'!$A:$Z,$IU28+HX$21-$G$21,$IT28)</f>
        <v>31</v>
      </c>
      <c r="HY28" s="10">
        <f>INDEX('O3-8hr'!$A:$Z,$IU28+HY$21-$G$21,$IT28)</f>
        <v>29</v>
      </c>
      <c r="HZ28" s="10">
        <f>INDEX('O3-8hr'!$A:$Z,$IU28+HZ$21-$G$21,$IT28)</f>
        <v>26</v>
      </c>
      <c r="IA28" s="10">
        <f>INDEX('O3-8hr'!$A:$Z,$IU28+IA$21-$G$21,$IT28)</f>
        <v>25</v>
      </c>
      <c r="IB28" s="10">
        <f>INDEX('O3-8hr'!$A:$Z,$IU28+IB$21-$G$21,$IT28)</f>
        <v>30</v>
      </c>
      <c r="IC28" s="10">
        <f>INDEX('O3-8hr'!$A:$Z,$IU28+IC$21-$G$21,$IT28)</f>
        <v>34</v>
      </c>
      <c r="ID28" s="10">
        <f>INDEX('O3-8hr'!$A:$Z,$IU28+ID$21-$G$21,$IT28)</f>
        <v>33</v>
      </c>
      <c r="IE28" s="10">
        <f>INDEX('O3-8hr'!$A:$Z,$IU28+IE$21-$G$21,$IT28)</f>
        <v>32</v>
      </c>
      <c r="IF28" s="10">
        <f>INDEX('O3-8hr'!$A:$Z,$IU28+IF$21-$G$21,$IT28)</f>
        <v>32</v>
      </c>
      <c r="IG28" s="10">
        <f>INDEX('O3-8hr'!$A:$Z,$IU28+IG$21-$G$21,$IT28)</f>
        <v>28</v>
      </c>
      <c r="IH28" s="10">
        <f>INDEX('O3-8hr'!$A:$Z,$IU28+IH$21-$G$21,$IT28)</f>
        <v>32</v>
      </c>
      <c r="II28" s="10">
        <f>INDEX('O3-8hr'!$A:$Z,$IU28+II$21-$G$21,$IT28)</f>
        <v>35</v>
      </c>
      <c r="IJ28" s="10">
        <f>INDEX('O3-8hr'!$A:$Z,$IU28+IJ$21-$G$21,$IT28)</f>
        <v>24</v>
      </c>
      <c r="IK28" s="10">
        <f>INDEX('O3-8hr'!$A:$Z,$IU28+IK$21-$G$21,$IT28)</f>
        <v>28</v>
      </c>
      <c r="IL28" s="10">
        <f>INDEX('O3-8hr'!$A:$Z,$IU28+IL$21-$G$21,$IT28)</f>
        <v>34</v>
      </c>
      <c r="IM28" s="10">
        <f>INDEX('O3-8hr'!$A:$Z,$IU28+IM$21-$G$21,$IT28)</f>
        <v>36</v>
      </c>
      <c r="IN28" s="10">
        <f>INDEX('O3-8hr'!$A:$Z,$IU28+IN$21-$G$21,$IT28)</f>
        <v>17</v>
      </c>
      <c r="IO28" s="10">
        <f>INDEX('O3-8hr'!$A:$Z,$IU28+IO$21-$G$21,$IT28)</f>
        <v>27</v>
      </c>
      <c r="IP28" s="10">
        <f>INDEX('O3-8hr'!$A:$Z,$IU28+IP$21-$G$21,$IT28)</f>
        <v>36</v>
      </c>
      <c r="IQ28" s="15">
        <f>INDEX('O3-8hr'!$A:$Z,$IU28+IQ$21-$G$21,$IT28)</f>
        <v>42</v>
      </c>
      <c r="IR28" s="21">
        <f t="shared" si="57"/>
        <v>83</v>
      </c>
      <c r="IT28" s="40">
        <f>MATCH($B28,'O3-8hr'!$1:$1,0)</f>
        <v>9</v>
      </c>
      <c r="IU28" s="40">
        <f>MATCH(DATE($A28,$IT$18,$IU$18),'O3-8hr'!$B:$B,0)</f>
        <v>1161</v>
      </c>
    </row>
    <row r="29" spans="1:255" ht="12.75" customHeight="1" x14ac:dyDescent="0.2">
      <c r="A29" s="21">
        <v>2018</v>
      </c>
      <c r="B29" s="21">
        <v>340410007</v>
      </c>
      <c r="C29" s="20">
        <f>INDEX(Sites!$A:$N,MATCH($B29,Sites!$A:$A,0),2)</f>
        <v>40.924579999999999</v>
      </c>
      <c r="D29" s="21" t="str">
        <f>INDEX(Sites!$A:$N,MATCH($B29,Sites!$A:$A,0),4)</f>
        <v>NJ</v>
      </c>
      <c r="E29" s="21" t="str">
        <f>INDEX(Sites!$A:$N,MATCH($B29,Sites!$A:$A,0),10)</f>
        <v>146.0</v>
      </c>
      <c r="F29" s="40" t="str">
        <f>INDEX(Sites!$A:$N,MATCH($B29,Sites!$A:$A,0),6)</f>
        <v>Columbia</v>
      </c>
      <c r="G29" s="16">
        <f>INDEX('O3-8hr'!$A:$Z,$IU29+G$21-$G$21,$IT29)</f>
        <v>29</v>
      </c>
      <c r="H29" s="10">
        <f>INDEX('O3-8hr'!$A:$Z,$IU29+H$21-$G$21,$IT29)</f>
        <v>31</v>
      </c>
      <c r="I29" s="10" t="str">
        <f>INDEX('O3-8hr'!$A:$Z,$IU29+I$21-$G$21,$IT29)</f>
        <v/>
      </c>
      <c r="J29" s="10" t="str">
        <f>INDEX('O3-8hr'!$A:$Z,$IU29+J$21-$G$21,$IT29)</f>
        <v/>
      </c>
      <c r="K29" s="10" t="str">
        <f>INDEX('O3-8hr'!$A:$Z,$IU29+K$21-$G$21,$IT29)</f>
        <v/>
      </c>
      <c r="L29" s="10" t="str">
        <f>INDEX('O3-8hr'!$A:$Z,$IU29+L$21-$G$21,$IT29)</f>
        <v/>
      </c>
      <c r="M29" s="10" t="str">
        <f>INDEX('O3-8hr'!$A:$Z,$IU29+M$21-$G$21,$IT29)</f>
        <v/>
      </c>
      <c r="N29" s="10">
        <f>INDEX('O3-8hr'!$A:$Z,$IU29+N$21-$G$21,$IT29)</f>
        <v>39</v>
      </c>
      <c r="O29" s="10">
        <f>INDEX('O3-8hr'!$A:$Z,$IU29+O$21-$G$21,$IT29)</f>
        <v>37</v>
      </c>
      <c r="P29" s="10">
        <f>INDEX('O3-8hr'!$A:$Z,$IU29+P$21-$G$21,$IT29)</f>
        <v>42</v>
      </c>
      <c r="Q29" s="10">
        <f>INDEX('O3-8hr'!$A:$Z,$IU29+Q$21-$G$21,$IT29)</f>
        <v>41</v>
      </c>
      <c r="R29" s="10">
        <f>INDEX('O3-8hr'!$A:$Z,$IU29+R$21-$G$21,$IT29)</f>
        <v>27</v>
      </c>
      <c r="S29" s="10">
        <f>INDEX('O3-8hr'!$A:$Z,$IU29+S$21-$G$21,$IT29)</f>
        <v>40</v>
      </c>
      <c r="T29" s="10">
        <f>INDEX('O3-8hr'!$A:$Z,$IU29+T$21-$G$21,$IT29)</f>
        <v>39</v>
      </c>
      <c r="U29" s="10">
        <f>INDEX('O3-8hr'!$A:$Z,$IU29+U$21-$G$21,$IT29)</f>
        <v>43</v>
      </c>
      <c r="V29" s="10">
        <f>INDEX('O3-8hr'!$A:$Z,$IU29+V$21-$G$21,$IT29)</f>
        <v>40</v>
      </c>
      <c r="W29" s="10">
        <f>INDEX('O3-8hr'!$A:$Z,$IU29+W$21-$G$21,$IT29)</f>
        <v>45</v>
      </c>
      <c r="X29" s="10">
        <f>INDEX('O3-8hr'!$A:$Z,$IU29+X$21-$G$21,$IT29)</f>
        <v>45</v>
      </c>
      <c r="Y29" s="10">
        <f>INDEX('O3-8hr'!$A:$Z,$IU29+Y$21-$G$21,$IT29)</f>
        <v>40</v>
      </c>
      <c r="Z29" s="10">
        <f>INDEX('O3-8hr'!$A:$Z,$IU29+Z$21-$G$21,$IT29)</f>
        <v>37</v>
      </c>
      <c r="AA29" s="10">
        <f>INDEX('O3-8hr'!$A:$Z,$IU29+AA$21-$G$21,$IT29)</f>
        <v>38</v>
      </c>
      <c r="AB29" s="10">
        <f>INDEX('O3-8hr'!$A:$Z,$IU29+AB$21-$G$21,$IT29)</f>
        <v>39</v>
      </c>
      <c r="AC29" s="10">
        <f>INDEX('O3-8hr'!$A:$Z,$IU29+AC$21-$G$21,$IT29)</f>
        <v>38</v>
      </c>
      <c r="AD29" s="10">
        <f>INDEX('O3-8hr'!$A:$Z,$IU29+AD$21-$G$21,$IT29)</f>
        <v>43</v>
      </c>
      <c r="AE29" s="10">
        <f>INDEX('O3-8hr'!$A:$Z,$IU29+AE$21-$G$21,$IT29)</f>
        <v>38</v>
      </c>
      <c r="AF29" s="10">
        <f>INDEX('O3-8hr'!$A:$Z,$IU29+AF$21-$G$21,$IT29)</f>
        <v>41</v>
      </c>
      <c r="AG29" s="10">
        <f>INDEX('O3-8hr'!$A:$Z,$IU29+AG$21-$G$21,$IT29)</f>
        <v>34</v>
      </c>
      <c r="AH29" s="10">
        <f>INDEX('O3-8hr'!$A:$Z,$IU29+AH$21-$G$21,$IT29)</f>
        <v>29</v>
      </c>
      <c r="AI29" s="10">
        <f>INDEX('O3-8hr'!$A:$Z,$IU29+AI$21-$G$21,$IT29)</f>
        <v>10</v>
      </c>
      <c r="AJ29" s="10">
        <f>INDEX('O3-8hr'!$A:$Z,$IU29+AJ$21-$G$21,$IT29)</f>
        <v>34</v>
      </c>
      <c r="AK29" s="10">
        <f>INDEX('O3-8hr'!$A:$Z,$IU29+AK$21-$G$21,$IT29)</f>
        <v>45</v>
      </c>
      <c r="AL29" s="10">
        <f>INDEX('O3-8hr'!$A:$Z,$IU29+AL$21-$G$21,$IT29)</f>
        <v>36</v>
      </c>
      <c r="AM29" s="10">
        <f>INDEX('O3-8hr'!$A:$Z,$IU29+AM$21-$G$21,$IT29)</f>
        <v>44</v>
      </c>
      <c r="AN29" s="10">
        <f>INDEX('O3-8hr'!$A:$Z,$IU29+AN$21-$G$21,$IT29)</f>
        <v>27</v>
      </c>
      <c r="AO29" s="10">
        <f>INDEX('O3-8hr'!$A:$Z,$IU29+AO$21-$G$21,$IT29)</f>
        <v>44</v>
      </c>
      <c r="AP29" s="10">
        <f>INDEX('O3-8hr'!$A:$Z,$IU29+AP$21-$G$21,$IT29)</f>
        <v>46</v>
      </c>
      <c r="AQ29" s="10">
        <f>INDEX('O3-8hr'!$A:$Z,$IU29+AQ$21-$G$21,$IT29)</f>
        <v>46</v>
      </c>
      <c r="AR29" s="10">
        <f>INDEX('O3-8hr'!$A:$Z,$IU29+AR$21-$G$21,$IT29)</f>
        <v>43</v>
      </c>
      <c r="AS29" s="10">
        <f>INDEX('O3-8hr'!$A:$Z,$IU29+AS$21-$G$21,$IT29)</f>
        <v>41</v>
      </c>
      <c r="AT29" s="10">
        <f>INDEX('O3-8hr'!$A:$Z,$IU29+AT$21-$G$21,$IT29)</f>
        <v>43</v>
      </c>
      <c r="AU29" s="10">
        <f>INDEX('O3-8hr'!$A:$Z,$IU29+AU$21-$G$21,$IT29)</f>
        <v>39</v>
      </c>
      <c r="AV29" s="10">
        <f>INDEX('O3-8hr'!$A:$Z,$IU29+AV$21-$G$21,$IT29)</f>
        <v>47</v>
      </c>
      <c r="AW29" s="10">
        <f>INDEX('O3-8hr'!$A:$Z,$IU29+AW$21-$G$21,$IT29)</f>
        <v>51</v>
      </c>
      <c r="AX29" s="10">
        <f>INDEX('O3-8hr'!$A:$Z,$IU29+AX$21-$G$21,$IT29)</f>
        <v>68</v>
      </c>
      <c r="AY29" s="10">
        <f>INDEX('O3-8hr'!$A:$Z,$IU29+AY$21-$G$21,$IT29)</f>
        <v>65</v>
      </c>
      <c r="AZ29" s="10">
        <f>INDEX('O3-8hr'!$A:$Z,$IU29+AZ$21-$G$21,$IT29)</f>
        <v>40</v>
      </c>
      <c r="BA29" s="10">
        <f>INDEX('O3-8hr'!$A:$Z,$IU29+BA$21-$G$21,$IT29)</f>
        <v>32</v>
      </c>
      <c r="BB29" s="10">
        <f>INDEX('O3-8hr'!$A:$Z,$IU29+BB$21-$G$21,$IT29)</f>
        <v>37</v>
      </c>
      <c r="BC29" s="10">
        <f>INDEX('O3-8hr'!$A:$Z,$IU29+BC$21-$G$21,$IT29)</f>
        <v>39</v>
      </c>
      <c r="BD29" s="10">
        <f>INDEX('O3-8hr'!$A:$Z,$IU29+BD$21-$G$21,$IT29)</f>
        <v>40</v>
      </c>
      <c r="BE29" s="10">
        <f>INDEX('O3-8hr'!$A:$Z,$IU29+BE$21-$G$21,$IT29)</f>
        <v>41</v>
      </c>
      <c r="BF29" s="10">
        <f>INDEX('O3-8hr'!$A:$Z,$IU29+BF$21-$G$21,$IT29)</f>
        <v>50</v>
      </c>
      <c r="BG29" s="10">
        <f>INDEX('O3-8hr'!$A:$Z,$IU29+BG$21-$G$21,$IT29)</f>
        <v>52</v>
      </c>
      <c r="BH29" s="10">
        <f>INDEX('O3-8hr'!$A:$Z,$IU29+BH$21-$G$21,$IT29)</f>
        <v>56</v>
      </c>
      <c r="BI29" s="10">
        <f>INDEX('O3-8hr'!$A:$Z,$IU29+BI$21-$G$21,$IT29)</f>
        <v>53</v>
      </c>
      <c r="BJ29" s="10">
        <f>INDEX('O3-8hr'!$A:$Z,$IU29+BJ$21-$G$21,$IT29)</f>
        <v>25</v>
      </c>
      <c r="BK29" s="10">
        <f>INDEX('O3-8hr'!$A:$Z,$IU29+BK$21-$G$21,$IT29)</f>
        <v>47</v>
      </c>
      <c r="BL29" s="10">
        <f>INDEX('O3-8hr'!$A:$Z,$IU29+BL$21-$G$21,$IT29)</f>
        <v>15</v>
      </c>
      <c r="BM29" s="10">
        <f>INDEX('O3-8hr'!$A:$Z,$IU29+BM$21-$G$21,$IT29)</f>
        <v>54</v>
      </c>
      <c r="BN29" s="10">
        <f>INDEX('O3-8hr'!$A:$Z,$IU29+BN$21-$G$21,$IT29)</f>
        <v>31</v>
      </c>
      <c r="BO29" s="10">
        <f>INDEX('O3-8hr'!$A:$Z,$IU29+BO$21-$G$21,$IT29)</f>
        <v>37</v>
      </c>
      <c r="BP29" s="10">
        <f>INDEX('O3-8hr'!$A:$Z,$IU29+BP$21-$G$21,$IT29)</f>
        <v>67</v>
      </c>
      <c r="BQ29" s="10">
        <f>INDEX('O3-8hr'!$A:$Z,$IU29+BQ$21-$G$21,$IT29)</f>
        <v>74</v>
      </c>
      <c r="BR29" s="10">
        <f>INDEX('O3-8hr'!$A:$Z,$IU29+BR$21-$G$21,$IT29)</f>
        <v>60</v>
      </c>
      <c r="BS29" s="10">
        <f>INDEX('O3-8hr'!$A:$Z,$IU29+BS$21-$G$21,$IT29)</f>
        <v>55</v>
      </c>
      <c r="BT29" s="10">
        <f>INDEX('O3-8hr'!$A:$Z,$IU29+BT$21-$G$21,$IT29)</f>
        <v>54</v>
      </c>
      <c r="BU29" s="10">
        <f>INDEX('O3-8hr'!$A:$Z,$IU29+BU$21-$G$21,$IT29)</f>
        <v>34</v>
      </c>
      <c r="BV29" s="10">
        <f>INDEX('O3-8hr'!$A:$Z,$IU29+BV$21-$G$21,$IT29)</f>
        <v>35</v>
      </c>
      <c r="BW29" s="10">
        <f>INDEX('O3-8hr'!$A:$Z,$IU29+BW$21-$G$21,$IT29)</f>
        <v>56</v>
      </c>
      <c r="BX29" s="10">
        <f>INDEX('O3-8hr'!$A:$Z,$IU29+BX$21-$G$21,$IT29)</f>
        <v>63</v>
      </c>
      <c r="BY29" s="10">
        <f>INDEX('O3-8hr'!$A:$Z,$IU29+BY$21-$G$21,$IT29)</f>
        <v>42</v>
      </c>
      <c r="BZ29" s="10">
        <f>INDEX('O3-8hr'!$A:$Z,$IU29+BZ$21-$G$21,$IT29)</f>
        <v>45</v>
      </c>
      <c r="CA29" s="10">
        <f>INDEX('O3-8hr'!$A:$Z,$IU29+CA$21-$G$21,$IT29)</f>
        <v>16</v>
      </c>
      <c r="CB29" s="10">
        <f>INDEX('O3-8hr'!$A:$Z,$IU29+CB$21-$G$21,$IT29)</f>
        <v>21</v>
      </c>
      <c r="CC29" s="10">
        <f>INDEX('O3-8hr'!$A:$Z,$IU29+CC$21-$G$21,$IT29)</f>
        <v>36</v>
      </c>
      <c r="CD29" s="10">
        <f>INDEX('O3-8hr'!$A:$Z,$IU29+CD$21-$G$21,$IT29)</f>
        <v>53</v>
      </c>
      <c r="CE29" s="10" t="str">
        <f>INDEX('O3-8hr'!$A:$Z,$IU29+CE$21-$G$21,$IT29)</f>
        <v/>
      </c>
      <c r="CF29" s="10">
        <f>INDEX('O3-8hr'!$A:$Z,$IU29+CF$21-$G$21,$IT29)</f>
        <v>27</v>
      </c>
      <c r="CG29" s="10">
        <f>INDEX('O3-8hr'!$A:$Z,$IU29+CG$21-$G$21,$IT29)</f>
        <v>33</v>
      </c>
      <c r="CH29" s="10">
        <f>INDEX('O3-8hr'!$A:$Z,$IU29+CH$21-$G$21,$IT29)</f>
        <v>21</v>
      </c>
      <c r="CI29" s="10">
        <f>INDEX('O3-8hr'!$A:$Z,$IU29+CI$21-$G$21,$IT29)</f>
        <v>31</v>
      </c>
      <c r="CJ29" s="10">
        <f>INDEX('O3-8hr'!$A:$Z,$IU29+CJ$21-$G$21,$IT29)</f>
        <v>47</v>
      </c>
      <c r="CK29" s="10">
        <f>INDEX('O3-8hr'!$A:$Z,$IU29+CK$21-$G$21,$IT29)</f>
        <v>27</v>
      </c>
      <c r="CL29" s="10">
        <f>INDEX('O3-8hr'!$A:$Z,$IU29+CL$21-$G$21,$IT29)</f>
        <v>35</v>
      </c>
      <c r="CM29" s="10">
        <f>INDEX('O3-8hr'!$A:$Z,$IU29+CM$21-$G$21,$IT29)</f>
        <v>49</v>
      </c>
      <c r="CN29" s="10">
        <f>INDEX('O3-8hr'!$A:$Z,$IU29+CN$21-$G$21,$IT29)</f>
        <v>61</v>
      </c>
      <c r="CO29" s="10">
        <f>INDEX('O3-8hr'!$A:$Z,$IU29+CO$21-$G$21,$IT29)</f>
        <v>62</v>
      </c>
      <c r="CP29" s="10">
        <f>INDEX('O3-8hr'!$A:$Z,$IU29+CP$21-$G$21,$IT29)</f>
        <v>36</v>
      </c>
      <c r="CQ29" s="10">
        <f>INDEX('O3-8hr'!$A:$Z,$IU29+CQ$21-$G$21,$IT29)</f>
        <v>23</v>
      </c>
      <c r="CR29" s="10">
        <f>INDEX('O3-8hr'!$A:$Z,$IU29+CR$21-$G$21,$IT29)</f>
        <v>43</v>
      </c>
      <c r="CS29" s="10">
        <f>INDEX('O3-8hr'!$A:$Z,$IU29+CS$21-$G$21,$IT29)</f>
        <v>32</v>
      </c>
      <c r="CT29" s="10">
        <f>INDEX('O3-8hr'!$A:$Z,$IU29+CT$21-$G$21,$IT29)</f>
        <v>16</v>
      </c>
      <c r="CU29" s="10">
        <f>INDEX('O3-8hr'!$A:$Z,$IU29+CU$21-$G$21,$IT29)</f>
        <v>36</v>
      </c>
      <c r="CV29" s="10">
        <f>INDEX('O3-8hr'!$A:$Z,$IU29+CV$21-$G$21,$IT29)</f>
        <v>31</v>
      </c>
      <c r="CW29" s="10">
        <f>INDEX('O3-8hr'!$A:$Z,$IU29+CW$21-$G$21,$IT29)</f>
        <v>20</v>
      </c>
      <c r="CX29" s="10">
        <f>INDEX('O3-8hr'!$A:$Z,$IU29+CX$21-$G$21,$IT29)</f>
        <v>27</v>
      </c>
      <c r="CY29" s="10">
        <f>INDEX('O3-8hr'!$A:$Z,$IU29+CY$21-$G$21,$IT29)</f>
        <v>39</v>
      </c>
      <c r="CZ29" s="10">
        <f>INDEX('O3-8hr'!$A:$Z,$IU29+CZ$21-$G$21,$IT29)</f>
        <v>28</v>
      </c>
      <c r="DA29" s="10">
        <f>INDEX('O3-8hr'!$A:$Z,$IU29+DA$21-$G$21,$IT29)</f>
        <v>42</v>
      </c>
      <c r="DB29" s="10">
        <f>INDEX('O3-8hr'!$A:$Z,$IU29+DB$21-$G$21,$IT29)</f>
        <v>53</v>
      </c>
      <c r="DC29" s="10">
        <f>INDEX('O3-8hr'!$A:$Z,$IU29+DC$21-$G$21,$IT29)</f>
        <v>35</v>
      </c>
      <c r="DD29" s="10">
        <f>INDEX('O3-8hr'!$A:$Z,$IU29+DD$21-$G$21,$IT29)</f>
        <v>13</v>
      </c>
      <c r="DE29" s="10">
        <f>INDEX('O3-8hr'!$A:$Z,$IU29+DE$21-$G$21,$IT29)</f>
        <v>49</v>
      </c>
      <c r="DF29" s="10">
        <f>INDEX('O3-8hr'!$A:$Z,$IU29+DF$21-$G$21,$IT29)</f>
        <v>59</v>
      </c>
      <c r="DG29" s="10">
        <f>INDEX('O3-8hr'!$A:$Z,$IU29+DG$21-$G$21,$IT29)</f>
        <v>30</v>
      </c>
      <c r="DH29" s="10">
        <f>INDEX('O3-8hr'!$A:$Z,$IU29+DH$21-$G$21,$IT29)</f>
        <v>45</v>
      </c>
      <c r="DI29" s="10">
        <f>INDEX('O3-8hr'!$A:$Z,$IU29+DI$21-$G$21,$IT29)</f>
        <v>29</v>
      </c>
      <c r="DJ29" s="10">
        <f>INDEX('O3-8hr'!$A:$Z,$IU29+DJ$21-$G$21,$IT29)</f>
        <v>39</v>
      </c>
      <c r="DK29" s="10">
        <f>INDEX('O3-8hr'!$A:$Z,$IU29+DK$21-$G$21,$IT29)</f>
        <v>59</v>
      </c>
      <c r="DL29" s="10">
        <f>INDEX('O3-8hr'!$A:$Z,$IU29+DL$21-$G$21,$IT29)</f>
        <v>63</v>
      </c>
      <c r="DM29" s="10">
        <f>INDEX('O3-8hr'!$A:$Z,$IU29+DM$21-$G$21,$IT29)</f>
        <v>28</v>
      </c>
      <c r="DN29" s="10">
        <f>INDEX('O3-8hr'!$A:$Z,$IU29+DN$21-$G$21,$IT29)</f>
        <v>53</v>
      </c>
      <c r="DO29" s="10">
        <f>INDEX('O3-8hr'!$A:$Z,$IU29+DO$21-$G$21,$IT29)</f>
        <v>32</v>
      </c>
      <c r="DP29" s="10">
        <f>INDEX('O3-8hr'!$A:$Z,$IU29+DP$21-$G$21,$IT29)</f>
        <v>37</v>
      </c>
      <c r="DQ29" s="10">
        <f>INDEX('O3-8hr'!$A:$Z,$IU29+DQ$21-$G$21,$IT29)</f>
        <v>26</v>
      </c>
      <c r="DR29" s="10">
        <f>INDEX('O3-8hr'!$A:$Z,$IU29+DR$21-$G$21,$IT29)</f>
        <v>39</v>
      </c>
      <c r="DS29" s="10">
        <f>INDEX('O3-8hr'!$A:$Z,$IU29+DS$21-$G$21,$IT29)</f>
        <v>29</v>
      </c>
      <c r="DT29" s="10">
        <f>INDEX('O3-8hr'!$A:$Z,$IU29+DT$21-$G$21,$IT29)</f>
        <v>53</v>
      </c>
      <c r="DU29" s="10">
        <f>INDEX('O3-8hr'!$A:$Z,$IU29+DU$21-$G$21,$IT29)</f>
        <v>13</v>
      </c>
      <c r="DV29" s="10">
        <f>INDEX('O3-8hr'!$A:$Z,$IU29+DV$21-$G$21,$IT29)</f>
        <v>34</v>
      </c>
      <c r="DW29" s="10">
        <f>INDEX('O3-8hr'!$A:$Z,$IU29+DW$21-$G$21,$IT29)</f>
        <v>50</v>
      </c>
      <c r="DX29" s="10">
        <f>INDEX('O3-8hr'!$A:$Z,$IU29+DX$21-$G$21,$IT29)</f>
        <v>59</v>
      </c>
      <c r="DY29" s="10">
        <f>INDEX('O3-8hr'!$A:$Z,$IU29+DY$21-$G$21,$IT29)</f>
        <v>51</v>
      </c>
      <c r="DZ29" s="10">
        <f>INDEX('O3-8hr'!$A:$Z,$IU29+DZ$21-$G$21,$IT29)</f>
        <v>63</v>
      </c>
      <c r="EA29" s="10">
        <f>INDEX('O3-8hr'!$A:$Z,$IU29+EA$21-$G$21,$IT29)</f>
        <v>45</v>
      </c>
      <c r="EB29" s="10">
        <f>INDEX('O3-8hr'!$A:$Z,$IU29+EB$21-$G$21,$IT29)</f>
        <v>38</v>
      </c>
      <c r="EC29" s="10">
        <f>INDEX('O3-8hr'!$A:$Z,$IU29+EC$21-$G$21,$IT29)</f>
        <v>30</v>
      </c>
      <c r="ED29" s="10">
        <f>INDEX('O3-8hr'!$A:$Z,$IU29+ED$21-$G$21,$IT29)</f>
        <v>27</v>
      </c>
      <c r="EE29" s="10">
        <f>INDEX('O3-8hr'!$A:$Z,$IU29+EE$21-$G$21,$IT29)</f>
        <v>36</v>
      </c>
      <c r="EF29" s="10">
        <f>INDEX('O3-8hr'!$A:$Z,$IU29+EF$21-$G$21,$IT29)</f>
        <v>34</v>
      </c>
      <c r="EG29" s="10">
        <f>INDEX('O3-8hr'!$A:$Z,$IU29+EG$21-$G$21,$IT29)</f>
        <v>57</v>
      </c>
      <c r="EH29" s="10">
        <f>INDEX('O3-8hr'!$A:$Z,$IU29+EH$21-$G$21,$IT29)</f>
        <v>70</v>
      </c>
      <c r="EI29" s="10">
        <f>INDEX('O3-8hr'!$A:$Z,$IU29+EI$21-$G$21,$IT29)</f>
        <v>27</v>
      </c>
      <c r="EJ29" s="10">
        <f>INDEX('O3-8hr'!$A:$Z,$IU29+EJ$21-$G$21,$IT29)</f>
        <v>39</v>
      </c>
      <c r="EK29" s="10">
        <f>INDEX('O3-8hr'!$A:$Z,$IU29+EK$21-$G$21,$IT29)</f>
        <v>60</v>
      </c>
      <c r="EL29" s="10">
        <f>INDEX('O3-8hr'!$A:$Z,$IU29+EL$21-$G$21,$IT29)</f>
        <v>54</v>
      </c>
      <c r="EM29" s="10">
        <f>INDEX('O3-8hr'!$A:$Z,$IU29+EM$21-$G$21,$IT29)</f>
        <v>45</v>
      </c>
      <c r="EN29" s="10">
        <f>INDEX('O3-8hr'!$A:$Z,$IU29+EN$21-$G$21,$IT29)</f>
        <v>53</v>
      </c>
      <c r="EO29" s="10">
        <f>INDEX('O3-8hr'!$A:$Z,$IU29+EO$21-$G$21,$IT29)</f>
        <v>37</v>
      </c>
      <c r="EP29" s="10">
        <f>INDEX('O3-8hr'!$A:$Z,$IU29+EP$21-$G$21,$IT29)</f>
        <v>22</v>
      </c>
      <c r="EQ29" s="10">
        <f>INDEX('O3-8hr'!$A:$Z,$IU29+EQ$21-$G$21,$IT29)</f>
        <v>50</v>
      </c>
      <c r="ER29" s="10">
        <f>INDEX('O3-8hr'!$A:$Z,$IU29+ER$21-$G$21,$IT29)</f>
        <v>57</v>
      </c>
      <c r="ES29" s="10">
        <f>INDEX('O3-8hr'!$A:$Z,$IU29+ES$21-$G$21,$IT29)</f>
        <v>38</v>
      </c>
      <c r="ET29" s="10">
        <f>INDEX('O3-8hr'!$A:$Z,$IU29+ET$21-$G$21,$IT29)</f>
        <v>28</v>
      </c>
      <c r="EU29" s="10">
        <f>INDEX('O3-8hr'!$A:$Z,$IU29+EU$21-$G$21,$IT29)</f>
        <v>20</v>
      </c>
      <c r="EV29" s="10">
        <f>INDEX('O3-8hr'!$A:$Z,$IU29+EV$21-$G$21,$IT29)</f>
        <v>16</v>
      </c>
      <c r="EW29" s="10">
        <f>INDEX('O3-8hr'!$A:$Z,$IU29+EW$21-$G$21,$IT29)</f>
        <v>32</v>
      </c>
      <c r="EX29" s="10">
        <f>INDEX('O3-8hr'!$A:$Z,$IU29+EX$21-$G$21,$IT29)</f>
        <v>36</v>
      </c>
      <c r="EY29" s="10">
        <f>INDEX('O3-8hr'!$A:$Z,$IU29+EY$21-$G$21,$IT29)</f>
        <v>43</v>
      </c>
      <c r="EZ29" s="10">
        <f>INDEX('O3-8hr'!$A:$Z,$IU29+EZ$21-$G$21,$IT29)</f>
        <v>42</v>
      </c>
      <c r="FA29" s="10">
        <f>INDEX('O3-8hr'!$A:$Z,$IU29+FA$21-$G$21,$IT29)</f>
        <v>33</v>
      </c>
      <c r="FB29" s="10">
        <f>INDEX('O3-8hr'!$A:$Z,$IU29+FB$21-$G$21,$IT29)</f>
        <v>22</v>
      </c>
      <c r="FC29" s="10">
        <f>INDEX('O3-8hr'!$A:$Z,$IU29+FC$21-$G$21,$IT29)</f>
        <v>43</v>
      </c>
      <c r="FD29" s="10">
        <f>INDEX('O3-8hr'!$A:$Z,$IU29+FD$21-$G$21,$IT29)</f>
        <v>38</v>
      </c>
      <c r="FE29" s="10">
        <f>INDEX('O3-8hr'!$A:$Z,$IU29+FE$21-$G$21,$IT29)</f>
        <v>29</v>
      </c>
      <c r="FF29" s="10">
        <f>INDEX('O3-8hr'!$A:$Z,$IU29+FF$21-$G$21,$IT29)</f>
        <v>24</v>
      </c>
      <c r="FG29" s="10">
        <f>INDEX('O3-8hr'!$A:$Z,$IU29+FG$21-$G$21,$IT29)</f>
        <v>34</v>
      </c>
      <c r="FH29" s="10">
        <f>INDEX('O3-8hr'!$A:$Z,$IU29+FH$21-$G$21,$IT29)</f>
        <v>42</v>
      </c>
      <c r="FI29" s="10">
        <f>INDEX('O3-8hr'!$A:$Z,$IU29+FI$21-$G$21,$IT29)</f>
        <v>39</v>
      </c>
      <c r="FJ29" s="10">
        <f>INDEX('O3-8hr'!$A:$Z,$IU29+FJ$21-$G$21,$IT29)</f>
        <v>45</v>
      </c>
      <c r="FK29" s="10">
        <f>INDEX('O3-8hr'!$A:$Z,$IU29+FK$21-$G$21,$IT29)</f>
        <v>47</v>
      </c>
      <c r="FL29" s="10">
        <f>INDEX('O3-8hr'!$A:$Z,$IU29+FL$21-$G$21,$IT29)</f>
        <v>39</v>
      </c>
      <c r="FM29" s="10">
        <f>INDEX('O3-8hr'!$A:$Z,$IU29+FM$21-$G$21,$IT29)</f>
        <v>40</v>
      </c>
      <c r="FN29" s="10">
        <f>INDEX('O3-8hr'!$A:$Z,$IU29+FN$21-$G$21,$IT29)</f>
        <v>26</v>
      </c>
      <c r="FO29" s="10">
        <f>INDEX('O3-8hr'!$A:$Z,$IU29+FO$21-$G$21,$IT29)</f>
        <v>29</v>
      </c>
      <c r="FP29" s="10">
        <f>INDEX('O3-8hr'!$A:$Z,$IU29+FP$21-$G$21,$IT29)</f>
        <v>13</v>
      </c>
      <c r="FQ29" s="10">
        <f>INDEX('O3-8hr'!$A:$Z,$IU29+FQ$21-$G$21,$IT29)</f>
        <v>28</v>
      </c>
      <c r="FR29" s="10">
        <f>INDEX('O3-8hr'!$A:$Z,$IU29+FR$21-$G$21,$IT29)</f>
        <v>37</v>
      </c>
      <c r="FS29" s="10">
        <f>INDEX('O3-8hr'!$A:$Z,$IU29+FS$21-$G$21,$IT29)</f>
        <v>46</v>
      </c>
      <c r="FT29" s="10">
        <f>INDEX('O3-8hr'!$A:$Z,$IU29+FT$21-$G$21,$IT29)</f>
        <v>40</v>
      </c>
      <c r="FU29" s="10">
        <f>INDEX('O3-8hr'!$A:$Z,$IU29+FU$21-$G$21,$IT29)</f>
        <v>28</v>
      </c>
      <c r="FV29" s="10">
        <f>INDEX('O3-8hr'!$A:$Z,$IU29+FV$21-$G$21,$IT29)</f>
        <v>12</v>
      </c>
      <c r="FW29" s="10">
        <f>INDEX('O3-8hr'!$A:$Z,$IU29+FW$21-$G$21,$IT29)</f>
        <v>21</v>
      </c>
      <c r="FX29" s="10">
        <f>INDEX('O3-8hr'!$A:$Z,$IU29+FX$21-$G$21,$IT29)</f>
        <v>19</v>
      </c>
      <c r="FY29" s="10">
        <f>INDEX('O3-8hr'!$A:$Z,$IU29+FY$21-$G$21,$IT29)</f>
        <v>37</v>
      </c>
      <c r="FZ29" s="10">
        <f>INDEX('O3-8hr'!$A:$Z,$IU29+FZ$21-$G$21,$IT29)</f>
        <v>24</v>
      </c>
      <c r="GA29" s="10">
        <f>INDEX('O3-8hr'!$A:$Z,$IU29+GA$21-$G$21,$IT29)</f>
        <v>46</v>
      </c>
      <c r="GB29" s="10">
        <f>INDEX('O3-8hr'!$A:$Z,$IU29+GB$21-$G$21,$IT29)</f>
        <v>40</v>
      </c>
      <c r="GC29" s="10">
        <f>INDEX('O3-8hr'!$A:$Z,$IU29+GC$21-$G$21,$IT29)</f>
        <v>41</v>
      </c>
      <c r="GD29" s="10">
        <f>INDEX('O3-8hr'!$A:$Z,$IU29+GD$21-$G$21,$IT29)</f>
        <v>43</v>
      </c>
      <c r="GE29" s="10">
        <f>INDEX('O3-8hr'!$A:$Z,$IU29+GE$21-$G$21,$IT29)</f>
        <v>45</v>
      </c>
      <c r="GF29" s="10">
        <f>INDEX('O3-8hr'!$A:$Z,$IU29+GF$21-$G$21,$IT29)</f>
        <v>46</v>
      </c>
      <c r="GG29" s="10">
        <f>INDEX('O3-8hr'!$A:$Z,$IU29+GG$21-$G$21,$IT29)</f>
        <v>28</v>
      </c>
      <c r="GH29" s="10">
        <f>INDEX('O3-8hr'!$A:$Z,$IU29+GH$21-$G$21,$IT29)</f>
        <v>8</v>
      </c>
      <c r="GI29" s="10">
        <f>INDEX('O3-8hr'!$A:$Z,$IU29+GI$21-$G$21,$IT29)</f>
        <v>27</v>
      </c>
      <c r="GJ29" s="10">
        <f>INDEX('O3-8hr'!$A:$Z,$IU29+GJ$21-$G$21,$IT29)</f>
        <v>28</v>
      </c>
      <c r="GK29" s="10">
        <f>INDEX('O3-8hr'!$A:$Z,$IU29+GK$21-$G$21,$IT29)</f>
        <v>37</v>
      </c>
      <c r="GL29" s="10">
        <f>INDEX('O3-8hr'!$A:$Z,$IU29+GL$21-$G$21,$IT29)</f>
        <v>26</v>
      </c>
      <c r="GM29" s="10">
        <f>INDEX('O3-8hr'!$A:$Z,$IU29+GM$21-$G$21,$IT29)</f>
        <v>18</v>
      </c>
      <c r="GN29" s="10">
        <f>INDEX('O3-8hr'!$A:$Z,$IU29+GN$21-$G$21,$IT29)</f>
        <v>42</v>
      </c>
      <c r="GO29" s="10">
        <f>INDEX('O3-8hr'!$A:$Z,$IU29+GO$21-$G$21,$IT29)</f>
        <v>5</v>
      </c>
      <c r="GP29" s="10">
        <f>INDEX('O3-8hr'!$A:$Z,$IU29+GP$21-$G$21,$IT29)</f>
        <v>14</v>
      </c>
      <c r="GQ29" s="10">
        <f>INDEX('O3-8hr'!$A:$Z,$IU29+GQ$21-$G$21,$IT29)</f>
        <v>12</v>
      </c>
      <c r="GR29" s="10">
        <f>INDEX('O3-8hr'!$A:$Z,$IU29+GR$21-$G$21,$IT29)</f>
        <v>10</v>
      </c>
      <c r="GS29" s="10">
        <f>INDEX('O3-8hr'!$A:$Z,$IU29+GS$21-$G$21,$IT29)</f>
        <v>11</v>
      </c>
      <c r="GT29" s="10">
        <f>INDEX('O3-8hr'!$A:$Z,$IU29+GT$21-$G$21,$IT29)</f>
        <v>7</v>
      </c>
      <c r="GU29" s="10">
        <f>INDEX('O3-8hr'!$A:$Z,$IU29+GU$21-$G$21,$IT29)</f>
        <v>13</v>
      </c>
      <c r="GV29" s="10">
        <f>INDEX('O3-8hr'!$A:$Z,$IU29+GV$21-$G$21,$IT29)</f>
        <v>12</v>
      </c>
      <c r="GW29" s="10">
        <f>INDEX('O3-8hr'!$A:$Z,$IU29+GW$21-$G$21,$IT29)</f>
        <v>24</v>
      </c>
      <c r="GX29" s="10">
        <f>INDEX('O3-8hr'!$A:$Z,$IU29+GX$21-$G$21,$IT29)</f>
        <v>29</v>
      </c>
      <c r="GY29" s="10">
        <f>INDEX('O3-8hr'!$A:$Z,$IU29+GY$21-$G$21,$IT29)</f>
        <v>14</v>
      </c>
      <c r="GZ29" s="10">
        <f>INDEX('O3-8hr'!$A:$Z,$IU29+GZ$21-$G$21,$IT29)</f>
        <v>14</v>
      </c>
      <c r="HA29" s="10">
        <f>INDEX('O3-8hr'!$A:$Z,$IU29+HA$21-$G$21,$IT29)</f>
        <v>22</v>
      </c>
      <c r="HB29" s="10">
        <f>INDEX('O3-8hr'!$A:$Z,$IU29+HB$21-$G$21,$IT29)</f>
        <v>9</v>
      </c>
      <c r="HC29" s="10">
        <f>INDEX('O3-8hr'!$A:$Z,$IU29+HC$21-$G$21,$IT29)</f>
        <v>23</v>
      </c>
      <c r="HD29" s="10">
        <f>INDEX('O3-8hr'!$A:$Z,$IU29+HD$21-$G$21,$IT29)</f>
        <v>15</v>
      </c>
      <c r="HE29" s="10">
        <f>INDEX('O3-8hr'!$A:$Z,$IU29+HE$21-$G$21,$IT29)</f>
        <v>15</v>
      </c>
      <c r="HF29" s="10">
        <f>INDEX('O3-8hr'!$A:$Z,$IU29+HF$21-$G$21,$IT29)</f>
        <v>21</v>
      </c>
      <c r="HG29" s="10">
        <f>INDEX('O3-8hr'!$A:$Z,$IU29+HG$21-$G$21,$IT29)</f>
        <v>8</v>
      </c>
      <c r="HH29" s="10">
        <f>INDEX('O3-8hr'!$A:$Z,$IU29+HH$21-$G$21,$IT29)</f>
        <v>26</v>
      </c>
      <c r="HI29" s="10">
        <f>INDEX('O3-8hr'!$A:$Z,$IU29+HI$21-$G$21,$IT29)</f>
        <v>16</v>
      </c>
      <c r="HJ29" s="10">
        <f>INDEX('O3-8hr'!$A:$Z,$IU29+HJ$21-$G$21,$IT29)</f>
        <v>21</v>
      </c>
      <c r="HK29" s="10">
        <f>INDEX('O3-8hr'!$A:$Z,$IU29+HK$21-$G$21,$IT29)</f>
        <v>27</v>
      </c>
      <c r="HL29" s="10">
        <f>INDEX('O3-8hr'!$A:$Z,$IU29+HL$21-$G$21,$IT29)</f>
        <v>31</v>
      </c>
      <c r="HM29" s="10">
        <f>INDEX('O3-8hr'!$A:$Z,$IU29+HM$21-$G$21,$IT29)</f>
        <v>29</v>
      </c>
      <c r="HN29" s="10">
        <f>INDEX('O3-8hr'!$A:$Z,$IU29+HN$21-$G$21,$IT29)</f>
        <v>26</v>
      </c>
      <c r="HO29" s="10">
        <f>INDEX('O3-8hr'!$A:$Z,$IU29+HO$21-$G$21,$IT29)</f>
        <v>17</v>
      </c>
      <c r="HP29" s="10">
        <f>INDEX('O3-8hr'!$A:$Z,$IU29+HP$21-$G$21,$IT29)</f>
        <v>22</v>
      </c>
      <c r="HQ29" s="10">
        <f>INDEX('O3-8hr'!$A:$Z,$IU29+HQ$21-$G$21,$IT29)</f>
        <v>19</v>
      </c>
      <c r="HR29" s="10">
        <f>INDEX('O3-8hr'!$A:$Z,$IU29+HR$21-$G$21,$IT29)</f>
        <v>11</v>
      </c>
      <c r="HS29" s="10">
        <f>INDEX('O3-8hr'!$A:$Z,$IU29+HS$21-$G$21,$IT29)</f>
        <v>18</v>
      </c>
      <c r="HT29" s="10">
        <f>INDEX('O3-8hr'!$A:$Z,$IU29+HT$21-$G$21,$IT29)</f>
        <v>5</v>
      </c>
      <c r="HU29" s="10">
        <f>INDEX('O3-8hr'!$A:$Z,$IU29+HU$21-$G$21,$IT29)</f>
        <v>12</v>
      </c>
      <c r="HV29" s="10">
        <f>INDEX('O3-8hr'!$A:$Z,$IU29+HV$21-$G$21,$IT29)</f>
        <v>25</v>
      </c>
      <c r="HW29" s="10">
        <f>INDEX('O3-8hr'!$A:$Z,$IU29+HW$21-$G$21,$IT29)</f>
        <v>11</v>
      </c>
      <c r="HX29" s="10">
        <f>INDEX('O3-8hr'!$A:$Z,$IU29+HX$21-$G$21,$IT29)</f>
        <v>22</v>
      </c>
      <c r="HY29" s="10">
        <f>INDEX('O3-8hr'!$A:$Z,$IU29+HY$21-$G$21,$IT29)</f>
        <v>26</v>
      </c>
      <c r="HZ29" s="10">
        <f>INDEX('O3-8hr'!$A:$Z,$IU29+HZ$21-$G$21,$IT29)</f>
        <v>24</v>
      </c>
      <c r="IA29" s="10">
        <f>INDEX('O3-8hr'!$A:$Z,$IU29+IA$21-$G$21,$IT29)</f>
        <v>19</v>
      </c>
      <c r="IB29" s="10">
        <f>INDEX('O3-8hr'!$A:$Z,$IU29+IB$21-$G$21,$IT29)</f>
        <v>27</v>
      </c>
      <c r="IC29" s="10">
        <f>INDEX('O3-8hr'!$A:$Z,$IU29+IC$21-$G$21,$IT29)</f>
        <v>29</v>
      </c>
      <c r="ID29" s="10">
        <f>INDEX('O3-8hr'!$A:$Z,$IU29+ID$21-$G$21,$IT29)</f>
        <v>27</v>
      </c>
      <c r="IE29" s="10">
        <f>INDEX('O3-8hr'!$A:$Z,$IU29+IE$21-$G$21,$IT29)</f>
        <v>28</v>
      </c>
      <c r="IF29" s="10">
        <f>INDEX('O3-8hr'!$A:$Z,$IU29+IF$21-$G$21,$IT29)</f>
        <v>29</v>
      </c>
      <c r="IG29" s="10">
        <f>INDEX('O3-8hr'!$A:$Z,$IU29+IG$21-$G$21,$IT29)</f>
        <v>26</v>
      </c>
      <c r="IH29" s="10">
        <f>INDEX('O3-8hr'!$A:$Z,$IU29+IH$21-$G$21,$IT29)</f>
        <v>23</v>
      </c>
      <c r="II29" s="10">
        <f>INDEX('O3-8hr'!$A:$Z,$IU29+II$21-$G$21,$IT29)</f>
        <v>29</v>
      </c>
      <c r="IJ29" s="10">
        <f>INDEX('O3-8hr'!$A:$Z,$IU29+IJ$21-$G$21,$IT29)</f>
        <v>18</v>
      </c>
      <c r="IK29" s="10">
        <f>INDEX('O3-8hr'!$A:$Z,$IU29+IK$21-$G$21,$IT29)</f>
        <v>26</v>
      </c>
      <c r="IL29" s="10">
        <f>INDEX('O3-8hr'!$A:$Z,$IU29+IL$21-$G$21,$IT29)</f>
        <v>20</v>
      </c>
      <c r="IM29" s="10">
        <f>INDEX('O3-8hr'!$A:$Z,$IU29+IM$21-$G$21,$IT29)</f>
        <v>24</v>
      </c>
      <c r="IN29" s="10">
        <f>INDEX('O3-8hr'!$A:$Z,$IU29+IN$21-$G$21,$IT29)</f>
        <v>21</v>
      </c>
      <c r="IO29" s="10">
        <f>INDEX('O3-8hr'!$A:$Z,$IU29+IO$21-$G$21,$IT29)</f>
        <v>30</v>
      </c>
      <c r="IP29" s="10">
        <f>INDEX('O3-8hr'!$A:$Z,$IU29+IP$21-$G$21,$IT29)</f>
        <v>31</v>
      </c>
      <c r="IQ29" s="15">
        <f>INDEX('O3-8hr'!$A:$Z,$IU29+IQ$21-$G$21,$IT29)</f>
        <v>30</v>
      </c>
      <c r="IR29" s="21">
        <f t="shared" si="57"/>
        <v>74</v>
      </c>
      <c r="IT29" s="40">
        <f>MATCH($B29,'O3-8hr'!$1:$1,0)</f>
        <v>10</v>
      </c>
      <c r="IU29" s="40">
        <f>MATCH(DATE($A29,$IT$18,$IU$18),'O3-8hr'!$B:$B,0)</f>
        <v>1161</v>
      </c>
    </row>
    <row r="30" spans="1:255" ht="12.75" customHeight="1" x14ac:dyDescent="0.2">
      <c r="A30" s="21">
        <v>2018</v>
      </c>
      <c r="B30" s="21">
        <v>340190001</v>
      </c>
      <c r="C30" s="20">
        <f>INDEX(Sites!$A:$N,MATCH($B30,Sites!$A:$A,0),2)</f>
        <v>40.515262</v>
      </c>
      <c r="D30" s="21" t="str">
        <f>INDEX(Sites!$A:$N,MATCH($B30,Sites!$A:$A,0),4)</f>
        <v>NJ</v>
      </c>
      <c r="E30" s="21" t="str">
        <f>INDEX(Sites!$A:$N,MATCH($B30,Sites!$A:$A,0),10)</f>
        <v>45.0</v>
      </c>
      <c r="F30" s="40" t="str">
        <f>INDEX(Sites!$A:$N,MATCH($B30,Sites!$A:$A,0),6)</f>
        <v>Flemington</v>
      </c>
      <c r="G30" s="16">
        <f>INDEX('O3-8hr'!$A:$Z,$IU30+G$21-$G$21,$IT30)</f>
        <v>35</v>
      </c>
      <c r="H30" s="10">
        <f>INDEX('O3-8hr'!$A:$Z,$IU30+H$21-$G$21,$IT30)</f>
        <v>37</v>
      </c>
      <c r="I30" s="10">
        <f>INDEX('O3-8hr'!$A:$Z,$IU30+I$21-$G$21,$IT30)</f>
        <v>36</v>
      </c>
      <c r="J30" s="10">
        <f>INDEX('O3-8hr'!$A:$Z,$IU30+J$21-$G$21,$IT30)</f>
        <v>43</v>
      </c>
      <c r="K30" s="10">
        <f>INDEX('O3-8hr'!$A:$Z,$IU30+K$21-$G$21,$IT30)</f>
        <v>40</v>
      </c>
      <c r="L30" s="10">
        <f>INDEX('O3-8hr'!$A:$Z,$IU30+L$21-$G$21,$IT30)</f>
        <v>42</v>
      </c>
      <c r="M30" s="10">
        <f>INDEX('O3-8hr'!$A:$Z,$IU30+M$21-$G$21,$IT30)</f>
        <v>37</v>
      </c>
      <c r="N30" s="10">
        <f>INDEX('O3-8hr'!$A:$Z,$IU30+N$21-$G$21,$IT30)</f>
        <v>40</v>
      </c>
      <c r="O30" s="10">
        <f>INDEX('O3-8hr'!$A:$Z,$IU30+O$21-$G$21,$IT30)</f>
        <v>36</v>
      </c>
      <c r="P30" s="10">
        <f>INDEX('O3-8hr'!$A:$Z,$IU30+P$21-$G$21,$IT30)</f>
        <v>42</v>
      </c>
      <c r="Q30" s="10">
        <f>INDEX('O3-8hr'!$A:$Z,$IU30+Q$21-$G$21,$IT30)</f>
        <v>46</v>
      </c>
      <c r="R30" s="10">
        <f>INDEX('O3-8hr'!$A:$Z,$IU30+R$21-$G$21,$IT30)</f>
        <v>35</v>
      </c>
      <c r="S30" s="10">
        <f>INDEX('O3-8hr'!$A:$Z,$IU30+S$21-$G$21,$IT30)</f>
        <v>41</v>
      </c>
      <c r="T30" s="10">
        <f>INDEX('O3-8hr'!$A:$Z,$IU30+T$21-$G$21,$IT30)</f>
        <v>38</v>
      </c>
      <c r="U30" s="10">
        <f>INDEX('O3-8hr'!$A:$Z,$IU30+U$21-$G$21,$IT30)</f>
        <v>40</v>
      </c>
      <c r="V30" s="10">
        <f>INDEX('O3-8hr'!$A:$Z,$IU30+V$21-$G$21,$IT30)</f>
        <v>41</v>
      </c>
      <c r="W30" s="10">
        <f>INDEX('O3-8hr'!$A:$Z,$IU30+W$21-$G$21,$IT30)</f>
        <v>44</v>
      </c>
      <c r="X30" s="10">
        <f>INDEX('O3-8hr'!$A:$Z,$IU30+X$21-$G$21,$IT30)</f>
        <v>48</v>
      </c>
      <c r="Y30" s="10">
        <f>INDEX('O3-8hr'!$A:$Z,$IU30+Y$21-$G$21,$IT30)</f>
        <v>48</v>
      </c>
      <c r="Z30" s="10">
        <f>INDEX('O3-8hr'!$A:$Z,$IU30+Z$21-$G$21,$IT30)</f>
        <v>37</v>
      </c>
      <c r="AA30" s="10">
        <f>INDEX('O3-8hr'!$A:$Z,$IU30+AA$21-$G$21,$IT30)</f>
        <v>41</v>
      </c>
      <c r="AB30" s="10">
        <f>INDEX('O3-8hr'!$A:$Z,$IU30+AB$21-$G$21,$IT30)</f>
        <v>46</v>
      </c>
      <c r="AC30" s="10">
        <f>INDEX('O3-8hr'!$A:$Z,$IU30+AC$21-$G$21,$IT30)</f>
        <v>45</v>
      </c>
      <c r="AD30" s="10">
        <f>INDEX('O3-8hr'!$A:$Z,$IU30+AD$21-$G$21,$IT30)</f>
        <v>47</v>
      </c>
      <c r="AE30" s="10">
        <f>INDEX('O3-8hr'!$A:$Z,$IU30+AE$21-$G$21,$IT30)</f>
        <v>40</v>
      </c>
      <c r="AF30" s="10">
        <f>INDEX('O3-8hr'!$A:$Z,$IU30+AF$21-$G$21,$IT30)</f>
        <v>40</v>
      </c>
      <c r="AG30" s="10">
        <f>INDEX('O3-8hr'!$A:$Z,$IU30+AG$21-$G$21,$IT30)</f>
        <v>38</v>
      </c>
      <c r="AH30" s="10">
        <f>INDEX('O3-8hr'!$A:$Z,$IU30+AH$21-$G$21,$IT30)</f>
        <v>27</v>
      </c>
      <c r="AI30" s="10">
        <f>INDEX('O3-8hr'!$A:$Z,$IU30+AI$21-$G$21,$IT30)</f>
        <v>27</v>
      </c>
      <c r="AJ30" s="10">
        <f>INDEX('O3-8hr'!$A:$Z,$IU30+AJ$21-$G$21,$IT30)</f>
        <v>38</v>
      </c>
      <c r="AK30" s="10">
        <f>INDEX('O3-8hr'!$A:$Z,$IU30+AK$21-$G$21,$IT30)</f>
        <v>45</v>
      </c>
      <c r="AL30" s="10">
        <f>INDEX('O3-8hr'!$A:$Z,$IU30+AL$21-$G$21,$IT30)</f>
        <v>41</v>
      </c>
      <c r="AM30" s="10">
        <f>INDEX('O3-8hr'!$A:$Z,$IU30+AM$21-$G$21,$IT30)</f>
        <v>44</v>
      </c>
      <c r="AN30" s="10">
        <f>INDEX('O3-8hr'!$A:$Z,$IU30+AN$21-$G$21,$IT30)</f>
        <v>34</v>
      </c>
      <c r="AO30" s="10">
        <f>INDEX('O3-8hr'!$A:$Z,$IU30+AO$21-$G$21,$IT30)</f>
        <v>44</v>
      </c>
      <c r="AP30" s="10">
        <f>INDEX('O3-8hr'!$A:$Z,$IU30+AP$21-$G$21,$IT30)</f>
        <v>46</v>
      </c>
      <c r="AQ30" s="10">
        <f>INDEX('O3-8hr'!$A:$Z,$IU30+AQ$21-$G$21,$IT30)</f>
        <v>49</v>
      </c>
      <c r="AR30" s="10">
        <f>INDEX('O3-8hr'!$A:$Z,$IU30+AR$21-$G$21,$IT30)</f>
        <v>47</v>
      </c>
      <c r="AS30" s="10">
        <f>INDEX('O3-8hr'!$A:$Z,$IU30+AS$21-$G$21,$IT30)</f>
        <v>45</v>
      </c>
      <c r="AT30" s="10">
        <f>INDEX('O3-8hr'!$A:$Z,$IU30+AT$21-$G$21,$IT30)</f>
        <v>44</v>
      </c>
      <c r="AU30" s="10">
        <f>INDEX('O3-8hr'!$A:$Z,$IU30+AU$21-$G$21,$IT30)</f>
        <v>44</v>
      </c>
      <c r="AV30" s="10">
        <f>INDEX('O3-8hr'!$A:$Z,$IU30+AV$21-$G$21,$IT30)</f>
        <v>49</v>
      </c>
      <c r="AW30" s="10">
        <f>INDEX('O3-8hr'!$A:$Z,$IU30+AW$21-$G$21,$IT30)</f>
        <v>44</v>
      </c>
      <c r="AX30" s="10">
        <f>INDEX('O3-8hr'!$A:$Z,$IU30+AX$21-$G$21,$IT30)</f>
        <v>67</v>
      </c>
      <c r="AY30" s="10">
        <f>INDEX('O3-8hr'!$A:$Z,$IU30+AY$21-$G$21,$IT30)</f>
        <v>69</v>
      </c>
      <c r="AZ30" s="10">
        <f>INDEX('O3-8hr'!$A:$Z,$IU30+AZ$21-$G$21,$IT30)</f>
        <v>40</v>
      </c>
      <c r="BA30" s="10">
        <f>INDEX('O3-8hr'!$A:$Z,$IU30+BA$21-$G$21,$IT30)</f>
        <v>40</v>
      </c>
      <c r="BB30" s="10">
        <f>INDEX('O3-8hr'!$A:$Z,$IU30+BB$21-$G$21,$IT30)</f>
        <v>37</v>
      </c>
      <c r="BC30" s="10">
        <f>INDEX('O3-8hr'!$A:$Z,$IU30+BC$21-$G$21,$IT30)</f>
        <v>36</v>
      </c>
      <c r="BD30" s="10">
        <f>INDEX('O3-8hr'!$A:$Z,$IU30+BD$21-$G$21,$IT30)</f>
        <v>43</v>
      </c>
      <c r="BE30" s="10">
        <f>INDEX('O3-8hr'!$A:$Z,$IU30+BE$21-$G$21,$IT30)</f>
        <v>45</v>
      </c>
      <c r="BF30" s="10">
        <f>INDEX('O3-8hr'!$A:$Z,$IU30+BF$21-$G$21,$IT30)</f>
        <v>53</v>
      </c>
      <c r="BG30" s="10">
        <f>INDEX('O3-8hr'!$A:$Z,$IU30+BG$21-$G$21,$IT30)</f>
        <v>56</v>
      </c>
      <c r="BH30" s="10">
        <f>INDEX('O3-8hr'!$A:$Z,$IU30+BH$21-$G$21,$IT30)</f>
        <v>59</v>
      </c>
      <c r="BI30" s="10">
        <f>INDEX('O3-8hr'!$A:$Z,$IU30+BI$21-$G$21,$IT30)</f>
        <v>55</v>
      </c>
      <c r="BJ30" s="10">
        <f>INDEX('O3-8hr'!$A:$Z,$IU30+BJ$21-$G$21,$IT30)</f>
        <v>41</v>
      </c>
      <c r="BK30" s="10">
        <f>INDEX('O3-8hr'!$A:$Z,$IU30+BK$21-$G$21,$IT30)</f>
        <v>50</v>
      </c>
      <c r="BL30" s="10">
        <f>INDEX('O3-8hr'!$A:$Z,$IU30+BL$21-$G$21,$IT30)</f>
        <v>44</v>
      </c>
      <c r="BM30" s="10">
        <f>INDEX('O3-8hr'!$A:$Z,$IU30+BM$21-$G$21,$IT30)</f>
        <v>59</v>
      </c>
      <c r="BN30" s="10">
        <f>INDEX('O3-8hr'!$A:$Z,$IU30+BN$21-$G$21,$IT30)</f>
        <v>34</v>
      </c>
      <c r="BO30" s="10">
        <f>INDEX('O3-8hr'!$A:$Z,$IU30+BO$21-$G$21,$IT30)</f>
        <v>43</v>
      </c>
      <c r="BP30" s="10">
        <f>INDEX('O3-8hr'!$A:$Z,$IU30+BP$21-$G$21,$IT30)</f>
        <v>72</v>
      </c>
      <c r="BQ30" s="10">
        <f>INDEX('O3-8hr'!$A:$Z,$IU30+BQ$21-$G$21,$IT30)</f>
        <v>72</v>
      </c>
      <c r="BR30" s="10">
        <f>INDEX('O3-8hr'!$A:$Z,$IU30+BR$21-$G$21,$IT30)</f>
        <v>63</v>
      </c>
      <c r="BS30" s="10">
        <f>INDEX('O3-8hr'!$A:$Z,$IU30+BS$21-$G$21,$IT30)</f>
        <v>62</v>
      </c>
      <c r="BT30" s="10">
        <f>INDEX('O3-8hr'!$A:$Z,$IU30+BT$21-$G$21,$IT30)</f>
        <v>56</v>
      </c>
      <c r="BU30" s="10">
        <f>INDEX('O3-8hr'!$A:$Z,$IU30+BU$21-$G$21,$IT30)</f>
        <v>44</v>
      </c>
      <c r="BV30" s="10">
        <f>INDEX('O3-8hr'!$A:$Z,$IU30+BV$21-$G$21,$IT30)</f>
        <v>52</v>
      </c>
      <c r="BW30" s="10">
        <f>INDEX('O3-8hr'!$A:$Z,$IU30+BW$21-$G$21,$IT30)</f>
        <v>54</v>
      </c>
      <c r="BX30" s="10">
        <f>INDEX('O3-8hr'!$A:$Z,$IU30+BX$21-$G$21,$IT30)</f>
        <v>67</v>
      </c>
      <c r="BY30" s="10">
        <f>INDEX('O3-8hr'!$A:$Z,$IU30+BY$21-$G$21,$IT30)</f>
        <v>51</v>
      </c>
      <c r="BZ30" s="10">
        <f>INDEX('O3-8hr'!$A:$Z,$IU30+BZ$21-$G$21,$IT30)</f>
        <v>52</v>
      </c>
      <c r="CA30" s="10">
        <f>INDEX('O3-8hr'!$A:$Z,$IU30+CA$21-$G$21,$IT30)</f>
        <v>37</v>
      </c>
      <c r="CB30" s="10">
        <f>INDEX('O3-8hr'!$A:$Z,$IU30+CB$21-$G$21,$IT30)</f>
        <v>30</v>
      </c>
      <c r="CC30" s="10">
        <f>INDEX('O3-8hr'!$A:$Z,$IU30+CC$21-$G$21,$IT30)</f>
        <v>39</v>
      </c>
      <c r="CD30" s="10">
        <f>INDEX('O3-8hr'!$A:$Z,$IU30+CD$21-$G$21,$IT30)</f>
        <v>56</v>
      </c>
      <c r="CE30" s="10">
        <f>INDEX('O3-8hr'!$A:$Z,$IU30+CE$21-$G$21,$IT30)</f>
        <v>40</v>
      </c>
      <c r="CF30" s="10">
        <f>INDEX('O3-8hr'!$A:$Z,$IU30+CF$21-$G$21,$IT30)</f>
        <v>28</v>
      </c>
      <c r="CG30" s="10">
        <f>INDEX('O3-8hr'!$A:$Z,$IU30+CG$21-$G$21,$IT30)</f>
        <v>35</v>
      </c>
      <c r="CH30" s="10">
        <f>INDEX('O3-8hr'!$A:$Z,$IU30+CH$21-$G$21,$IT30)</f>
        <v>27</v>
      </c>
      <c r="CI30" s="10">
        <f>INDEX('O3-8hr'!$A:$Z,$IU30+CI$21-$G$21,$IT30)</f>
        <v>37</v>
      </c>
      <c r="CJ30" s="10">
        <f>INDEX('O3-8hr'!$A:$Z,$IU30+CJ$21-$G$21,$IT30)</f>
        <v>50</v>
      </c>
      <c r="CK30" s="10">
        <f>INDEX('O3-8hr'!$A:$Z,$IU30+CK$21-$G$21,$IT30)</f>
        <v>26</v>
      </c>
      <c r="CL30" s="10">
        <f>INDEX('O3-8hr'!$A:$Z,$IU30+CL$21-$G$21,$IT30)</f>
        <v>40</v>
      </c>
      <c r="CM30" s="10">
        <f>INDEX('O3-8hr'!$A:$Z,$IU30+CM$21-$G$21,$IT30)</f>
        <v>56</v>
      </c>
      <c r="CN30" s="10">
        <f>INDEX('O3-8hr'!$A:$Z,$IU30+CN$21-$G$21,$IT30)</f>
        <v>65</v>
      </c>
      <c r="CO30" s="10">
        <f>INDEX('O3-8hr'!$A:$Z,$IU30+CO$21-$G$21,$IT30)</f>
        <v>54</v>
      </c>
      <c r="CP30" s="10">
        <f>INDEX('O3-8hr'!$A:$Z,$IU30+CP$21-$G$21,$IT30)</f>
        <v>41</v>
      </c>
      <c r="CQ30" s="10">
        <f>INDEX('O3-8hr'!$A:$Z,$IU30+CQ$21-$G$21,$IT30)</f>
        <v>29</v>
      </c>
      <c r="CR30" s="10">
        <f>INDEX('O3-8hr'!$A:$Z,$IU30+CR$21-$G$21,$IT30)</f>
        <v>57</v>
      </c>
      <c r="CS30" s="10">
        <f>INDEX('O3-8hr'!$A:$Z,$IU30+CS$21-$G$21,$IT30)</f>
        <v>25</v>
      </c>
      <c r="CT30" s="10">
        <f>INDEX('O3-8hr'!$A:$Z,$IU30+CT$21-$G$21,$IT30)</f>
        <v>19</v>
      </c>
      <c r="CU30" s="10">
        <f>INDEX('O3-8hr'!$A:$Z,$IU30+CU$21-$G$21,$IT30)</f>
        <v>41</v>
      </c>
      <c r="CV30" s="10">
        <f>INDEX('O3-8hr'!$A:$Z,$IU30+CV$21-$G$21,$IT30)</f>
        <v>42</v>
      </c>
      <c r="CW30" s="10">
        <f>INDEX('O3-8hr'!$A:$Z,$IU30+CW$21-$G$21,$IT30)</f>
        <v>27</v>
      </c>
      <c r="CX30" s="10">
        <f>INDEX('O3-8hr'!$A:$Z,$IU30+CX$21-$G$21,$IT30)</f>
        <v>35</v>
      </c>
      <c r="CY30" s="10">
        <f>INDEX('O3-8hr'!$A:$Z,$IU30+CY$21-$G$21,$IT30)</f>
        <v>50</v>
      </c>
      <c r="CZ30" s="10">
        <f>INDEX('O3-8hr'!$A:$Z,$IU30+CZ$21-$G$21,$IT30)</f>
        <v>33</v>
      </c>
      <c r="DA30" s="10">
        <f>INDEX('O3-8hr'!$A:$Z,$IU30+DA$21-$G$21,$IT30)</f>
        <v>44</v>
      </c>
      <c r="DB30" s="10">
        <f>INDEX('O3-8hr'!$A:$Z,$IU30+DB$21-$G$21,$IT30)</f>
        <v>55</v>
      </c>
      <c r="DC30" s="10">
        <f>INDEX('O3-8hr'!$A:$Z,$IU30+DC$21-$G$21,$IT30)</f>
        <v>54</v>
      </c>
      <c r="DD30" s="10">
        <f>INDEX('O3-8hr'!$A:$Z,$IU30+DD$21-$G$21,$IT30)</f>
        <v>24</v>
      </c>
      <c r="DE30" s="10">
        <f>INDEX('O3-8hr'!$A:$Z,$IU30+DE$21-$G$21,$IT30)</f>
        <v>45</v>
      </c>
      <c r="DF30" s="10">
        <f>INDEX('O3-8hr'!$A:$Z,$IU30+DF$21-$G$21,$IT30)</f>
        <v>52</v>
      </c>
      <c r="DG30" s="10">
        <f>INDEX('O3-8hr'!$A:$Z,$IU30+DG$21-$G$21,$IT30)</f>
        <v>47</v>
      </c>
      <c r="DH30" s="10">
        <f>INDEX('O3-8hr'!$A:$Z,$IU30+DH$21-$G$21,$IT30)</f>
        <v>48</v>
      </c>
      <c r="DI30" s="10">
        <f>INDEX('O3-8hr'!$A:$Z,$IU30+DI$21-$G$21,$IT30)</f>
        <v>38</v>
      </c>
      <c r="DJ30" s="10">
        <f>INDEX('O3-8hr'!$A:$Z,$IU30+DJ$21-$G$21,$IT30)</f>
        <v>51</v>
      </c>
      <c r="DK30" s="10">
        <f>INDEX('O3-8hr'!$A:$Z,$IU30+DK$21-$G$21,$IT30)</f>
        <v>60</v>
      </c>
      <c r="DL30" s="10">
        <f>INDEX('O3-8hr'!$A:$Z,$IU30+DL$21-$G$21,$IT30)</f>
        <v>72</v>
      </c>
      <c r="DM30" s="10">
        <f>INDEX('O3-8hr'!$A:$Z,$IU30+DM$21-$G$21,$IT30)</f>
        <v>38</v>
      </c>
      <c r="DN30" s="10">
        <f>INDEX('O3-8hr'!$A:$Z,$IU30+DN$21-$G$21,$IT30)</f>
        <v>58</v>
      </c>
      <c r="DO30" s="10">
        <f>INDEX('O3-8hr'!$A:$Z,$IU30+DO$21-$G$21,$IT30)</f>
        <v>51</v>
      </c>
      <c r="DP30" s="10">
        <f>INDEX('O3-8hr'!$A:$Z,$IU30+DP$21-$G$21,$IT30)</f>
        <v>41</v>
      </c>
      <c r="DQ30" s="10">
        <f>INDEX('O3-8hr'!$A:$Z,$IU30+DQ$21-$G$21,$IT30)</f>
        <v>30</v>
      </c>
      <c r="DR30" s="10">
        <f>INDEX('O3-8hr'!$A:$Z,$IU30+DR$21-$G$21,$IT30)</f>
        <v>48</v>
      </c>
      <c r="DS30" s="10">
        <f>INDEX('O3-8hr'!$A:$Z,$IU30+DS$21-$G$21,$IT30)</f>
        <v>37</v>
      </c>
      <c r="DT30" s="10">
        <f>INDEX('O3-8hr'!$A:$Z,$IU30+DT$21-$G$21,$IT30)</f>
        <v>47</v>
      </c>
      <c r="DU30" s="10">
        <f>INDEX('O3-8hr'!$A:$Z,$IU30+DU$21-$G$21,$IT30)</f>
        <v>38</v>
      </c>
      <c r="DV30" s="10">
        <f>INDEX('O3-8hr'!$A:$Z,$IU30+DV$21-$G$21,$IT30)</f>
        <v>52</v>
      </c>
      <c r="DW30" s="10">
        <f>INDEX('O3-8hr'!$A:$Z,$IU30+DW$21-$G$21,$IT30)</f>
        <v>61</v>
      </c>
      <c r="DX30" s="10">
        <f>INDEX('O3-8hr'!$A:$Z,$IU30+DX$21-$G$21,$IT30)</f>
        <v>62</v>
      </c>
      <c r="DY30" s="10">
        <f>INDEX('O3-8hr'!$A:$Z,$IU30+DY$21-$G$21,$IT30)</f>
        <v>65</v>
      </c>
      <c r="DZ30" s="10">
        <f>INDEX('O3-8hr'!$A:$Z,$IU30+DZ$21-$G$21,$IT30)</f>
        <v>97</v>
      </c>
      <c r="EA30" s="10">
        <f>INDEX('O3-8hr'!$A:$Z,$IU30+EA$21-$G$21,$IT30)</f>
        <v>66</v>
      </c>
      <c r="EB30" s="10">
        <f>INDEX('O3-8hr'!$A:$Z,$IU30+EB$21-$G$21,$IT30)</f>
        <v>47</v>
      </c>
      <c r="EC30" s="10">
        <f>INDEX('O3-8hr'!$A:$Z,$IU30+EC$21-$G$21,$IT30)</f>
        <v>44</v>
      </c>
      <c r="ED30" s="10">
        <f>INDEX('O3-8hr'!$A:$Z,$IU30+ED$21-$G$21,$IT30)</f>
        <v>36</v>
      </c>
      <c r="EE30" s="10">
        <f>INDEX('O3-8hr'!$A:$Z,$IU30+EE$21-$G$21,$IT30)</f>
        <v>55</v>
      </c>
      <c r="EF30" s="10">
        <f>INDEX('O3-8hr'!$A:$Z,$IU30+EF$21-$G$21,$IT30)</f>
        <v>55</v>
      </c>
      <c r="EG30" s="10">
        <f>INDEX('O3-8hr'!$A:$Z,$IU30+EG$21-$G$21,$IT30)</f>
        <v>68</v>
      </c>
      <c r="EH30" s="10">
        <f>INDEX('O3-8hr'!$A:$Z,$IU30+EH$21-$G$21,$IT30)</f>
        <v>86</v>
      </c>
      <c r="EI30" s="10">
        <f>INDEX('O3-8hr'!$A:$Z,$IU30+EI$21-$G$21,$IT30)</f>
        <v>43</v>
      </c>
      <c r="EJ30" s="10">
        <f>INDEX('O3-8hr'!$A:$Z,$IU30+EJ$21-$G$21,$IT30)</f>
        <v>62</v>
      </c>
      <c r="EK30" s="10">
        <f>INDEX('O3-8hr'!$A:$Z,$IU30+EK$21-$G$21,$IT30)</f>
        <v>61</v>
      </c>
      <c r="EL30" s="10">
        <f>INDEX('O3-8hr'!$A:$Z,$IU30+EL$21-$G$21,$IT30)</f>
        <v>60</v>
      </c>
      <c r="EM30" s="10">
        <f>INDEX('O3-8hr'!$A:$Z,$IU30+EM$21-$G$21,$IT30)</f>
        <v>46</v>
      </c>
      <c r="EN30" s="10">
        <f>INDEX('O3-8hr'!$A:$Z,$IU30+EN$21-$G$21,$IT30)</f>
        <v>70</v>
      </c>
      <c r="EO30" s="10">
        <f>INDEX('O3-8hr'!$A:$Z,$IU30+EO$21-$G$21,$IT30)</f>
        <v>49</v>
      </c>
      <c r="EP30" s="10">
        <f>INDEX('O3-8hr'!$A:$Z,$IU30+EP$21-$G$21,$IT30)</f>
        <v>27</v>
      </c>
      <c r="EQ30" s="10">
        <f>INDEX('O3-8hr'!$A:$Z,$IU30+EQ$21-$G$21,$IT30)</f>
        <v>66</v>
      </c>
      <c r="ER30" s="10">
        <f>INDEX('O3-8hr'!$A:$Z,$IU30+ER$21-$G$21,$IT30)</f>
        <v>56</v>
      </c>
      <c r="ES30" s="10">
        <f>INDEX('O3-8hr'!$A:$Z,$IU30+ES$21-$G$21,$IT30)</f>
        <v>37</v>
      </c>
      <c r="ET30" s="10">
        <f>INDEX('O3-8hr'!$A:$Z,$IU30+ET$21-$G$21,$IT30)</f>
        <v>31</v>
      </c>
      <c r="EU30" s="10">
        <f>INDEX('O3-8hr'!$A:$Z,$IU30+EU$21-$G$21,$IT30)</f>
        <v>26</v>
      </c>
      <c r="EV30" s="10">
        <f>INDEX('O3-8hr'!$A:$Z,$IU30+EV$21-$G$21,$IT30)</f>
        <v>21</v>
      </c>
      <c r="EW30" s="10">
        <f>INDEX('O3-8hr'!$A:$Z,$IU30+EW$21-$G$21,$IT30)</f>
        <v>35</v>
      </c>
      <c r="EX30" s="10">
        <f>INDEX('O3-8hr'!$A:$Z,$IU30+EX$21-$G$21,$IT30)</f>
        <v>51</v>
      </c>
      <c r="EY30" s="10">
        <f>INDEX('O3-8hr'!$A:$Z,$IU30+EY$21-$G$21,$IT30)</f>
        <v>60</v>
      </c>
      <c r="EZ30" s="10">
        <f>INDEX('O3-8hr'!$A:$Z,$IU30+EZ$21-$G$21,$IT30)</f>
        <v>50</v>
      </c>
      <c r="FA30" s="10">
        <f>INDEX('O3-8hr'!$A:$Z,$IU30+FA$21-$G$21,$IT30)</f>
        <v>43</v>
      </c>
      <c r="FB30" s="10">
        <f>INDEX('O3-8hr'!$A:$Z,$IU30+FB$21-$G$21,$IT30)</f>
        <v>40</v>
      </c>
      <c r="FC30" s="10">
        <f>INDEX('O3-8hr'!$A:$Z,$IU30+FC$21-$G$21,$IT30)</f>
        <v>48</v>
      </c>
      <c r="FD30" s="10">
        <f>INDEX('O3-8hr'!$A:$Z,$IU30+FD$21-$G$21,$IT30)</f>
        <v>45</v>
      </c>
      <c r="FE30" s="10">
        <f>INDEX('O3-8hr'!$A:$Z,$IU30+FE$21-$G$21,$IT30)</f>
        <v>37</v>
      </c>
      <c r="FF30" s="10">
        <f>INDEX('O3-8hr'!$A:$Z,$IU30+FF$21-$G$21,$IT30)</f>
        <v>31</v>
      </c>
      <c r="FG30" s="10">
        <f>INDEX('O3-8hr'!$A:$Z,$IU30+FG$21-$G$21,$IT30)</f>
        <v>44</v>
      </c>
      <c r="FH30" s="10">
        <f>INDEX('O3-8hr'!$A:$Z,$IU30+FH$21-$G$21,$IT30)</f>
        <v>58</v>
      </c>
      <c r="FI30" s="10">
        <f>INDEX('O3-8hr'!$A:$Z,$IU30+FI$21-$G$21,$IT30)</f>
        <v>60</v>
      </c>
      <c r="FJ30" s="10">
        <f>INDEX('O3-8hr'!$A:$Z,$IU30+FJ$21-$G$21,$IT30)</f>
        <v>57</v>
      </c>
      <c r="FK30" s="10" t="str">
        <f>INDEX('O3-8hr'!$A:$Z,$IU30+FK$21-$G$21,$IT30)</f>
        <v/>
      </c>
      <c r="FL30" s="10">
        <f>INDEX('O3-8hr'!$A:$Z,$IU30+FL$21-$G$21,$IT30)</f>
        <v>12</v>
      </c>
      <c r="FM30" s="10">
        <f>INDEX('O3-8hr'!$A:$Z,$IU30+FM$21-$G$21,$IT30)</f>
        <v>51</v>
      </c>
      <c r="FN30" s="10">
        <f>INDEX('O3-8hr'!$A:$Z,$IU30+FN$21-$G$21,$IT30)</f>
        <v>41</v>
      </c>
      <c r="FO30" s="10">
        <f>INDEX('O3-8hr'!$A:$Z,$IU30+FO$21-$G$21,$IT30)</f>
        <v>47</v>
      </c>
      <c r="FP30" s="10">
        <f>INDEX('O3-8hr'!$A:$Z,$IU30+FP$21-$G$21,$IT30)</f>
        <v>24</v>
      </c>
      <c r="FQ30" s="10">
        <f>INDEX('O3-8hr'!$A:$Z,$IU30+FQ$21-$G$21,$IT30)</f>
        <v>40</v>
      </c>
      <c r="FR30" s="10">
        <f>INDEX('O3-8hr'!$A:$Z,$IU30+FR$21-$G$21,$IT30)</f>
        <v>51</v>
      </c>
      <c r="FS30" s="10">
        <f>INDEX('O3-8hr'!$A:$Z,$IU30+FS$21-$G$21,$IT30)</f>
        <v>65</v>
      </c>
      <c r="FT30" s="10">
        <f>INDEX('O3-8hr'!$A:$Z,$IU30+FT$21-$G$21,$IT30)</f>
        <v>65</v>
      </c>
      <c r="FU30" s="10">
        <f>INDEX('O3-8hr'!$A:$Z,$IU30+FU$21-$G$21,$IT30)</f>
        <v>46</v>
      </c>
      <c r="FV30" s="10">
        <f>INDEX('O3-8hr'!$A:$Z,$IU30+FV$21-$G$21,$IT30)</f>
        <v>20</v>
      </c>
      <c r="FW30" s="10">
        <f>INDEX('O3-8hr'!$A:$Z,$IU30+FW$21-$G$21,$IT30)</f>
        <v>27</v>
      </c>
      <c r="FX30" s="10">
        <f>INDEX('O3-8hr'!$A:$Z,$IU30+FX$21-$G$21,$IT30)</f>
        <v>28</v>
      </c>
      <c r="FY30" s="10">
        <f>INDEX('O3-8hr'!$A:$Z,$IU30+FY$21-$G$21,$IT30)</f>
        <v>48</v>
      </c>
      <c r="FZ30" s="10">
        <f>INDEX('O3-8hr'!$A:$Z,$IU30+FZ$21-$G$21,$IT30)</f>
        <v>32</v>
      </c>
      <c r="GA30" s="10">
        <f>INDEX('O3-8hr'!$A:$Z,$IU30+GA$21-$G$21,$IT30)</f>
        <v>51</v>
      </c>
      <c r="GB30" s="10">
        <f>INDEX('O3-8hr'!$A:$Z,$IU30+GB$21-$G$21,$IT30)</f>
        <v>53</v>
      </c>
      <c r="GC30" s="10">
        <f>INDEX('O3-8hr'!$A:$Z,$IU30+GC$21-$G$21,$IT30)</f>
        <v>50</v>
      </c>
      <c r="GD30" s="10">
        <f>INDEX('O3-8hr'!$A:$Z,$IU30+GD$21-$G$21,$IT30)</f>
        <v>56</v>
      </c>
      <c r="GE30" s="10">
        <f>INDEX('O3-8hr'!$A:$Z,$IU30+GE$21-$G$21,$IT30)</f>
        <v>60</v>
      </c>
      <c r="GF30" s="10">
        <f>INDEX('O3-8hr'!$A:$Z,$IU30+GF$21-$G$21,$IT30)</f>
        <v>62</v>
      </c>
      <c r="GG30" s="10">
        <f>INDEX('O3-8hr'!$A:$Z,$IU30+GG$21-$G$21,$IT30)</f>
        <v>43</v>
      </c>
      <c r="GH30" s="10">
        <f>INDEX('O3-8hr'!$A:$Z,$IU30+GH$21-$G$21,$IT30)</f>
        <v>22</v>
      </c>
      <c r="GI30" s="10">
        <f>INDEX('O3-8hr'!$A:$Z,$IU30+GI$21-$G$21,$IT30)</f>
        <v>38</v>
      </c>
      <c r="GJ30" s="10">
        <f>INDEX('O3-8hr'!$A:$Z,$IU30+GJ$21-$G$21,$IT30)</f>
        <v>33</v>
      </c>
      <c r="GK30" s="10">
        <f>INDEX('O3-8hr'!$A:$Z,$IU30+GK$21-$G$21,$IT30)</f>
        <v>40</v>
      </c>
      <c r="GL30" s="10">
        <f>INDEX('O3-8hr'!$A:$Z,$IU30+GL$21-$G$21,$IT30)</f>
        <v>47</v>
      </c>
      <c r="GM30" s="10">
        <f>INDEX('O3-8hr'!$A:$Z,$IU30+GM$21-$G$21,$IT30)</f>
        <v>56</v>
      </c>
      <c r="GN30" s="10">
        <f>INDEX('O3-8hr'!$A:$Z,$IU30+GN$21-$G$21,$IT30)</f>
        <v>54</v>
      </c>
      <c r="GO30" s="10">
        <f>INDEX('O3-8hr'!$A:$Z,$IU30+GO$21-$G$21,$IT30)</f>
        <v>17</v>
      </c>
      <c r="GP30" s="10">
        <f>INDEX('O3-8hr'!$A:$Z,$IU30+GP$21-$G$21,$IT30)</f>
        <v>24</v>
      </c>
      <c r="GQ30" s="10">
        <f>INDEX('O3-8hr'!$A:$Z,$IU30+GQ$21-$G$21,$IT30)</f>
        <v>18</v>
      </c>
      <c r="GR30" s="10">
        <f>INDEX('O3-8hr'!$A:$Z,$IU30+GR$21-$G$21,$IT30)</f>
        <v>27</v>
      </c>
      <c r="GS30" s="10" t="str">
        <f>INDEX('O3-8hr'!$A:$Z,$IU30+GS$21-$G$21,$IT30)</f>
        <v/>
      </c>
      <c r="GT30" s="10" t="str">
        <f>INDEX('O3-8hr'!$A:$Z,$IU30+GT$21-$G$21,$IT30)</f>
        <v/>
      </c>
      <c r="GU30" s="10">
        <f>INDEX('O3-8hr'!$A:$Z,$IU30+GU$21-$G$21,$IT30)</f>
        <v>15</v>
      </c>
      <c r="GV30" s="10">
        <f>INDEX('O3-8hr'!$A:$Z,$IU30+GV$21-$G$21,$IT30)</f>
        <v>17</v>
      </c>
      <c r="GW30" s="10" t="str">
        <f>INDEX('O3-8hr'!$A:$Z,$IU30+GW$21-$G$21,$IT30)</f>
        <v/>
      </c>
      <c r="GX30" s="10" t="str">
        <f>INDEX('O3-8hr'!$A:$Z,$IU30+GX$21-$G$21,$IT30)</f>
        <v/>
      </c>
      <c r="GY30" s="10" t="str">
        <f>INDEX('O3-8hr'!$A:$Z,$IU30+GY$21-$G$21,$IT30)</f>
        <v/>
      </c>
      <c r="GZ30" s="10">
        <f>INDEX('O3-8hr'!$A:$Z,$IU30+GZ$21-$G$21,$IT30)</f>
        <v>21</v>
      </c>
      <c r="HA30" s="10">
        <f>INDEX('O3-8hr'!$A:$Z,$IU30+HA$21-$G$21,$IT30)</f>
        <v>36</v>
      </c>
      <c r="HB30" s="10">
        <f>INDEX('O3-8hr'!$A:$Z,$IU30+HB$21-$G$21,$IT30)</f>
        <v>21</v>
      </c>
      <c r="HC30" s="10">
        <f>INDEX('O3-8hr'!$A:$Z,$IU30+HC$21-$G$21,$IT30)</f>
        <v>29</v>
      </c>
      <c r="HD30" s="10">
        <f>INDEX('O3-8hr'!$A:$Z,$IU30+HD$21-$G$21,$IT30)</f>
        <v>26</v>
      </c>
      <c r="HE30" s="10">
        <f>INDEX('O3-8hr'!$A:$Z,$IU30+HE$21-$G$21,$IT30)</f>
        <v>14</v>
      </c>
      <c r="HF30" s="10">
        <f>INDEX('O3-8hr'!$A:$Z,$IU30+HF$21-$G$21,$IT30)</f>
        <v>30</v>
      </c>
      <c r="HG30" s="10" t="str">
        <f>INDEX('O3-8hr'!$A:$Z,$IU30+HG$21-$G$21,$IT30)</f>
        <v/>
      </c>
      <c r="HH30" s="10" t="str">
        <f>INDEX('O3-8hr'!$A:$Z,$IU30+HH$21-$G$21,$IT30)</f>
        <v/>
      </c>
      <c r="HI30" s="10" t="str">
        <f>INDEX('O3-8hr'!$A:$Z,$IU30+HI$21-$G$21,$IT30)</f>
        <v/>
      </c>
      <c r="HJ30" s="10" t="str">
        <f>INDEX('O3-8hr'!$A:$Z,$IU30+HJ$21-$G$21,$IT30)</f>
        <v/>
      </c>
      <c r="HK30" s="10">
        <f>INDEX('O3-8hr'!$A:$Z,$IU30+HK$21-$G$21,$IT30)</f>
        <v>37</v>
      </c>
      <c r="HL30" s="10">
        <f>INDEX('O3-8hr'!$A:$Z,$IU30+HL$21-$G$21,$IT30)</f>
        <v>37</v>
      </c>
      <c r="HM30" s="10">
        <f>INDEX('O3-8hr'!$A:$Z,$IU30+HM$21-$G$21,$IT30)</f>
        <v>40</v>
      </c>
      <c r="HN30" s="10">
        <f>INDEX('O3-8hr'!$A:$Z,$IU30+HN$21-$G$21,$IT30)</f>
        <v>43</v>
      </c>
      <c r="HO30" s="10">
        <f>INDEX('O3-8hr'!$A:$Z,$IU30+HO$21-$G$21,$IT30)</f>
        <v>28</v>
      </c>
      <c r="HP30" s="10">
        <f>INDEX('O3-8hr'!$A:$Z,$IU30+HP$21-$G$21,$IT30)</f>
        <v>32</v>
      </c>
      <c r="HQ30" s="10">
        <f>INDEX('O3-8hr'!$A:$Z,$IU30+HQ$21-$G$21,$IT30)</f>
        <v>24</v>
      </c>
      <c r="HR30" s="10">
        <f>INDEX('O3-8hr'!$A:$Z,$IU30+HR$21-$G$21,$IT30)</f>
        <v>19</v>
      </c>
      <c r="HS30" s="10">
        <f>INDEX('O3-8hr'!$A:$Z,$IU30+HS$21-$G$21,$IT30)</f>
        <v>26</v>
      </c>
      <c r="HT30" s="10">
        <f>INDEX('O3-8hr'!$A:$Z,$IU30+HT$21-$G$21,$IT30)</f>
        <v>15</v>
      </c>
      <c r="HU30" s="10">
        <f>INDEX('O3-8hr'!$A:$Z,$IU30+HU$21-$G$21,$IT30)</f>
        <v>28</v>
      </c>
      <c r="HV30" s="10">
        <f>INDEX('O3-8hr'!$A:$Z,$IU30+HV$21-$G$21,$IT30)</f>
        <v>34</v>
      </c>
      <c r="HW30" s="10">
        <f>INDEX('O3-8hr'!$A:$Z,$IU30+HW$21-$G$21,$IT30)</f>
        <v>18</v>
      </c>
      <c r="HX30" s="10">
        <f>INDEX('O3-8hr'!$A:$Z,$IU30+HX$21-$G$21,$IT30)</f>
        <v>28</v>
      </c>
      <c r="HY30" s="10">
        <f>INDEX('O3-8hr'!$A:$Z,$IU30+HY$21-$G$21,$IT30)</f>
        <v>28</v>
      </c>
      <c r="HZ30" s="10">
        <f>INDEX('O3-8hr'!$A:$Z,$IU30+HZ$21-$G$21,$IT30)</f>
        <v>27</v>
      </c>
      <c r="IA30" s="10">
        <f>INDEX('O3-8hr'!$A:$Z,$IU30+IA$21-$G$21,$IT30)</f>
        <v>24</v>
      </c>
      <c r="IB30" s="10">
        <f>INDEX('O3-8hr'!$A:$Z,$IU30+IB$21-$G$21,$IT30)</f>
        <v>29</v>
      </c>
      <c r="IC30" s="10">
        <f>INDEX('O3-8hr'!$A:$Z,$IU30+IC$21-$G$21,$IT30)</f>
        <v>33</v>
      </c>
      <c r="ID30" s="10">
        <f>INDEX('O3-8hr'!$A:$Z,$IU30+ID$21-$G$21,$IT30)</f>
        <v>32</v>
      </c>
      <c r="IE30" s="10">
        <f>INDEX('O3-8hr'!$A:$Z,$IU30+IE$21-$G$21,$IT30)</f>
        <v>32</v>
      </c>
      <c r="IF30" s="10" t="str">
        <f>INDEX('O3-8hr'!$A:$Z,$IU30+IF$21-$G$21,$IT30)</f>
        <v/>
      </c>
      <c r="IG30" s="10" t="str">
        <f>INDEX('O3-8hr'!$A:$Z,$IU30+IG$21-$G$21,$IT30)</f>
        <v/>
      </c>
      <c r="IH30" s="10">
        <f>INDEX('O3-8hr'!$A:$Z,$IU30+IH$21-$G$21,$IT30)</f>
        <v>29</v>
      </c>
      <c r="II30" s="10">
        <f>INDEX('O3-8hr'!$A:$Z,$IU30+II$21-$G$21,$IT30)</f>
        <v>37</v>
      </c>
      <c r="IJ30" s="10">
        <f>INDEX('O3-8hr'!$A:$Z,$IU30+IJ$21-$G$21,$IT30)</f>
        <v>23</v>
      </c>
      <c r="IK30" s="10">
        <f>INDEX('O3-8hr'!$A:$Z,$IU30+IK$21-$G$21,$IT30)</f>
        <v>30</v>
      </c>
      <c r="IL30" s="10">
        <f>INDEX('O3-8hr'!$A:$Z,$IU30+IL$21-$G$21,$IT30)</f>
        <v>23</v>
      </c>
      <c r="IM30" s="10">
        <f>INDEX('O3-8hr'!$A:$Z,$IU30+IM$21-$G$21,$IT30)</f>
        <v>28</v>
      </c>
      <c r="IN30" s="10">
        <f>INDEX('O3-8hr'!$A:$Z,$IU30+IN$21-$G$21,$IT30)</f>
        <v>20</v>
      </c>
      <c r="IO30" s="10">
        <f>INDEX('O3-8hr'!$A:$Z,$IU30+IO$21-$G$21,$IT30)</f>
        <v>26</v>
      </c>
      <c r="IP30" s="10">
        <f>INDEX('O3-8hr'!$A:$Z,$IU30+IP$21-$G$21,$IT30)</f>
        <v>35</v>
      </c>
      <c r="IQ30" s="15">
        <f>INDEX('O3-8hr'!$A:$Z,$IU30+IQ$21-$G$21,$IT30)</f>
        <v>38</v>
      </c>
      <c r="IR30" s="21">
        <f t="shared" si="57"/>
        <v>97</v>
      </c>
      <c r="IT30" s="40">
        <f>MATCH($B30,'O3-8hr'!$1:$1,0)</f>
        <v>11</v>
      </c>
      <c r="IU30" s="40">
        <f>MATCH(DATE($A30,$IT$18,$IU$18),'O3-8hr'!$B:$B,0)</f>
        <v>1161</v>
      </c>
    </row>
    <row r="31" spans="1:255" ht="12.75" customHeight="1" x14ac:dyDescent="0.2">
      <c r="A31" s="21">
        <v>2018</v>
      </c>
      <c r="B31" s="21">
        <v>340030006</v>
      </c>
      <c r="C31" s="20">
        <f>INDEX(Sites!$A:$N,MATCH($B31,Sites!$A:$A,0),2)</f>
        <v>40.870435999999998</v>
      </c>
      <c r="D31" s="21" t="str">
        <f>INDEX(Sites!$A:$N,MATCH($B31,Sites!$A:$A,0),4)</f>
        <v>NJ</v>
      </c>
      <c r="E31" s="21" t="str">
        <f>INDEX(Sites!$A:$N,MATCH($B31,Sites!$A:$A,0),10)</f>
        <v>1.0</v>
      </c>
      <c r="F31" s="40" t="str">
        <f>INDEX(Sites!$A:$N,MATCH($B31,Sites!$A:$A,0),6)</f>
        <v>Leonia</v>
      </c>
      <c r="G31" s="16">
        <f>INDEX('O3-8hr'!$A:$Z,$IU31+G$21-$G$21,$IT31)</f>
        <v>41</v>
      </c>
      <c r="H31" s="10">
        <f>INDEX('O3-8hr'!$A:$Z,$IU31+H$21-$G$21,$IT31)</f>
        <v>38</v>
      </c>
      <c r="I31" s="10" t="str">
        <f>INDEX('O3-8hr'!$A:$Z,$IU31+I$21-$G$21,$IT31)</f>
        <v/>
      </c>
      <c r="J31" s="10" t="str">
        <f>INDEX('O3-8hr'!$A:$Z,$IU31+J$21-$G$21,$IT31)</f>
        <v/>
      </c>
      <c r="K31" s="10">
        <f>INDEX('O3-8hr'!$A:$Z,$IU31+K$21-$G$21,$IT31)</f>
        <v>35</v>
      </c>
      <c r="L31" s="10">
        <f>INDEX('O3-8hr'!$A:$Z,$IU31+L$21-$G$21,$IT31)</f>
        <v>37</v>
      </c>
      <c r="M31" s="10">
        <f>INDEX('O3-8hr'!$A:$Z,$IU31+M$21-$G$21,$IT31)</f>
        <v>36</v>
      </c>
      <c r="N31" s="10">
        <f>INDEX('O3-8hr'!$A:$Z,$IU31+N$21-$G$21,$IT31)</f>
        <v>31</v>
      </c>
      <c r="O31" s="10">
        <f>INDEX('O3-8hr'!$A:$Z,$IU31+O$21-$G$21,$IT31)</f>
        <v>33</v>
      </c>
      <c r="P31" s="10">
        <f>INDEX('O3-8hr'!$A:$Z,$IU31+P$21-$G$21,$IT31)</f>
        <v>42</v>
      </c>
      <c r="Q31" s="10">
        <f>INDEX('O3-8hr'!$A:$Z,$IU31+Q$21-$G$21,$IT31)</f>
        <v>43</v>
      </c>
      <c r="R31" s="10">
        <f>INDEX('O3-8hr'!$A:$Z,$IU31+R$21-$G$21,$IT31)</f>
        <v>37</v>
      </c>
      <c r="S31" s="10">
        <f>INDEX('O3-8hr'!$A:$Z,$IU31+S$21-$G$21,$IT31)</f>
        <v>39</v>
      </c>
      <c r="T31" s="10">
        <f>INDEX('O3-8hr'!$A:$Z,$IU31+T$21-$G$21,$IT31)</f>
        <v>35</v>
      </c>
      <c r="U31" s="10">
        <f>INDEX('O3-8hr'!$A:$Z,$IU31+U$21-$G$21,$IT31)</f>
        <v>44</v>
      </c>
      <c r="V31" s="10">
        <f>INDEX('O3-8hr'!$A:$Z,$IU31+V$21-$G$21,$IT31)</f>
        <v>39</v>
      </c>
      <c r="W31" s="10">
        <f>INDEX('O3-8hr'!$A:$Z,$IU31+W$21-$G$21,$IT31)</f>
        <v>46</v>
      </c>
      <c r="X31" s="10">
        <f>INDEX('O3-8hr'!$A:$Z,$IU31+X$21-$G$21,$IT31)</f>
        <v>47</v>
      </c>
      <c r="Y31" s="10">
        <f>INDEX('O3-8hr'!$A:$Z,$IU31+Y$21-$G$21,$IT31)</f>
        <v>46</v>
      </c>
      <c r="Z31" s="10">
        <f>INDEX('O3-8hr'!$A:$Z,$IU31+Z$21-$G$21,$IT31)</f>
        <v>35</v>
      </c>
      <c r="AA31" s="10">
        <f>INDEX('O3-8hr'!$A:$Z,$IU31+AA$21-$G$21,$IT31)</f>
        <v>39</v>
      </c>
      <c r="AB31" s="10">
        <f>INDEX('O3-8hr'!$A:$Z,$IU31+AB$21-$G$21,$IT31)</f>
        <v>46</v>
      </c>
      <c r="AC31" s="10">
        <f>INDEX('O3-8hr'!$A:$Z,$IU31+AC$21-$G$21,$IT31)</f>
        <v>42</v>
      </c>
      <c r="AD31" s="10">
        <f>INDEX('O3-8hr'!$A:$Z,$IU31+AD$21-$G$21,$IT31)</f>
        <v>46</v>
      </c>
      <c r="AE31" s="10">
        <f>INDEX('O3-8hr'!$A:$Z,$IU31+AE$21-$G$21,$IT31)</f>
        <v>40</v>
      </c>
      <c r="AF31" s="10">
        <f>INDEX('O3-8hr'!$A:$Z,$IU31+AF$21-$G$21,$IT31)</f>
        <v>40</v>
      </c>
      <c r="AG31" s="10">
        <f>INDEX('O3-8hr'!$A:$Z,$IU31+AG$21-$G$21,$IT31)</f>
        <v>20</v>
      </c>
      <c r="AH31" s="10">
        <f>INDEX('O3-8hr'!$A:$Z,$IU31+AH$21-$G$21,$IT31)</f>
        <v>22</v>
      </c>
      <c r="AI31" s="10">
        <f>INDEX('O3-8hr'!$A:$Z,$IU31+AI$21-$G$21,$IT31)</f>
        <v>10</v>
      </c>
      <c r="AJ31" s="10">
        <f>INDEX('O3-8hr'!$A:$Z,$IU31+AJ$21-$G$21,$IT31)</f>
        <v>36</v>
      </c>
      <c r="AK31" s="10">
        <f>INDEX('O3-8hr'!$A:$Z,$IU31+AK$21-$G$21,$IT31)</f>
        <v>42</v>
      </c>
      <c r="AL31" s="10">
        <f>INDEX('O3-8hr'!$A:$Z,$IU31+AL$21-$G$21,$IT31)</f>
        <v>41</v>
      </c>
      <c r="AM31" s="10">
        <f>INDEX('O3-8hr'!$A:$Z,$IU31+AM$21-$G$21,$IT31)</f>
        <v>40</v>
      </c>
      <c r="AN31" s="10">
        <f>INDEX('O3-8hr'!$A:$Z,$IU31+AN$21-$G$21,$IT31)</f>
        <v>32</v>
      </c>
      <c r="AO31" s="10">
        <f>INDEX('O3-8hr'!$A:$Z,$IU31+AO$21-$G$21,$IT31)</f>
        <v>43</v>
      </c>
      <c r="AP31" s="10">
        <f>INDEX('O3-8hr'!$A:$Z,$IU31+AP$21-$G$21,$IT31)</f>
        <v>44</v>
      </c>
      <c r="AQ31" s="10">
        <f>INDEX('O3-8hr'!$A:$Z,$IU31+AQ$21-$G$21,$IT31)</f>
        <v>44</v>
      </c>
      <c r="AR31" s="10">
        <f>INDEX('O3-8hr'!$A:$Z,$IU31+AR$21-$G$21,$IT31)</f>
        <v>46</v>
      </c>
      <c r="AS31" s="10">
        <f>INDEX('O3-8hr'!$A:$Z,$IU31+AS$21-$G$21,$IT31)</f>
        <v>43</v>
      </c>
      <c r="AT31" s="10">
        <f>INDEX('O3-8hr'!$A:$Z,$IU31+AT$21-$G$21,$IT31)</f>
        <v>41</v>
      </c>
      <c r="AU31" s="10">
        <f>INDEX('O3-8hr'!$A:$Z,$IU31+AU$21-$G$21,$IT31)</f>
        <v>43</v>
      </c>
      <c r="AV31" s="10">
        <f>INDEX('O3-8hr'!$A:$Z,$IU31+AV$21-$G$21,$IT31)</f>
        <v>38</v>
      </c>
      <c r="AW31" s="10">
        <f>INDEX('O3-8hr'!$A:$Z,$IU31+AW$21-$G$21,$IT31)</f>
        <v>39</v>
      </c>
      <c r="AX31" s="10">
        <f>INDEX('O3-8hr'!$A:$Z,$IU31+AX$21-$G$21,$IT31)</f>
        <v>60</v>
      </c>
      <c r="AY31" s="10">
        <f>INDEX('O3-8hr'!$A:$Z,$IU31+AY$21-$G$21,$IT31)</f>
        <v>55</v>
      </c>
      <c r="AZ31" s="10">
        <f>INDEX('O3-8hr'!$A:$Z,$IU31+AZ$21-$G$21,$IT31)</f>
        <v>46</v>
      </c>
      <c r="BA31" s="10">
        <f>INDEX('O3-8hr'!$A:$Z,$IU31+BA$21-$G$21,$IT31)</f>
        <v>42</v>
      </c>
      <c r="BB31" s="10">
        <f>INDEX('O3-8hr'!$A:$Z,$IU31+BB$21-$G$21,$IT31)</f>
        <v>33</v>
      </c>
      <c r="BC31" s="10">
        <f>INDEX('O3-8hr'!$A:$Z,$IU31+BC$21-$G$21,$IT31)</f>
        <v>37</v>
      </c>
      <c r="BD31" s="10">
        <f>INDEX('O3-8hr'!$A:$Z,$IU31+BD$21-$G$21,$IT31)</f>
        <v>41</v>
      </c>
      <c r="BE31" s="10">
        <f>INDEX('O3-8hr'!$A:$Z,$IU31+BE$21-$G$21,$IT31)</f>
        <v>41</v>
      </c>
      <c r="BF31" s="10">
        <f>INDEX('O3-8hr'!$A:$Z,$IU31+BF$21-$G$21,$IT31)</f>
        <v>51</v>
      </c>
      <c r="BG31" s="10">
        <f>INDEX('O3-8hr'!$A:$Z,$IU31+BG$21-$G$21,$IT31)</f>
        <v>54</v>
      </c>
      <c r="BH31" s="10">
        <f>INDEX('O3-8hr'!$A:$Z,$IU31+BH$21-$G$21,$IT31)</f>
        <v>49</v>
      </c>
      <c r="BI31" s="10">
        <f>INDEX('O3-8hr'!$A:$Z,$IU31+BI$21-$G$21,$IT31)</f>
        <v>52</v>
      </c>
      <c r="BJ31" s="10">
        <f>INDEX('O3-8hr'!$A:$Z,$IU31+BJ$21-$G$21,$IT31)</f>
        <v>36</v>
      </c>
      <c r="BK31" s="10">
        <f>INDEX('O3-8hr'!$A:$Z,$IU31+BK$21-$G$21,$IT31)</f>
        <v>50</v>
      </c>
      <c r="BL31" s="10">
        <f>INDEX('O3-8hr'!$A:$Z,$IU31+BL$21-$G$21,$IT31)</f>
        <v>37</v>
      </c>
      <c r="BM31" s="10">
        <f>INDEX('O3-8hr'!$A:$Z,$IU31+BM$21-$G$21,$IT31)</f>
        <v>54</v>
      </c>
      <c r="BN31" s="10">
        <f>INDEX('O3-8hr'!$A:$Z,$IU31+BN$21-$G$21,$IT31)</f>
        <v>36</v>
      </c>
      <c r="BO31" s="10">
        <f>INDEX('O3-8hr'!$A:$Z,$IU31+BO$21-$G$21,$IT31)</f>
        <v>40</v>
      </c>
      <c r="BP31" s="10">
        <f>INDEX('O3-8hr'!$A:$Z,$IU31+BP$21-$G$21,$IT31)</f>
        <v>67</v>
      </c>
      <c r="BQ31" s="10">
        <f>INDEX('O3-8hr'!$A:$Z,$IU31+BQ$21-$G$21,$IT31)</f>
        <v>71</v>
      </c>
      <c r="BR31" s="10">
        <f>INDEX('O3-8hr'!$A:$Z,$IU31+BR$21-$G$21,$IT31)</f>
        <v>63</v>
      </c>
      <c r="BS31" s="10">
        <f>INDEX('O3-8hr'!$A:$Z,$IU31+BS$21-$G$21,$IT31)</f>
        <v>56</v>
      </c>
      <c r="BT31" s="10">
        <f>INDEX('O3-8hr'!$A:$Z,$IU31+BT$21-$G$21,$IT31)</f>
        <v>56</v>
      </c>
      <c r="BU31" s="10">
        <f>INDEX('O3-8hr'!$A:$Z,$IU31+BU$21-$G$21,$IT31)</f>
        <v>45</v>
      </c>
      <c r="BV31" s="10">
        <f>INDEX('O3-8hr'!$A:$Z,$IU31+BV$21-$G$21,$IT31)</f>
        <v>49</v>
      </c>
      <c r="BW31" s="10">
        <f>INDEX('O3-8hr'!$A:$Z,$IU31+BW$21-$G$21,$IT31)</f>
        <v>51</v>
      </c>
      <c r="BX31" s="10">
        <f>INDEX('O3-8hr'!$A:$Z,$IU31+BX$21-$G$21,$IT31)</f>
        <v>50</v>
      </c>
      <c r="BY31" s="10">
        <f>INDEX('O3-8hr'!$A:$Z,$IU31+BY$21-$G$21,$IT31)</f>
        <v>31</v>
      </c>
      <c r="BZ31" s="10">
        <f>INDEX('O3-8hr'!$A:$Z,$IU31+BZ$21-$G$21,$IT31)</f>
        <v>49</v>
      </c>
      <c r="CA31" s="10">
        <f>INDEX('O3-8hr'!$A:$Z,$IU31+CA$21-$G$21,$IT31)</f>
        <v>27</v>
      </c>
      <c r="CB31" s="10">
        <f>INDEX('O3-8hr'!$A:$Z,$IU31+CB$21-$G$21,$IT31)</f>
        <v>29</v>
      </c>
      <c r="CC31" s="10">
        <f>INDEX('O3-8hr'!$A:$Z,$IU31+CC$21-$G$21,$IT31)</f>
        <v>28</v>
      </c>
      <c r="CD31" s="10">
        <f>INDEX('O3-8hr'!$A:$Z,$IU31+CD$21-$G$21,$IT31)</f>
        <v>56</v>
      </c>
      <c r="CE31" s="10">
        <f>INDEX('O3-8hr'!$A:$Z,$IU31+CE$21-$G$21,$IT31)</f>
        <v>31</v>
      </c>
      <c r="CF31" s="10">
        <f>INDEX('O3-8hr'!$A:$Z,$IU31+CF$21-$G$21,$IT31)</f>
        <v>25</v>
      </c>
      <c r="CG31" s="10">
        <f>INDEX('O3-8hr'!$A:$Z,$IU31+CG$21-$G$21,$IT31)</f>
        <v>38</v>
      </c>
      <c r="CH31" s="10">
        <f>INDEX('O3-8hr'!$A:$Z,$IU31+CH$21-$G$21,$IT31)</f>
        <v>32</v>
      </c>
      <c r="CI31" s="10">
        <f>INDEX('O3-8hr'!$A:$Z,$IU31+CI$21-$G$21,$IT31)</f>
        <v>37</v>
      </c>
      <c r="CJ31" s="10">
        <f>INDEX('O3-8hr'!$A:$Z,$IU31+CJ$21-$G$21,$IT31)</f>
        <v>53</v>
      </c>
      <c r="CK31" s="10">
        <f>INDEX('O3-8hr'!$A:$Z,$IU31+CK$21-$G$21,$IT31)</f>
        <v>29</v>
      </c>
      <c r="CL31" s="10">
        <f>INDEX('O3-8hr'!$A:$Z,$IU31+CL$21-$G$21,$IT31)</f>
        <v>42</v>
      </c>
      <c r="CM31" s="10">
        <f>INDEX('O3-8hr'!$A:$Z,$IU31+CM$21-$G$21,$IT31)</f>
        <v>65</v>
      </c>
      <c r="CN31" s="10">
        <f>INDEX('O3-8hr'!$A:$Z,$IU31+CN$21-$G$21,$IT31)</f>
        <v>65</v>
      </c>
      <c r="CO31" s="10">
        <f>INDEX('O3-8hr'!$A:$Z,$IU31+CO$21-$G$21,$IT31)</f>
        <v>65</v>
      </c>
      <c r="CP31" s="10">
        <f>INDEX('O3-8hr'!$A:$Z,$IU31+CP$21-$G$21,$IT31)</f>
        <v>48</v>
      </c>
      <c r="CQ31" s="10">
        <f>INDEX('O3-8hr'!$A:$Z,$IU31+CQ$21-$G$21,$IT31)</f>
        <v>25</v>
      </c>
      <c r="CR31" s="10">
        <f>INDEX('O3-8hr'!$A:$Z,$IU31+CR$21-$G$21,$IT31)</f>
        <v>74</v>
      </c>
      <c r="CS31" s="10">
        <f>INDEX('O3-8hr'!$A:$Z,$IU31+CS$21-$G$21,$IT31)</f>
        <v>37</v>
      </c>
      <c r="CT31" s="10">
        <f>INDEX('O3-8hr'!$A:$Z,$IU31+CT$21-$G$21,$IT31)</f>
        <v>20</v>
      </c>
      <c r="CU31" s="10">
        <f>INDEX('O3-8hr'!$A:$Z,$IU31+CU$21-$G$21,$IT31)</f>
        <v>28</v>
      </c>
      <c r="CV31" s="10">
        <f>INDEX('O3-8hr'!$A:$Z,$IU31+CV$21-$G$21,$IT31)</f>
        <v>49</v>
      </c>
      <c r="CW31" s="10">
        <f>INDEX('O3-8hr'!$A:$Z,$IU31+CW$21-$G$21,$IT31)</f>
        <v>26</v>
      </c>
      <c r="CX31" s="10">
        <f>INDEX('O3-8hr'!$A:$Z,$IU31+CX$21-$G$21,$IT31)</f>
        <v>34</v>
      </c>
      <c r="CY31" s="10">
        <f>INDEX('O3-8hr'!$A:$Z,$IU31+CY$21-$G$21,$IT31)</f>
        <v>44</v>
      </c>
      <c r="CZ31" s="10">
        <f>INDEX('O3-8hr'!$A:$Z,$IU31+CZ$21-$G$21,$IT31)</f>
        <v>31</v>
      </c>
      <c r="DA31" s="10">
        <f>INDEX('O3-8hr'!$A:$Z,$IU31+DA$21-$G$21,$IT31)</f>
        <v>31</v>
      </c>
      <c r="DB31" s="10">
        <f>INDEX('O3-8hr'!$A:$Z,$IU31+DB$21-$G$21,$IT31)</f>
        <v>56</v>
      </c>
      <c r="DC31" s="10">
        <f>INDEX('O3-8hr'!$A:$Z,$IU31+DC$21-$G$21,$IT31)</f>
        <v>52</v>
      </c>
      <c r="DD31" s="10">
        <f>INDEX('O3-8hr'!$A:$Z,$IU31+DD$21-$G$21,$IT31)</f>
        <v>32</v>
      </c>
      <c r="DE31" s="10">
        <f>INDEX('O3-8hr'!$A:$Z,$IU31+DE$21-$G$21,$IT31)</f>
        <v>45</v>
      </c>
      <c r="DF31" s="10">
        <f>INDEX('O3-8hr'!$A:$Z,$IU31+DF$21-$G$21,$IT31)</f>
        <v>42</v>
      </c>
      <c r="DG31" s="10">
        <f>INDEX('O3-8hr'!$A:$Z,$IU31+DG$21-$G$21,$IT31)</f>
        <v>37</v>
      </c>
      <c r="DH31" s="10">
        <f>INDEX('O3-8hr'!$A:$Z,$IU31+DH$21-$G$21,$IT31)</f>
        <v>47</v>
      </c>
      <c r="DI31" s="10">
        <f>INDEX('O3-8hr'!$A:$Z,$IU31+DI$21-$G$21,$IT31)</f>
        <v>34</v>
      </c>
      <c r="DJ31" s="10">
        <f>INDEX('O3-8hr'!$A:$Z,$IU31+DJ$21-$G$21,$IT31)</f>
        <v>45</v>
      </c>
      <c r="DK31" s="10">
        <f>INDEX('O3-8hr'!$A:$Z,$IU31+DK$21-$G$21,$IT31)</f>
        <v>74</v>
      </c>
      <c r="DL31" s="10">
        <f>INDEX('O3-8hr'!$A:$Z,$IU31+DL$21-$G$21,$IT31)</f>
        <v>75</v>
      </c>
      <c r="DM31" s="10">
        <f>INDEX('O3-8hr'!$A:$Z,$IU31+DM$21-$G$21,$IT31)</f>
        <v>43</v>
      </c>
      <c r="DN31" s="10">
        <f>INDEX('O3-8hr'!$A:$Z,$IU31+DN$21-$G$21,$IT31)</f>
        <v>57</v>
      </c>
      <c r="DO31" s="10">
        <f>INDEX('O3-8hr'!$A:$Z,$IU31+DO$21-$G$21,$IT31)</f>
        <v>48</v>
      </c>
      <c r="DP31" s="10">
        <f>INDEX('O3-8hr'!$A:$Z,$IU31+DP$21-$G$21,$IT31)</f>
        <v>44</v>
      </c>
      <c r="DQ31" s="10">
        <f>INDEX('O3-8hr'!$A:$Z,$IU31+DQ$21-$G$21,$IT31)</f>
        <v>33</v>
      </c>
      <c r="DR31" s="10">
        <f>INDEX('O3-8hr'!$A:$Z,$IU31+DR$21-$G$21,$IT31)</f>
        <v>48</v>
      </c>
      <c r="DS31" s="10">
        <f>INDEX('O3-8hr'!$A:$Z,$IU31+DS$21-$G$21,$IT31)</f>
        <v>37</v>
      </c>
      <c r="DT31" s="10">
        <f>INDEX('O3-8hr'!$A:$Z,$IU31+DT$21-$G$21,$IT31)</f>
        <v>39</v>
      </c>
      <c r="DU31" s="10">
        <f>INDEX('O3-8hr'!$A:$Z,$IU31+DU$21-$G$21,$IT31)</f>
        <v>36</v>
      </c>
      <c r="DV31" s="10">
        <f>INDEX('O3-8hr'!$A:$Z,$IU31+DV$21-$G$21,$IT31)</f>
        <v>49</v>
      </c>
      <c r="DW31" s="10">
        <f>INDEX('O3-8hr'!$A:$Z,$IU31+DW$21-$G$21,$IT31)</f>
        <v>56</v>
      </c>
      <c r="DX31" s="10">
        <f>INDEX('O3-8hr'!$A:$Z,$IU31+DX$21-$G$21,$IT31)</f>
        <v>77</v>
      </c>
      <c r="DY31" s="10">
        <f>INDEX('O3-8hr'!$A:$Z,$IU31+DY$21-$G$21,$IT31)</f>
        <v>90</v>
      </c>
      <c r="DZ31" s="10">
        <f>INDEX('O3-8hr'!$A:$Z,$IU31+DZ$21-$G$21,$IT31)</f>
        <v>91</v>
      </c>
      <c r="EA31" s="10">
        <f>INDEX('O3-8hr'!$A:$Z,$IU31+EA$21-$G$21,$IT31)</f>
        <v>61</v>
      </c>
      <c r="EB31" s="10">
        <f>INDEX('O3-8hr'!$A:$Z,$IU31+EB$21-$G$21,$IT31)</f>
        <v>53</v>
      </c>
      <c r="EC31" s="10">
        <f>INDEX('O3-8hr'!$A:$Z,$IU31+EC$21-$G$21,$IT31)</f>
        <v>32</v>
      </c>
      <c r="ED31" s="10">
        <f>INDEX('O3-8hr'!$A:$Z,$IU31+ED$21-$G$21,$IT31)</f>
        <v>32</v>
      </c>
      <c r="EE31" s="10">
        <f>INDEX('O3-8hr'!$A:$Z,$IU31+EE$21-$G$21,$IT31)</f>
        <v>44</v>
      </c>
      <c r="EF31" s="10">
        <f>INDEX('O3-8hr'!$A:$Z,$IU31+EF$21-$G$21,$IT31)</f>
        <v>58</v>
      </c>
      <c r="EG31" s="10">
        <f>INDEX('O3-8hr'!$A:$Z,$IU31+EG$21-$G$21,$IT31)</f>
        <v>79</v>
      </c>
      <c r="EH31" s="10">
        <f>INDEX('O3-8hr'!$A:$Z,$IU31+EH$21-$G$21,$IT31)</f>
        <v>81</v>
      </c>
      <c r="EI31" s="10">
        <f>INDEX('O3-8hr'!$A:$Z,$IU31+EI$21-$G$21,$IT31)</f>
        <v>48</v>
      </c>
      <c r="EJ31" s="10">
        <f>INDEX('O3-8hr'!$A:$Z,$IU31+EJ$21-$G$21,$IT31)</f>
        <v>56</v>
      </c>
      <c r="EK31" s="10">
        <f>INDEX('O3-8hr'!$A:$Z,$IU31+EK$21-$G$21,$IT31)</f>
        <v>66</v>
      </c>
      <c r="EL31" s="10">
        <f>INDEX('O3-8hr'!$A:$Z,$IU31+EL$21-$G$21,$IT31)</f>
        <v>63</v>
      </c>
      <c r="EM31" s="10">
        <f>INDEX('O3-8hr'!$A:$Z,$IU31+EM$21-$G$21,$IT31)</f>
        <v>54</v>
      </c>
      <c r="EN31" s="10">
        <f>INDEX('O3-8hr'!$A:$Z,$IU31+EN$21-$G$21,$IT31)</f>
        <v>78</v>
      </c>
      <c r="EO31" s="10">
        <f>INDEX('O3-8hr'!$A:$Z,$IU31+EO$21-$G$21,$IT31)</f>
        <v>58</v>
      </c>
      <c r="EP31" s="10">
        <f>INDEX('O3-8hr'!$A:$Z,$IU31+EP$21-$G$21,$IT31)</f>
        <v>31</v>
      </c>
      <c r="EQ31" s="10">
        <f>INDEX('O3-8hr'!$A:$Z,$IU31+EQ$21-$G$21,$IT31)</f>
        <v>63</v>
      </c>
      <c r="ER31" s="10">
        <f>INDEX('O3-8hr'!$A:$Z,$IU31+ER$21-$G$21,$IT31)</f>
        <v>52</v>
      </c>
      <c r="ES31" s="10">
        <f>INDEX('O3-8hr'!$A:$Z,$IU31+ES$21-$G$21,$IT31)</f>
        <v>41</v>
      </c>
      <c r="ET31" s="10">
        <f>INDEX('O3-8hr'!$A:$Z,$IU31+ET$21-$G$21,$IT31)</f>
        <v>32</v>
      </c>
      <c r="EU31" s="10">
        <f>INDEX('O3-8hr'!$A:$Z,$IU31+EU$21-$G$21,$IT31)</f>
        <v>28</v>
      </c>
      <c r="EV31" s="10">
        <f>INDEX('O3-8hr'!$A:$Z,$IU31+EV$21-$G$21,$IT31)</f>
        <v>22</v>
      </c>
      <c r="EW31" s="10">
        <f>INDEX('O3-8hr'!$A:$Z,$IU31+EW$21-$G$21,$IT31)</f>
        <v>25</v>
      </c>
      <c r="EX31" s="10">
        <f>INDEX('O3-8hr'!$A:$Z,$IU31+EX$21-$G$21,$IT31)</f>
        <v>50</v>
      </c>
      <c r="EY31" s="10">
        <f>INDEX('O3-8hr'!$A:$Z,$IU31+EY$21-$G$21,$IT31)</f>
        <v>54</v>
      </c>
      <c r="EZ31" s="10">
        <f>INDEX('O3-8hr'!$A:$Z,$IU31+EZ$21-$G$21,$IT31)</f>
        <v>77</v>
      </c>
      <c r="FA31" s="10">
        <f>INDEX('O3-8hr'!$A:$Z,$IU31+FA$21-$G$21,$IT31)</f>
        <v>38</v>
      </c>
      <c r="FB31" s="10">
        <f>INDEX('O3-8hr'!$A:$Z,$IU31+FB$21-$G$21,$IT31)</f>
        <v>37</v>
      </c>
      <c r="FC31" s="10">
        <f>INDEX('O3-8hr'!$A:$Z,$IU31+FC$21-$G$21,$IT31)</f>
        <v>50</v>
      </c>
      <c r="FD31" s="10">
        <f>INDEX('O3-8hr'!$A:$Z,$IU31+FD$21-$G$21,$IT31)</f>
        <v>45</v>
      </c>
      <c r="FE31" s="10">
        <f>INDEX('O3-8hr'!$A:$Z,$IU31+FE$21-$G$21,$IT31)</f>
        <v>44</v>
      </c>
      <c r="FF31" s="10">
        <f>INDEX('O3-8hr'!$A:$Z,$IU31+FF$21-$G$21,$IT31)</f>
        <v>26</v>
      </c>
      <c r="FG31" s="10">
        <f>INDEX('O3-8hr'!$A:$Z,$IU31+FG$21-$G$21,$IT31)</f>
        <v>37</v>
      </c>
      <c r="FH31" s="10">
        <f>INDEX('O3-8hr'!$A:$Z,$IU31+FH$21-$G$21,$IT31)</f>
        <v>56</v>
      </c>
      <c r="FI31" s="10">
        <f>INDEX('O3-8hr'!$A:$Z,$IU31+FI$21-$G$21,$IT31)</f>
        <v>76</v>
      </c>
      <c r="FJ31" s="10">
        <f>INDEX('O3-8hr'!$A:$Z,$IU31+FJ$21-$G$21,$IT31)</f>
        <v>69</v>
      </c>
      <c r="FK31" s="10">
        <f>INDEX('O3-8hr'!$A:$Z,$IU31+FK$21-$G$21,$IT31)</f>
        <v>74</v>
      </c>
      <c r="FL31" s="10">
        <f>INDEX('O3-8hr'!$A:$Z,$IU31+FL$21-$G$21,$IT31)</f>
        <v>49</v>
      </c>
      <c r="FM31" s="10">
        <f>INDEX('O3-8hr'!$A:$Z,$IU31+FM$21-$G$21,$IT31)</f>
        <v>55</v>
      </c>
      <c r="FN31" s="10">
        <f>INDEX('O3-8hr'!$A:$Z,$IU31+FN$21-$G$21,$IT31)</f>
        <v>43</v>
      </c>
      <c r="FO31" s="10">
        <f>INDEX('O3-8hr'!$A:$Z,$IU31+FO$21-$G$21,$IT31)</f>
        <v>48</v>
      </c>
      <c r="FP31" s="10">
        <f>INDEX('O3-8hr'!$A:$Z,$IU31+FP$21-$G$21,$IT31)</f>
        <v>27</v>
      </c>
      <c r="FQ31" s="10">
        <f>INDEX('O3-8hr'!$A:$Z,$IU31+FQ$21-$G$21,$IT31)</f>
        <v>44</v>
      </c>
      <c r="FR31" s="10">
        <f>INDEX('O3-8hr'!$A:$Z,$IU31+FR$21-$G$21,$IT31)</f>
        <v>43</v>
      </c>
      <c r="FS31" s="10">
        <f>INDEX('O3-8hr'!$A:$Z,$IU31+FS$21-$G$21,$IT31)</f>
        <v>59</v>
      </c>
      <c r="FT31" s="10">
        <f>INDEX('O3-8hr'!$A:$Z,$IU31+FT$21-$G$21,$IT31)</f>
        <v>65</v>
      </c>
      <c r="FU31" s="10">
        <f>INDEX('O3-8hr'!$A:$Z,$IU31+FU$21-$G$21,$IT31)</f>
        <v>46</v>
      </c>
      <c r="FV31" s="10">
        <f>INDEX('O3-8hr'!$A:$Z,$IU31+FV$21-$G$21,$IT31)</f>
        <v>24</v>
      </c>
      <c r="FW31" s="10">
        <f>INDEX('O3-8hr'!$A:$Z,$IU31+FW$21-$G$21,$IT31)</f>
        <v>29</v>
      </c>
      <c r="FX31" s="10">
        <f>INDEX('O3-8hr'!$A:$Z,$IU31+FX$21-$G$21,$IT31)</f>
        <v>34</v>
      </c>
      <c r="FY31" s="10">
        <f>INDEX('O3-8hr'!$A:$Z,$IU31+FY$21-$G$21,$IT31)</f>
        <v>43</v>
      </c>
      <c r="FZ31" s="10">
        <f>INDEX('O3-8hr'!$A:$Z,$IU31+FZ$21-$G$21,$IT31)</f>
        <v>30</v>
      </c>
      <c r="GA31" s="10">
        <f>INDEX('O3-8hr'!$A:$Z,$IU31+GA$21-$G$21,$IT31)</f>
        <v>58</v>
      </c>
      <c r="GB31" s="10">
        <f>INDEX('O3-8hr'!$A:$Z,$IU31+GB$21-$G$21,$IT31)</f>
        <v>50</v>
      </c>
      <c r="GC31" s="10">
        <f>INDEX('O3-8hr'!$A:$Z,$IU31+GC$21-$G$21,$IT31)</f>
        <v>57</v>
      </c>
      <c r="GD31" s="10">
        <f>INDEX('O3-8hr'!$A:$Z,$IU31+GD$21-$G$21,$IT31)</f>
        <v>59</v>
      </c>
      <c r="GE31" s="10">
        <f>INDEX('O3-8hr'!$A:$Z,$IU31+GE$21-$G$21,$IT31)</f>
        <v>60</v>
      </c>
      <c r="GF31" s="10">
        <f>INDEX('O3-8hr'!$A:$Z,$IU31+GF$21-$G$21,$IT31)</f>
        <v>61</v>
      </c>
      <c r="GG31" s="10">
        <f>INDEX('O3-8hr'!$A:$Z,$IU31+GG$21-$G$21,$IT31)</f>
        <v>46</v>
      </c>
      <c r="GH31" s="10">
        <f>INDEX('O3-8hr'!$A:$Z,$IU31+GH$21-$G$21,$IT31)</f>
        <v>24</v>
      </c>
      <c r="GI31" s="10">
        <f>INDEX('O3-8hr'!$A:$Z,$IU31+GI$21-$G$21,$IT31)</f>
        <v>44</v>
      </c>
      <c r="GJ31" s="10">
        <f>INDEX('O3-8hr'!$A:$Z,$IU31+GJ$21-$G$21,$IT31)</f>
        <v>44</v>
      </c>
      <c r="GK31" s="10">
        <f>INDEX('O3-8hr'!$A:$Z,$IU31+GK$21-$G$21,$IT31)</f>
        <v>58</v>
      </c>
      <c r="GL31" s="10">
        <f>INDEX('O3-8hr'!$A:$Z,$IU31+GL$21-$G$21,$IT31)</f>
        <v>54</v>
      </c>
      <c r="GM31" s="10">
        <f>INDEX('O3-8hr'!$A:$Z,$IU31+GM$21-$G$21,$IT31)</f>
        <v>58</v>
      </c>
      <c r="GN31" s="10">
        <f>INDEX('O3-8hr'!$A:$Z,$IU31+GN$21-$G$21,$IT31)</f>
        <v>60</v>
      </c>
      <c r="GO31" s="10">
        <f>INDEX('O3-8hr'!$A:$Z,$IU31+GO$21-$G$21,$IT31)</f>
        <v>20</v>
      </c>
      <c r="GP31" s="10">
        <f>INDEX('O3-8hr'!$A:$Z,$IU31+GP$21-$G$21,$IT31)</f>
        <v>21</v>
      </c>
      <c r="GQ31" s="10">
        <f>INDEX('O3-8hr'!$A:$Z,$IU31+GQ$21-$G$21,$IT31)</f>
        <v>15</v>
      </c>
      <c r="GR31" s="10">
        <f>INDEX('O3-8hr'!$A:$Z,$IU31+GR$21-$G$21,$IT31)</f>
        <v>24</v>
      </c>
      <c r="GS31" s="10">
        <f>INDEX('O3-8hr'!$A:$Z,$IU31+GS$21-$G$21,$IT31)</f>
        <v>12</v>
      </c>
      <c r="GT31" s="10">
        <f>INDEX('O3-8hr'!$A:$Z,$IU31+GT$21-$G$21,$IT31)</f>
        <v>11</v>
      </c>
      <c r="GU31" s="10">
        <f>INDEX('O3-8hr'!$A:$Z,$IU31+GU$21-$G$21,$IT31)</f>
        <v>25</v>
      </c>
      <c r="GV31" s="10">
        <f>INDEX('O3-8hr'!$A:$Z,$IU31+GV$21-$G$21,$IT31)</f>
        <v>28</v>
      </c>
      <c r="GW31" s="10">
        <f>INDEX('O3-8hr'!$A:$Z,$IU31+GW$21-$G$21,$IT31)</f>
        <v>44</v>
      </c>
      <c r="GX31" s="10">
        <f>INDEX('O3-8hr'!$A:$Z,$IU31+GX$21-$G$21,$IT31)</f>
        <v>54</v>
      </c>
      <c r="GY31" s="10">
        <f>INDEX('O3-8hr'!$A:$Z,$IU31+GY$21-$G$21,$IT31)</f>
        <v>26</v>
      </c>
      <c r="GZ31" s="10">
        <f>INDEX('O3-8hr'!$A:$Z,$IU31+GZ$21-$G$21,$IT31)</f>
        <v>22</v>
      </c>
      <c r="HA31" s="10">
        <f>INDEX('O3-8hr'!$A:$Z,$IU31+HA$21-$G$21,$IT31)</f>
        <v>35</v>
      </c>
      <c r="HB31" s="10">
        <f>INDEX('O3-8hr'!$A:$Z,$IU31+HB$21-$G$21,$IT31)</f>
        <v>23</v>
      </c>
      <c r="HC31" s="10">
        <f>INDEX('O3-8hr'!$A:$Z,$IU31+HC$21-$G$21,$IT31)</f>
        <v>25</v>
      </c>
      <c r="HD31" s="10">
        <f>INDEX('O3-8hr'!$A:$Z,$IU31+HD$21-$G$21,$IT31)</f>
        <v>24</v>
      </c>
      <c r="HE31" s="10">
        <f>INDEX('O3-8hr'!$A:$Z,$IU31+HE$21-$G$21,$IT31)</f>
        <v>22</v>
      </c>
      <c r="HF31" s="10">
        <f>INDEX('O3-8hr'!$A:$Z,$IU31+HF$21-$G$21,$IT31)</f>
        <v>27</v>
      </c>
      <c r="HG31" s="10">
        <f>INDEX('O3-8hr'!$A:$Z,$IU31+HG$21-$G$21,$IT31)</f>
        <v>15</v>
      </c>
      <c r="HH31" s="10">
        <f>INDEX('O3-8hr'!$A:$Z,$IU31+HH$21-$G$21,$IT31)</f>
        <v>25</v>
      </c>
      <c r="HI31" s="10">
        <f>INDEX('O3-8hr'!$A:$Z,$IU31+HI$21-$G$21,$IT31)</f>
        <v>34</v>
      </c>
      <c r="HJ31" s="10">
        <f>INDEX('O3-8hr'!$A:$Z,$IU31+HJ$21-$G$21,$IT31)</f>
        <v>22</v>
      </c>
      <c r="HK31" s="10">
        <f>INDEX('O3-8hr'!$A:$Z,$IU31+HK$21-$G$21,$IT31)</f>
        <v>35</v>
      </c>
      <c r="HL31" s="10">
        <f>INDEX('O3-8hr'!$A:$Z,$IU31+HL$21-$G$21,$IT31)</f>
        <v>38</v>
      </c>
      <c r="HM31" s="10">
        <f>INDEX('O3-8hr'!$A:$Z,$IU31+HM$21-$G$21,$IT31)</f>
        <v>36</v>
      </c>
      <c r="HN31" s="10">
        <f>INDEX('O3-8hr'!$A:$Z,$IU31+HN$21-$G$21,$IT31)</f>
        <v>38</v>
      </c>
      <c r="HO31" s="10">
        <f>INDEX('O3-8hr'!$A:$Z,$IU31+HO$21-$G$21,$IT31)</f>
        <v>31</v>
      </c>
      <c r="HP31" s="10">
        <f>INDEX('O3-8hr'!$A:$Z,$IU31+HP$21-$G$21,$IT31)</f>
        <v>32</v>
      </c>
      <c r="HQ31" s="10">
        <f>INDEX('O3-8hr'!$A:$Z,$IU31+HQ$21-$G$21,$IT31)</f>
        <v>25</v>
      </c>
      <c r="HR31" s="10">
        <f>INDEX('O3-8hr'!$A:$Z,$IU31+HR$21-$G$21,$IT31)</f>
        <v>21</v>
      </c>
      <c r="HS31" s="10">
        <f>INDEX('O3-8hr'!$A:$Z,$IU31+HS$21-$G$21,$IT31)</f>
        <v>26</v>
      </c>
      <c r="HT31" s="10">
        <f>INDEX('O3-8hr'!$A:$Z,$IU31+HT$21-$G$21,$IT31)</f>
        <v>12</v>
      </c>
      <c r="HU31" s="10">
        <f>INDEX('O3-8hr'!$A:$Z,$IU31+HU$21-$G$21,$IT31)</f>
        <v>16</v>
      </c>
      <c r="HV31" s="10">
        <f>INDEX('O3-8hr'!$A:$Z,$IU31+HV$21-$G$21,$IT31)</f>
        <v>25</v>
      </c>
      <c r="HW31" s="10">
        <f>INDEX('O3-8hr'!$A:$Z,$IU31+HW$21-$G$21,$IT31)</f>
        <v>16</v>
      </c>
      <c r="HX31" s="10">
        <f>INDEX('O3-8hr'!$A:$Z,$IU31+HX$21-$G$21,$IT31)</f>
        <v>24</v>
      </c>
      <c r="HY31" s="10">
        <f>INDEX('O3-8hr'!$A:$Z,$IU31+HY$21-$G$21,$IT31)</f>
        <v>28</v>
      </c>
      <c r="HZ31" s="10">
        <f>INDEX('O3-8hr'!$A:$Z,$IU31+HZ$21-$G$21,$IT31)</f>
        <v>30</v>
      </c>
      <c r="IA31" s="10">
        <f>INDEX('O3-8hr'!$A:$Z,$IU31+IA$21-$G$21,$IT31)</f>
        <v>23</v>
      </c>
      <c r="IB31" s="10">
        <f>INDEX('O3-8hr'!$A:$Z,$IU31+IB$21-$G$21,$IT31)</f>
        <v>27</v>
      </c>
      <c r="IC31" s="10">
        <f>INDEX('O3-8hr'!$A:$Z,$IU31+IC$21-$G$21,$IT31)</f>
        <v>29</v>
      </c>
      <c r="ID31" s="10">
        <f>INDEX('O3-8hr'!$A:$Z,$IU31+ID$21-$G$21,$IT31)</f>
        <v>31</v>
      </c>
      <c r="IE31" s="10">
        <f>INDEX('O3-8hr'!$A:$Z,$IU31+IE$21-$G$21,$IT31)</f>
        <v>28</v>
      </c>
      <c r="IF31" s="10">
        <f>INDEX('O3-8hr'!$A:$Z,$IU31+IF$21-$G$21,$IT31)</f>
        <v>30</v>
      </c>
      <c r="IG31" s="10">
        <f>INDEX('O3-8hr'!$A:$Z,$IU31+IG$21-$G$21,$IT31)</f>
        <v>28</v>
      </c>
      <c r="IH31" s="10">
        <f>INDEX('O3-8hr'!$A:$Z,$IU31+IH$21-$G$21,$IT31)</f>
        <v>22</v>
      </c>
      <c r="II31" s="10">
        <f>INDEX('O3-8hr'!$A:$Z,$IU31+II$21-$G$21,$IT31)</f>
        <v>32</v>
      </c>
      <c r="IJ31" s="10">
        <f>INDEX('O3-8hr'!$A:$Z,$IU31+IJ$21-$G$21,$IT31)</f>
        <v>26</v>
      </c>
      <c r="IK31" s="10">
        <f>INDEX('O3-8hr'!$A:$Z,$IU31+IK$21-$G$21,$IT31)</f>
        <v>30</v>
      </c>
      <c r="IL31" s="10">
        <f>INDEX('O3-8hr'!$A:$Z,$IU31+IL$21-$G$21,$IT31)</f>
        <v>27</v>
      </c>
      <c r="IM31" s="10">
        <f>INDEX('O3-8hr'!$A:$Z,$IU31+IM$21-$G$21,$IT31)</f>
        <v>29</v>
      </c>
      <c r="IN31" s="10">
        <f>INDEX('O3-8hr'!$A:$Z,$IU31+IN$21-$G$21,$IT31)</f>
        <v>22</v>
      </c>
      <c r="IO31" s="10">
        <f>INDEX('O3-8hr'!$A:$Z,$IU31+IO$21-$G$21,$IT31)</f>
        <v>22</v>
      </c>
      <c r="IP31" s="10">
        <f>INDEX('O3-8hr'!$A:$Z,$IU31+IP$21-$G$21,$IT31)</f>
        <v>34</v>
      </c>
      <c r="IQ31" s="15">
        <f>INDEX('O3-8hr'!$A:$Z,$IU31+IQ$21-$G$21,$IT31)</f>
        <v>33</v>
      </c>
      <c r="IR31" s="21">
        <f t="shared" si="57"/>
        <v>91</v>
      </c>
      <c r="IT31" s="40">
        <f>MATCH($B31,'O3-8hr'!$1:$1,0)</f>
        <v>12</v>
      </c>
      <c r="IU31" s="40">
        <f>MATCH(DATE($A31,$IT$18,$IU$18),'O3-8hr'!$B:$B,0)</f>
        <v>1161</v>
      </c>
    </row>
    <row r="32" spans="1:255" ht="12.75" customHeight="1" x14ac:dyDescent="0.2">
      <c r="A32" s="21">
        <v>2018</v>
      </c>
      <c r="B32" s="21">
        <v>340110007</v>
      </c>
      <c r="C32" s="20">
        <f>INDEX(Sites!$A:$N,MATCH($B32,Sites!$A:$A,0),2)</f>
        <v>39.422272999999997</v>
      </c>
      <c r="D32" s="21" t="str">
        <f>INDEX(Sites!$A:$N,MATCH($B32,Sites!$A:$A,0),4)</f>
        <v>NJ</v>
      </c>
      <c r="E32" s="21" t="str">
        <f>INDEX(Sites!$A:$N,MATCH($B32,Sites!$A:$A,0),10)</f>
        <v>22.0</v>
      </c>
      <c r="F32" s="40" t="str">
        <f>INDEX(Sites!$A:$N,MATCH($B32,Sites!$A:$A,0),6)</f>
        <v>Millville</v>
      </c>
      <c r="G32" s="16">
        <f>INDEX('O3-8hr'!$A:$Z,$IU32+G$21-$G$21,$IT32)</f>
        <v>32</v>
      </c>
      <c r="H32" s="10">
        <f>INDEX('O3-8hr'!$A:$Z,$IU32+H$21-$G$21,$IT32)</f>
        <v>38</v>
      </c>
      <c r="I32" s="10">
        <f>INDEX('O3-8hr'!$A:$Z,$IU32+I$21-$G$21,$IT32)</f>
        <v>38</v>
      </c>
      <c r="J32" s="10">
        <f>INDEX('O3-8hr'!$A:$Z,$IU32+J$21-$G$21,$IT32)</f>
        <v>42</v>
      </c>
      <c r="K32" s="10">
        <f>INDEX('O3-8hr'!$A:$Z,$IU32+K$21-$G$21,$IT32)</f>
        <v>35</v>
      </c>
      <c r="L32" s="10">
        <f>INDEX('O3-8hr'!$A:$Z,$IU32+L$21-$G$21,$IT32)</f>
        <v>42</v>
      </c>
      <c r="M32" s="10">
        <f>INDEX('O3-8hr'!$A:$Z,$IU32+M$21-$G$21,$IT32)</f>
        <v>42</v>
      </c>
      <c r="N32" s="10">
        <f>INDEX('O3-8hr'!$A:$Z,$IU32+N$21-$G$21,$IT32)</f>
        <v>39</v>
      </c>
      <c r="O32" s="10">
        <f>INDEX('O3-8hr'!$A:$Z,$IU32+O$21-$G$21,$IT32)</f>
        <v>35</v>
      </c>
      <c r="P32" s="10">
        <f>INDEX('O3-8hr'!$A:$Z,$IU32+P$21-$G$21,$IT32)</f>
        <v>42</v>
      </c>
      <c r="Q32" s="10">
        <f>INDEX('O3-8hr'!$A:$Z,$IU32+Q$21-$G$21,$IT32)</f>
        <v>43</v>
      </c>
      <c r="R32" s="10">
        <f>INDEX('O3-8hr'!$A:$Z,$IU32+R$21-$G$21,$IT32)</f>
        <v>38</v>
      </c>
      <c r="S32" s="10">
        <f>INDEX('O3-8hr'!$A:$Z,$IU32+S$21-$G$21,$IT32)</f>
        <v>39</v>
      </c>
      <c r="T32" s="10">
        <f>INDEX('O3-8hr'!$A:$Z,$IU32+T$21-$G$21,$IT32)</f>
        <v>35</v>
      </c>
      <c r="U32" s="10">
        <f>INDEX('O3-8hr'!$A:$Z,$IU32+U$21-$G$21,$IT32)</f>
        <v>40</v>
      </c>
      <c r="V32" s="10">
        <f>INDEX('O3-8hr'!$A:$Z,$IU32+V$21-$G$21,$IT32)</f>
        <v>38</v>
      </c>
      <c r="W32" s="10">
        <f>INDEX('O3-8hr'!$A:$Z,$IU32+W$21-$G$21,$IT32)</f>
        <v>37</v>
      </c>
      <c r="X32" s="10">
        <f>INDEX('O3-8hr'!$A:$Z,$IU32+X$21-$G$21,$IT32)</f>
        <v>46</v>
      </c>
      <c r="Y32" s="10">
        <f>INDEX('O3-8hr'!$A:$Z,$IU32+Y$21-$G$21,$IT32)</f>
        <v>43</v>
      </c>
      <c r="Z32" s="10">
        <f>INDEX('O3-8hr'!$A:$Z,$IU32+Z$21-$G$21,$IT32)</f>
        <v>36</v>
      </c>
      <c r="AA32" s="10">
        <f>INDEX('O3-8hr'!$A:$Z,$IU32+AA$21-$G$21,$IT32)</f>
        <v>35</v>
      </c>
      <c r="AB32" s="10">
        <f>INDEX('O3-8hr'!$A:$Z,$IU32+AB$21-$G$21,$IT32)</f>
        <v>42</v>
      </c>
      <c r="AC32" s="10">
        <f>INDEX('O3-8hr'!$A:$Z,$IU32+AC$21-$G$21,$IT32)</f>
        <v>41</v>
      </c>
      <c r="AD32" s="10">
        <f>INDEX('O3-8hr'!$A:$Z,$IU32+AD$21-$G$21,$IT32)</f>
        <v>44</v>
      </c>
      <c r="AE32" s="10">
        <f>INDEX('O3-8hr'!$A:$Z,$IU32+AE$21-$G$21,$IT32)</f>
        <v>41</v>
      </c>
      <c r="AF32" s="10">
        <f>INDEX('O3-8hr'!$A:$Z,$IU32+AF$21-$G$21,$IT32)</f>
        <v>42</v>
      </c>
      <c r="AG32" s="10">
        <f>INDEX('O3-8hr'!$A:$Z,$IU32+AG$21-$G$21,$IT32)</f>
        <v>41</v>
      </c>
      <c r="AH32" s="10">
        <f>INDEX('O3-8hr'!$A:$Z,$IU32+AH$21-$G$21,$IT32)</f>
        <v>31</v>
      </c>
      <c r="AI32" s="10">
        <f>INDEX('O3-8hr'!$A:$Z,$IU32+AI$21-$G$21,$IT32)</f>
        <v>46</v>
      </c>
      <c r="AJ32" s="10">
        <f>INDEX('O3-8hr'!$A:$Z,$IU32+AJ$21-$G$21,$IT32)</f>
        <v>34</v>
      </c>
      <c r="AK32" s="10">
        <f>INDEX('O3-8hr'!$A:$Z,$IU32+AK$21-$G$21,$IT32)</f>
        <v>42</v>
      </c>
      <c r="AL32" s="10">
        <f>INDEX('O3-8hr'!$A:$Z,$IU32+AL$21-$G$21,$IT32)</f>
        <v>41</v>
      </c>
      <c r="AM32" s="10">
        <f>INDEX('O3-8hr'!$A:$Z,$IU32+AM$21-$G$21,$IT32)</f>
        <v>38</v>
      </c>
      <c r="AN32" s="10">
        <f>INDEX('O3-8hr'!$A:$Z,$IU32+AN$21-$G$21,$IT32)</f>
        <v>33</v>
      </c>
      <c r="AO32" s="10">
        <f>INDEX('O3-8hr'!$A:$Z,$IU32+AO$21-$G$21,$IT32)</f>
        <v>42</v>
      </c>
      <c r="AP32" s="10">
        <f>INDEX('O3-8hr'!$A:$Z,$IU32+AP$21-$G$21,$IT32)</f>
        <v>43</v>
      </c>
      <c r="AQ32" s="10">
        <f>INDEX('O3-8hr'!$A:$Z,$IU32+AQ$21-$G$21,$IT32)</f>
        <v>47</v>
      </c>
      <c r="AR32" s="10">
        <f>INDEX('O3-8hr'!$A:$Z,$IU32+AR$21-$G$21,$IT32)</f>
        <v>43</v>
      </c>
      <c r="AS32" s="10">
        <f>INDEX('O3-8hr'!$A:$Z,$IU32+AS$21-$G$21,$IT32)</f>
        <v>43</v>
      </c>
      <c r="AT32" s="10">
        <f>INDEX('O3-8hr'!$A:$Z,$IU32+AT$21-$G$21,$IT32)</f>
        <v>45</v>
      </c>
      <c r="AU32" s="10">
        <f>INDEX('O3-8hr'!$A:$Z,$IU32+AU$21-$G$21,$IT32)</f>
        <v>43</v>
      </c>
      <c r="AV32" s="10">
        <f>INDEX('O3-8hr'!$A:$Z,$IU32+AV$21-$G$21,$IT32)</f>
        <v>47</v>
      </c>
      <c r="AW32" s="10">
        <f>INDEX('O3-8hr'!$A:$Z,$IU32+AW$21-$G$21,$IT32)</f>
        <v>51</v>
      </c>
      <c r="AX32" s="10">
        <f>INDEX('O3-8hr'!$A:$Z,$IU32+AX$21-$G$21,$IT32)</f>
        <v>57</v>
      </c>
      <c r="AY32" s="10">
        <f>INDEX('O3-8hr'!$A:$Z,$IU32+AY$21-$G$21,$IT32)</f>
        <v>48</v>
      </c>
      <c r="AZ32" s="10">
        <f>INDEX('O3-8hr'!$A:$Z,$IU32+AZ$21-$G$21,$IT32)</f>
        <v>42</v>
      </c>
      <c r="BA32" s="10">
        <f>INDEX('O3-8hr'!$A:$Z,$IU32+BA$21-$G$21,$IT32)</f>
        <v>44</v>
      </c>
      <c r="BB32" s="10">
        <f>INDEX('O3-8hr'!$A:$Z,$IU32+BB$21-$G$21,$IT32)</f>
        <v>35</v>
      </c>
      <c r="BC32" s="10">
        <f>INDEX('O3-8hr'!$A:$Z,$IU32+BC$21-$G$21,$IT32)</f>
        <v>42</v>
      </c>
      <c r="BD32" s="10">
        <f>INDEX('O3-8hr'!$A:$Z,$IU32+BD$21-$G$21,$IT32)</f>
        <v>41</v>
      </c>
      <c r="BE32" s="10">
        <f>INDEX('O3-8hr'!$A:$Z,$IU32+BE$21-$G$21,$IT32)</f>
        <v>42</v>
      </c>
      <c r="BF32" s="10">
        <f>INDEX('O3-8hr'!$A:$Z,$IU32+BF$21-$G$21,$IT32)</f>
        <v>49</v>
      </c>
      <c r="BG32" s="10">
        <f>INDEX('O3-8hr'!$A:$Z,$IU32+BG$21-$G$21,$IT32)</f>
        <v>52</v>
      </c>
      <c r="BH32" s="10">
        <f>INDEX('O3-8hr'!$A:$Z,$IU32+BH$21-$G$21,$IT32)</f>
        <v>56</v>
      </c>
      <c r="BI32" s="10">
        <f>INDEX('O3-8hr'!$A:$Z,$IU32+BI$21-$G$21,$IT32)</f>
        <v>49</v>
      </c>
      <c r="BJ32" s="10">
        <f>INDEX('O3-8hr'!$A:$Z,$IU32+BJ$21-$G$21,$IT32)</f>
        <v>44</v>
      </c>
      <c r="BK32" s="10">
        <f>INDEX('O3-8hr'!$A:$Z,$IU32+BK$21-$G$21,$IT32)</f>
        <v>50</v>
      </c>
      <c r="BL32" s="10">
        <f>INDEX('O3-8hr'!$A:$Z,$IU32+BL$21-$G$21,$IT32)</f>
        <v>46</v>
      </c>
      <c r="BM32" s="10">
        <f>INDEX('O3-8hr'!$A:$Z,$IU32+BM$21-$G$21,$IT32)</f>
        <v>52</v>
      </c>
      <c r="BN32" s="10">
        <f>INDEX('O3-8hr'!$A:$Z,$IU32+BN$21-$G$21,$IT32)</f>
        <v>34</v>
      </c>
      <c r="BO32" s="10">
        <f>INDEX('O3-8hr'!$A:$Z,$IU32+BO$21-$G$21,$IT32)</f>
        <v>47</v>
      </c>
      <c r="BP32" s="10">
        <f>INDEX('O3-8hr'!$A:$Z,$IU32+BP$21-$G$21,$IT32)</f>
        <v>66</v>
      </c>
      <c r="BQ32" s="10">
        <f>INDEX('O3-8hr'!$A:$Z,$IU32+BQ$21-$G$21,$IT32)</f>
        <v>66</v>
      </c>
      <c r="BR32" s="10">
        <f>INDEX('O3-8hr'!$A:$Z,$IU32+BR$21-$G$21,$IT32)</f>
        <v>57</v>
      </c>
      <c r="BS32" s="10">
        <f>INDEX('O3-8hr'!$A:$Z,$IU32+BS$21-$G$21,$IT32)</f>
        <v>57</v>
      </c>
      <c r="BT32" s="10">
        <f>INDEX('O3-8hr'!$A:$Z,$IU32+BT$21-$G$21,$IT32)</f>
        <v>52</v>
      </c>
      <c r="BU32" s="10">
        <f>INDEX('O3-8hr'!$A:$Z,$IU32+BU$21-$G$21,$IT32)</f>
        <v>39</v>
      </c>
      <c r="BV32" s="10">
        <f>INDEX('O3-8hr'!$A:$Z,$IU32+BV$21-$G$21,$IT32)</f>
        <v>50</v>
      </c>
      <c r="BW32" s="10">
        <f>INDEX('O3-8hr'!$A:$Z,$IU32+BW$21-$G$21,$IT32)</f>
        <v>48</v>
      </c>
      <c r="BX32" s="10">
        <f>INDEX('O3-8hr'!$A:$Z,$IU32+BX$21-$G$21,$IT32)</f>
        <v>51</v>
      </c>
      <c r="BY32" s="10">
        <f>INDEX('O3-8hr'!$A:$Z,$IU32+BY$21-$G$21,$IT32)</f>
        <v>42</v>
      </c>
      <c r="BZ32" s="10">
        <f>INDEX('O3-8hr'!$A:$Z,$IU32+BZ$21-$G$21,$IT32)</f>
        <v>54</v>
      </c>
      <c r="CA32" s="10">
        <f>INDEX('O3-8hr'!$A:$Z,$IU32+CA$21-$G$21,$IT32)</f>
        <v>53</v>
      </c>
      <c r="CB32" s="10">
        <f>INDEX('O3-8hr'!$A:$Z,$IU32+CB$21-$G$21,$IT32)</f>
        <v>37</v>
      </c>
      <c r="CC32" s="10">
        <f>INDEX('O3-8hr'!$A:$Z,$IU32+CC$21-$G$21,$IT32)</f>
        <v>29</v>
      </c>
      <c r="CD32" s="10">
        <f>INDEX('O3-8hr'!$A:$Z,$IU32+CD$21-$G$21,$IT32)</f>
        <v>44</v>
      </c>
      <c r="CE32" s="10">
        <f>INDEX('O3-8hr'!$A:$Z,$IU32+CE$21-$G$21,$IT32)</f>
        <v>32</v>
      </c>
      <c r="CF32" s="10">
        <f>INDEX('O3-8hr'!$A:$Z,$IU32+CF$21-$G$21,$IT32)</f>
        <v>23</v>
      </c>
      <c r="CG32" s="10">
        <f>INDEX('O3-8hr'!$A:$Z,$IU32+CG$21-$G$21,$IT32)</f>
        <v>30</v>
      </c>
      <c r="CH32" s="10">
        <f>INDEX('O3-8hr'!$A:$Z,$IU32+CH$21-$G$21,$IT32)</f>
        <v>27</v>
      </c>
      <c r="CI32" s="10">
        <f>INDEX('O3-8hr'!$A:$Z,$IU32+CI$21-$G$21,$IT32)</f>
        <v>35</v>
      </c>
      <c r="CJ32" s="10">
        <f>INDEX('O3-8hr'!$A:$Z,$IU32+CJ$21-$G$21,$IT32)</f>
        <v>49</v>
      </c>
      <c r="CK32" s="10">
        <f>INDEX('O3-8hr'!$A:$Z,$IU32+CK$21-$G$21,$IT32)</f>
        <v>32</v>
      </c>
      <c r="CL32" s="10">
        <f>INDEX('O3-8hr'!$A:$Z,$IU32+CL$21-$G$21,$IT32)</f>
        <v>42</v>
      </c>
      <c r="CM32" s="10">
        <f>INDEX('O3-8hr'!$A:$Z,$IU32+CM$21-$G$21,$IT32)</f>
        <v>58</v>
      </c>
      <c r="CN32" s="10">
        <f>INDEX('O3-8hr'!$A:$Z,$IU32+CN$21-$G$21,$IT32)</f>
        <v>53</v>
      </c>
      <c r="CO32" s="10">
        <f>INDEX('O3-8hr'!$A:$Z,$IU32+CO$21-$G$21,$IT32)</f>
        <v>43</v>
      </c>
      <c r="CP32" s="10">
        <f>INDEX('O3-8hr'!$A:$Z,$IU32+CP$21-$G$21,$IT32)</f>
        <v>25</v>
      </c>
      <c r="CQ32" s="10">
        <f>INDEX('O3-8hr'!$A:$Z,$IU32+CQ$21-$G$21,$IT32)</f>
        <v>20</v>
      </c>
      <c r="CR32" s="10">
        <f>INDEX('O3-8hr'!$A:$Z,$IU32+CR$21-$G$21,$IT32)</f>
        <v>20</v>
      </c>
      <c r="CS32" s="10">
        <f>INDEX('O3-8hr'!$A:$Z,$IU32+CS$21-$G$21,$IT32)</f>
        <v>25</v>
      </c>
      <c r="CT32" s="10">
        <f>INDEX('O3-8hr'!$A:$Z,$IU32+CT$21-$G$21,$IT32)</f>
        <v>18</v>
      </c>
      <c r="CU32" s="10">
        <f>INDEX('O3-8hr'!$A:$Z,$IU32+CU$21-$G$21,$IT32)</f>
        <v>32</v>
      </c>
      <c r="CV32" s="10">
        <f>INDEX('O3-8hr'!$A:$Z,$IU32+CV$21-$G$21,$IT32)</f>
        <v>41</v>
      </c>
      <c r="CW32" s="10">
        <f>INDEX('O3-8hr'!$A:$Z,$IU32+CW$21-$G$21,$IT32)</f>
        <v>23</v>
      </c>
      <c r="CX32" s="10">
        <f>INDEX('O3-8hr'!$A:$Z,$IU32+CX$21-$G$21,$IT32)</f>
        <v>34</v>
      </c>
      <c r="CY32" s="10">
        <f>INDEX('O3-8hr'!$A:$Z,$IU32+CY$21-$G$21,$IT32)</f>
        <v>51</v>
      </c>
      <c r="CZ32" s="10">
        <f>INDEX('O3-8hr'!$A:$Z,$IU32+CZ$21-$G$21,$IT32)</f>
        <v>25</v>
      </c>
      <c r="DA32" s="10">
        <f>INDEX('O3-8hr'!$A:$Z,$IU32+DA$21-$G$21,$IT32)</f>
        <v>38</v>
      </c>
      <c r="DB32" s="10">
        <f>INDEX('O3-8hr'!$A:$Z,$IU32+DB$21-$G$21,$IT32)</f>
        <v>41</v>
      </c>
      <c r="DC32" s="10">
        <f>INDEX('O3-8hr'!$A:$Z,$IU32+DC$21-$G$21,$IT32)</f>
        <v>46</v>
      </c>
      <c r="DD32" s="10">
        <f>INDEX('O3-8hr'!$A:$Z,$IU32+DD$21-$G$21,$IT32)</f>
        <v>44</v>
      </c>
      <c r="DE32" s="10">
        <f>INDEX('O3-8hr'!$A:$Z,$IU32+DE$21-$G$21,$IT32)</f>
        <v>35</v>
      </c>
      <c r="DF32" s="10">
        <f>INDEX('O3-8hr'!$A:$Z,$IU32+DF$21-$G$21,$IT32)</f>
        <v>38</v>
      </c>
      <c r="DG32" s="10">
        <f>INDEX('O3-8hr'!$A:$Z,$IU32+DG$21-$G$21,$IT32)</f>
        <v>34</v>
      </c>
      <c r="DH32" s="10">
        <f>INDEX('O3-8hr'!$A:$Z,$IU32+DH$21-$G$21,$IT32)</f>
        <v>47</v>
      </c>
      <c r="DI32" s="10">
        <f>INDEX('O3-8hr'!$A:$Z,$IU32+DI$21-$G$21,$IT32)</f>
        <v>44</v>
      </c>
      <c r="DJ32" s="10">
        <f>INDEX('O3-8hr'!$A:$Z,$IU32+DJ$21-$G$21,$IT32)</f>
        <v>48</v>
      </c>
      <c r="DK32" s="10">
        <f>INDEX('O3-8hr'!$A:$Z,$IU32+DK$21-$G$21,$IT32)</f>
        <v>59</v>
      </c>
      <c r="DL32" s="10">
        <f>INDEX('O3-8hr'!$A:$Z,$IU32+DL$21-$G$21,$IT32)</f>
        <v>57</v>
      </c>
      <c r="DM32" s="10">
        <f>INDEX('O3-8hr'!$A:$Z,$IU32+DM$21-$G$21,$IT32)</f>
        <v>48</v>
      </c>
      <c r="DN32" s="10">
        <f>INDEX('O3-8hr'!$A:$Z,$IU32+DN$21-$G$21,$IT32)</f>
        <v>44</v>
      </c>
      <c r="DO32" s="10">
        <f>INDEX('O3-8hr'!$A:$Z,$IU32+DO$21-$G$21,$IT32)</f>
        <v>46</v>
      </c>
      <c r="DP32" s="10">
        <f>INDEX('O3-8hr'!$A:$Z,$IU32+DP$21-$G$21,$IT32)</f>
        <v>35</v>
      </c>
      <c r="DQ32" s="10">
        <f>INDEX('O3-8hr'!$A:$Z,$IU32+DQ$21-$G$21,$IT32)</f>
        <v>28</v>
      </c>
      <c r="DR32" s="10">
        <f>INDEX('O3-8hr'!$A:$Z,$IU32+DR$21-$G$21,$IT32)</f>
        <v>44</v>
      </c>
      <c r="DS32" s="10">
        <f>INDEX('O3-8hr'!$A:$Z,$IU32+DS$21-$G$21,$IT32)</f>
        <v>42</v>
      </c>
      <c r="DT32" s="10">
        <f>INDEX('O3-8hr'!$A:$Z,$IU32+DT$21-$G$21,$IT32)</f>
        <v>39</v>
      </c>
      <c r="DU32" s="10">
        <f>INDEX('O3-8hr'!$A:$Z,$IU32+DU$21-$G$21,$IT32)</f>
        <v>34</v>
      </c>
      <c r="DV32" s="10">
        <f>INDEX('O3-8hr'!$A:$Z,$IU32+DV$21-$G$21,$IT32)</f>
        <v>50</v>
      </c>
      <c r="DW32" s="10">
        <f>INDEX('O3-8hr'!$A:$Z,$IU32+DW$21-$G$21,$IT32)</f>
        <v>62</v>
      </c>
      <c r="DX32" s="10">
        <f>INDEX('O3-8hr'!$A:$Z,$IU32+DX$21-$G$21,$IT32)</f>
        <v>63</v>
      </c>
      <c r="DY32" s="10">
        <f>INDEX('O3-8hr'!$A:$Z,$IU32+DY$21-$G$21,$IT32)</f>
        <v>62</v>
      </c>
      <c r="DZ32" s="10">
        <f>INDEX('O3-8hr'!$A:$Z,$IU32+DZ$21-$G$21,$IT32)</f>
        <v>44</v>
      </c>
      <c r="EA32" s="10">
        <f>INDEX('O3-8hr'!$A:$Z,$IU32+EA$21-$G$21,$IT32)</f>
        <v>40</v>
      </c>
      <c r="EB32" s="10">
        <f>INDEX('O3-8hr'!$A:$Z,$IU32+EB$21-$G$21,$IT32)</f>
        <v>19</v>
      </c>
      <c r="EC32" s="10">
        <f>INDEX('O3-8hr'!$A:$Z,$IU32+EC$21-$G$21,$IT32)</f>
        <v>20</v>
      </c>
      <c r="ED32" s="10">
        <f>INDEX('O3-8hr'!$A:$Z,$IU32+ED$21-$G$21,$IT32)</f>
        <v>34</v>
      </c>
      <c r="EE32" s="10">
        <f>INDEX('O3-8hr'!$A:$Z,$IU32+EE$21-$G$21,$IT32)</f>
        <v>33</v>
      </c>
      <c r="EF32" s="10">
        <f>INDEX('O3-8hr'!$A:$Z,$IU32+EF$21-$G$21,$IT32)</f>
        <v>37</v>
      </c>
      <c r="EG32" s="10">
        <f>INDEX('O3-8hr'!$A:$Z,$IU32+EG$21-$G$21,$IT32)</f>
        <v>55</v>
      </c>
      <c r="EH32" s="10">
        <f>INDEX('O3-8hr'!$A:$Z,$IU32+EH$21-$G$21,$IT32)</f>
        <v>68</v>
      </c>
      <c r="EI32" s="10">
        <f>INDEX('O3-8hr'!$A:$Z,$IU32+EI$21-$G$21,$IT32)</f>
        <v>63</v>
      </c>
      <c r="EJ32" s="10">
        <f>INDEX('O3-8hr'!$A:$Z,$IU32+EJ$21-$G$21,$IT32)</f>
        <v>30</v>
      </c>
      <c r="EK32" s="10">
        <f>INDEX('O3-8hr'!$A:$Z,$IU32+EK$21-$G$21,$IT32)</f>
        <v>38</v>
      </c>
      <c r="EL32" s="10">
        <f>INDEX('O3-8hr'!$A:$Z,$IU32+EL$21-$G$21,$IT32)</f>
        <v>42</v>
      </c>
      <c r="EM32" s="10">
        <f>INDEX('O3-8hr'!$A:$Z,$IU32+EM$21-$G$21,$IT32)</f>
        <v>46</v>
      </c>
      <c r="EN32" s="10">
        <f>INDEX('O3-8hr'!$A:$Z,$IU32+EN$21-$G$21,$IT32)</f>
        <v>51</v>
      </c>
      <c r="EO32" s="10">
        <f>INDEX('O3-8hr'!$A:$Z,$IU32+EO$21-$G$21,$IT32)</f>
        <v>43</v>
      </c>
      <c r="EP32" s="10">
        <f>INDEX('O3-8hr'!$A:$Z,$IU32+EP$21-$G$21,$IT32)</f>
        <v>44</v>
      </c>
      <c r="EQ32" s="10">
        <f>INDEX('O3-8hr'!$A:$Z,$IU32+EQ$21-$G$21,$IT32)</f>
        <v>57</v>
      </c>
      <c r="ER32" s="10">
        <f>INDEX('O3-8hr'!$A:$Z,$IU32+ER$21-$G$21,$IT32)</f>
        <v>40</v>
      </c>
      <c r="ES32" s="10">
        <f>INDEX('O3-8hr'!$A:$Z,$IU32+ES$21-$G$21,$IT32)</f>
        <v>28</v>
      </c>
      <c r="ET32" s="10">
        <f>INDEX('O3-8hr'!$A:$Z,$IU32+ET$21-$G$21,$IT32)</f>
        <v>27</v>
      </c>
      <c r="EU32" s="10">
        <f>INDEX('O3-8hr'!$A:$Z,$IU32+EU$21-$G$21,$IT32)</f>
        <v>27</v>
      </c>
      <c r="EV32" s="10">
        <f>INDEX('O3-8hr'!$A:$Z,$IU32+EV$21-$G$21,$IT32)</f>
        <v>21</v>
      </c>
      <c r="EW32" s="10">
        <f>INDEX('O3-8hr'!$A:$Z,$IU32+EW$21-$G$21,$IT32)</f>
        <v>32</v>
      </c>
      <c r="EX32" s="10">
        <f>INDEX('O3-8hr'!$A:$Z,$IU32+EX$21-$G$21,$IT32)</f>
        <v>41</v>
      </c>
      <c r="EY32" s="10">
        <f>INDEX('O3-8hr'!$A:$Z,$IU32+EY$21-$G$21,$IT32)</f>
        <v>37</v>
      </c>
      <c r="EZ32" s="10">
        <f>INDEX('O3-8hr'!$A:$Z,$IU32+EZ$21-$G$21,$IT32)</f>
        <v>46</v>
      </c>
      <c r="FA32" s="10">
        <f>INDEX('O3-8hr'!$A:$Z,$IU32+FA$21-$G$21,$IT32)</f>
        <v>44</v>
      </c>
      <c r="FB32" s="10">
        <f>INDEX('O3-8hr'!$A:$Z,$IU32+FB$21-$G$21,$IT32)</f>
        <v>33</v>
      </c>
      <c r="FC32" s="10">
        <f>INDEX('O3-8hr'!$A:$Z,$IU32+FC$21-$G$21,$IT32)</f>
        <v>30</v>
      </c>
      <c r="FD32" s="10">
        <f>INDEX('O3-8hr'!$A:$Z,$IU32+FD$21-$G$21,$IT32)</f>
        <v>30</v>
      </c>
      <c r="FE32" s="10">
        <f>INDEX('O3-8hr'!$A:$Z,$IU32+FE$21-$G$21,$IT32)</f>
        <v>19</v>
      </c>
      <c r="FF32" s="10">
        <f>INDEX('O3-8hr'!$A:$Z,$IU32+FF$21-$G$21,$IT32)</f>
        <v>19</v>
      </c>
      <c r="FG32" s="10">
        <f>INDEX('O3-8hr'!$A:$Z,$IU32+FG$21-$G$21,$IT32)</f>
        <v>37</v>
      </c>
      <c r="FH32" s="10">
        <f>INDEX('O3-8hr'!$A:$Z,$IU32+FH$21-$G$21,$IT32)</f>
        <v>48</v>
      </c>
      <c r="FI32" s="10">
        <f>INDEX('O3-8hr'!$A:$Z,$IU32+FI$21-$G$21,$IT32)</f>
        <v>44</v>
      </c>
      <c r="FJ32" s="10">
        <f>INDEX('O3-8hr'!$A:$Z,$IU32+FJ$21-$G$21,$IT32)</f>
        <v>36</v>
      </c>
      <c r="FK32" s="10">
        <f>INDEX('O3-8hr'!$A:$Z,$IU32+FK$21-$G$21,$IT32)</f>
        <v>52</v>
      </c>
      <c r="FL32" s="10">
        <f>INDEX('O3-8hr'!$A:$Z,$IU32+FL$21-$G$21,$IT32)</f>
        <v>49</v>
      </c>
      <c r="FM32" s="10">
        <f>INDEX('O3-8hr'!$A:$Z,$IU32+FM$21-$G$21,$IT32)</f>
        <v>50</v>
      </c>
      <c r="FN32" s="10">
        <f>INDEX('O3-8hr'!$A:$Z,$IU32+FN$21-$G$21,$IT32)</f>
        <v>40</v>
      </c>
      <c r="FO32" s="10">
        <f>INDEX('O3-8hr'!$A:$Z,$IU32+FO$21-$G$21,$IT32)</f>
        <v>39</v>
      </c>
      <c r="FP32" s="10">
        <f>INDEX('O3-8hr'!$A:$Z,$IU32+FP$21-$G$21,$IT32)</f>
        <v>39</v>
      </c>
      <c r="FQ32" s="10">
        <f>INDEX('O3-8hr'!$A:$Z,$IU32+FQ$21-$G$21,$IT32)</f>
        <v>42</v>
      </c>
      <c r="FR32" s="10">
        <f>INDEX('O3-8hr'!$A:$Z,$IU32+FR$21-$G$21,$IT32)</f>
        <v>51</v>
      </c>
      <c r="FS32" s="10">
        <f>INDEX('O3-8hr'!$A:$Z,$IU32+FS$21-$G$21,$IT32)</f>
        <v>52</v>
      </c>
      <c r="FT32" s="10">
        <f>INDEX('O3-8hr'!$A:$Z,$IU32+FT$21-$G$21,$IT32)</f>
        <v>51</v>
      </c>
      <c r="FU32" s="10">
        <f>INDEX('O3-8hr'!$A:$Z,$IU32+FU$21-$G$21,$IT32)</f>
        <v>44</v>
      </c>
      <c r="FV32" s="10">
        <f>INDEX('O3-8hr'!$A:$Z,$IU32+FV$21-$G$21,$IT32)</f>
        <v>20</v>
      </c>
      <c r="FW32" s="10">
        <f>INDEX('O3-8hr'!$A:$Z,$IU32+FW$21-$G$21,$IT32)</f>
        <v>22</v>
      </c>
      <c r="FX32" s="10">
        <f>INDEX('O3-8hr'!$A:$Z,$IU32+FX$21-$G$21,$IT32)</f>
        <v>27</v>
      </c>
      <c r="FY32" s="10">
        <f>INDEX('O3-8hr'!$A:$Z,$IU32+FY$21-$G$21,$IT32)</f>
        <v>41</v>
      </c>
      <c r="FZ32" s="10">
        <f>INDEX('O3-8hr'!$A:$Z,$IU32+FZ$21-$G$21,$IT32)</f>
        <v>35</v>
      </c>
      <c r="GA32" s="10">
        <f>INDEX('O3-8hr'!$A:$Z,$IU32+GA$21-$G$21,$IT32)</f>
        <v>44</v>
      </c>
      <c r="GB32" s="10">
        <f>INDEX('O3-8hr'!$A:$Z,$IU32+GB$21-$G$21,$IT32)</f>
        <v>39</v>
      </c>
      <c r="GC32" s="10">
        <f>INDEX('O3-8hr'!$A:$Z,$IU32+GC$21-$G$21,$IT32)</f>
        <v>41</v>
      </c>
      <c r="GD32" s="10">
        <f>INDEX('O3-8hr'!$A:$Z,$IU32+GD$21-$G$21,$IT32)</f>
        <v>53</v>
      </c>
      <c r="GE32" s="10">
        <f>INDEX('O3-8hr'!$A:$Z,$IU32+GE$21-$G$21,$IT32)</f>
        <v>44</v>
      </c>
      <c r="GF32" s="10">
        <f>INDEX('O3-8hr'!$A:$Z,$IU32+GF$21-$G$21,$IT32)</f>
        <v>47</v>
      </c>
      <c r="GG32" s="10">
        <f>INDEX('O3-8hr'!$A:$Z,$IU32+GG$21-$G$21,$IT32)</f>
        <v>57</v>
      </c>
      <c r="GH32" s="10">
        <f>INDEX('O3-8hr'!$A:$Z,$IU32+GH$21-$G$21,$IT32)</f>
        <v>38</v>
      </c>
      <c r="GI32" s="10">
        <f>INDEX('O3-8hr'!$A:$Z,$IU32+GI$21-$G$21,$IT32)</f>
        <v>26</v>
      </c>
      <c r="GJ32" s="10">
        <f>INDEX('O3-8hr'!$A:$Z,$IU32+GJ$21-$G$21,$IT32)</f>
        <v>28</v>
      </c>
      <c r="GK32" s="10">
        <f>INDEX('O3-8hr'!$A:$Z,$IU32+GK$21-$G$21,$IT32)</f>
        <v>34</v>
      </c>
      <c r="GL32" s="10">
        <f>INDEX('O3-8hr'!$A:$Z,$IU32+GL$21-$G$21,$IT32)</f>
        <v>51</v>
      </c>
      <c r="GM32" s="10">
        <f>INDEX('O3-8hr'!$A:$Z,$IU32+GM$21-$G$21,$IT32)</f>
        <v>41</v>
      </c>
      <c r="GN32" s="10">
        <f>INDEX('O3-8hr'!$A:$Z,$IU32+GN$21-$G$21,$IT32)</f>
        <v>44</v>
      </c>
      <c r="GO32" s="10">
        <f>INDEX('O3-8hr'!$A:$Z,$IU32+GO$21-$G$21,$IT32)</f>
        <v>39</v>
      </c>
      <c r="GP32" s="10">
        <f>INDEX('O3-8hr'!$A:$Z,$IU32+GP$21-$G$21,$IT32)</f>
        <v>19</v>
      </c>
      <c r="GQ32" s="10">
        <f>INDEX('O3-8hr'!$A:$Z,$IU32+GQ$21-$G$21,$IT32)</f>
        <v>24</v>
      </c>
      <c r="GR32" s="10" t="str">
        <f>INDEX('O3-8hr'!$A:$Z,$IU32+GR$21-$G$21,$IT32)</f>
        <v/>
      </c>
      <c r="GS32" s="10" t="str">
        <f>INDEX('O3-8hr'!$A:$Z,$IU32+GS$21-$G$21,$IT32)</f>
        <v/>
      </c>
      <c r="GT32" s="10">
        <f>INDEX('O3-8hr'!$A:$Z,$IU32+GT$21-$G$21,$IT32)</f>
        <v>14</v>
      </c>
      <c r="GU32" s="10">
        <f>INDEX('O3-8hr'!$A:$Z,$IU32+GU$21-$G$21,$IT32)</f>
        <v>17</v>
      </c>
      <c r="GV32" s="10">
        <f>INDEX('O3-8hr'!$A:$Z,$IU32+GV$21-$G$21,$IT32)</f>
        <v>22</v>
      </c>
      <c r="GW32" s="10">
        <f>INDEX('O3-8hr'!$A:$Z,$IU32+GW$21-$G$21,$IT32)</f>
        <v>26</v>
      </c>
      <c r="GX32" s="10">
        <f>INDEX('O3-8hr'!$A:$Z,$IU32+GX$21-$G$21,$IT32)</f>
        <v>33</v>
      </c>
      <c r="GY32" s="10">
        <f>INDEX('O3-8hr'!$A:$Z,$IU32+GY$21-$G$21,$IT32)</f>
        <v>29</v>
      </c>
      <c r="GZ32" s="10">
        <f>INDEX('O3-8hr'!$A:$Z,$IU32+GZ$21-$G$21,$IT32)</f>
        <v>24</v>
      </c>
      <c r="HA32" s="10">
        <f>INDEX('O3-8hr'!$A:$Z,$IU32+HA$21-$G$21,$IT32)</f>
        <v>39</v>
      </c>
      <c r="HB32" s="10">
        <f>INDEX('O3-8hr'!$A:$Z,$IU32+HB$21-$G$21,$IT32)</f>
        <v>20</v>
      </c>
      <c r="HC32" s="10">
        <f>INDEX('O3-8hr'!$A:$Z,$IU32+HC$21-$G$21,$IT32)</f>
        <v>30</v>
      </c>
      <c r="HD32" s="10">
        <f>INDEX('O3-8hr'!$A:$Z,$IU32+HD$21-$G$21,$IT32)</f>
        <v>32</v>
      </c>
      <c r="HE32" s="10">
        <f>INDEX('O3-8hr'!$A:$Z,$IU32+HE$21-$G$21,$IT32)</f>
        <v>25</v>
      </c>
      <c r="HF32" s="10">
        <f>INDEX('O3-8hr'!$A:$Z,$IU32+HF$21-$G$21,$IT32)</f>
        <v>28</v>
      </c>
      <c r="HG32" s="10">
        <f>INDEX('O3-8hr'!$A:$Z,$IU32+HG$21-$G$21,$IT32)</f>
        <v>28</v>
      </c>
      <c r="HH32" s="10">
        <f>INDEX('O3-8hr'!$A:$Z,$IU32+HH$21-$G$21,$IT32)</f>
        <v>25</v>
      </c>
      <c r="HI32" s="10">
        <f>INDEX('O3-8hr'!$A:$Z,$IU32+HI$21-$G$21,$IT32)</f>
        <v>28</v>
      </c>
      <c r="HJ32" s="10">
        <f>INDEX('O3-8hr'!$A:$Z,$IU32+HJ$21-$G$21,$IT32)</f>
        <v>20</v>
      </c>
      <c r="HK32" s="10">
        <f>INDEX('O3-8hr'!$A:$Z,$IU32+HK$21-$G$21,$IT32)</f>
        <v>44</v>
      </c>
      <c r="HL32" s="10">
        <f>INDEX('O3-8hr'!$A:$Z,$IU32+HL$21-$G$21,$IT32)</f>
        <v>43</v>
      </c>
      <c r="HM32" s="10">
        <f>INDEX('O3-8hr'!$A:$Z,$IU32+HM$21-$G$21,$IT32)</f>
        <v>48</v>
      </c>
      <c r="HN32" s="10">
        <f>INDEX('O3-8hr'!$A:$Z,$IU32+HN$21-$G$21,$IT32)</f>
        <v>42</v>
      </c>
      <c r="HO32" s="10">
        <f>INDEX('O3-8hr'!$A:$Z,$IU32+HO$21-$G$21,$IT32)</f>
        <v>37</v>
      </c>
      <c r="HP32" s="10">
        <f>INDEX('O3-8hr'!$A:$Z,$IU32+HP$21-$G$21,$IT32)</f>
        <v>44</v>
      </c>
      <c r="HQ32" s="10">
        <f>INDEX('O3-8hr'!$A:$Z,$IU32+HQ$21-$G$21,$IT32)</f>
        <v>17</v>
      </c>
      <c r="HR32" s="10">
        <f>INDEX('O3-8hr'!$A:$Z,$IU32+HR$21-$G$21,$IT32)</f>
        <v>22</v>
      </c>
      <c r="HS32" s="10">
        <f>INDEX('O3-8hr'!$A:$Z,$IU32+HS$21-$G$21,$IT32)</f>
        <v>29</v>
      </c>
      <c r="HT32" s="10">
        <f>INDEX('O3-8hr'!$A:$Z,$IU32+HT$21-$G$21,$IT32)</f>
        <v>27</v>
      </c>
      <c r="HU32" s="10">
        <f>INDEX('O3-8hr'!$A:$Z,$IU32+HU$21-$G$21,$IT32)</f>
        <v>28</v>
      </c>
      <c r="HV32" s="10">
        <f>INDEX('O3-8hr'!$A:$Z,$IU32+HV$21-$G$21,$IT32)</f>
        <v>28</v>
      </c>
      <c r="HW32" s="10">
        <f>INDEX('O3-8hr'!$A:$Z,$IU32+HW$21-$G$21,$IT32)</f>
        <v>25</v>
      </c>
      <c r="HX32" s="10">
        <f>INDEX('O3-8hr'!$A:$Z,$IU32+HX$21-$G$21,$IT32)</f>
        <v>29</v>
      </c>
      <c r="HY32" s="10">
        <f>INDEX('O3-8hr'!$A:$Z,$IU32+HY$21-$G$21,$IT32)</f>
        <v>29</v>
      </c>
      <c r="HZ32" s="10">
        <f>INDEX('O3-8hr'!$A:$Z,$IU32+HZ$21-$G$21,$IT32)</f>
        <v>24</v>
      </c>
      <c r="IA32" s="10">
        <f>INDEX('O3-8hr'!$A:$Z,$IU32+IA$21-$G$21,$IT32)</f>
        <v>30</v>
      </c>
      <c r="IB32" s="10">
        <f>INDEX('O3-8hr'!$A:$Z,$IU32+IB$21-$G$21,$IT32)</f>
        <v>29</v>
      </c>
      <c r="IC32" s="10">
        <f>INDEX('O3-8hr'!$A:$Z,$IU32+IC$21-$G$21,$IT32)</f>
        <v>15</v>
      </c>
      <c r="ID32" s="10">
        <f>INDEX('O3-8hr'!$A:$Z,$IU32+ID$21-$G$21,$IT32)</f>
        <v>14</v>
      </c>
      <c r="IE32" s="10">
        <f>INDEX('O3-8hr'!$A:$Z,$IU32+IE$21-$G$21,$IT32)</f>
        <v>17</v>
      </c>
      <c r="IF32" s="10">
        <f>INDEX('O3-8hr'!$A:$Z,$IU32+IF$21-$G$21,$IT32)</f>
        <v>15</v>
      </c>
      <c r="IG32" s="10">
        <f>INDEX('O3-8hr'!$A:$Z,$IU32+IG$21-$G$21,$IT32)</f>
        <v>13</v>
      </c>
      <c r="IH32" s="10">
        <f>INDEX('O3-8hr'!$A:$Z,$IU32+IH$21-$G$21,$IT32)</f>
        <v>15</v>
      </c>
      <c r="II32" s="10">
        <f>INDEX('O3-8hr'!$A:$Z,$IU32+II$21-$G$21,$IT32)</f>
        <v>16</v>
      </c>
      <c r="IJ32" s="10">
        <f>INDEX('O3-8hr'!$A:$Z,$IU32+IJ$21-$G$21,$IT32)</f>
        <v>10</v>
      </c>
      <c r="IK32" s="10">
        <f>INDEX('O3-8hr'!$A:$Z,$IU32+IK$21-$G$21,$IT32)</f>
        <v>10</v>
      </c>
      <c r="IL32" s="10">
        <f>INDEX('O3-8hr'!$A:$Z,$IU32+IL$21-$G$21,$IT32)</f>
        <v>32</v>
      </c>
      <c r="IM32" s="10">
        <f>INDEX('O3-8hr'!$A:$Z,$IU32+IM$21-$G$21,$IT32)</f>
        <v>33</v>
      </c>
      <c r="IN32" s="10">
        <f>INDEX('O3-8hr'!$A:$Z,$IU32+IN$21-$G$21,$IT32)</f>
        <v>23</v>
      </c>
      <c r="IO32" s="10">
        <f>INDEX('O3-8hr'!$A:$Z,$IU32+IO$21-$G$21,$IT32)</f>
        <v>23</v>
      </c>
      <c r="IP32" s="10">
        <f>INDEX('O3-8hr'!$A:$Z,$IU32+IP$21-$G$21,$IT32)</f>
        <v>28</v>
      </c>
      <c r="IQ32" s="15">
        <f>INDEX('O3-8hr'!$A:$Z,$IU32+IQ$21-$G$21,$IT32)</f>
        <v>39</v>
      </c>
      <c r="IR32" s="21">
        <f t="shared" si="57"/>
        <v>68</v>
      </c>
      <c r="IT32" s="40">
        <f>MATCH($B32,'O3-8hr'!$1:$1,0)</f>
        <v>13</v>
      </c>
      <c r="IU32" s="40">
        <f>MATCH(DATE($A32,$IT$18,$IU$18),'O3-8hr'!$B:$B,0)</f>
        <v>1161</v>
      </c>
    </row>
    <row r="33" spans="1:255" ht="12.75" customHeight="1" x14ac:dyDescent="0.2">
      <c r="A33" s="21">
        <v>2018</v>
      </c>
      <c r="B33" s="21">
        <v>340250005</v>
      </c>
      <c r="C33" s="20">
        <f>INDEX(Sites!$A:$N,MATCH($B33,Sites!$A:$A,0),2)</f>
        <v>40.277647000000002</v>
      </c>
      <c r="D33" s="21" t="str">
        <f>INDEX(Sites!$A:$N,MATCH($B33,Sites!$A:$A,0),4)</f>
        <v>NJ</v>
      </c>
      <c r="E33" s="21" t="str">
        <f>INDEX(Sites!$A:$N,MATCH($B33,Sites!$A:$A,0),10)</f>
        <v>8.0</v>
      </c>
      <c r="F33" s="40" t="str">
        <f>INDEX(Sites!$A:$N,MATCH($B33,Sites!$A:$A,0),6)</f>
        <v>Monmouth University</v>
      </c>
      <c r="G33" s="16">
        <f>INDEX('O3-8hr'!$A:$Z,$IU33+G$21-$G$21,$IT33)</f>
        <v>32</v>
      </c>
      <c r="H33" s="10">
        <f>INDEX('O3-8hr'!$A:$Z,$IU33+H$21-$G$21,$IT33)</f>
        <v>32</v>
      </c>
      <c r="I33" s="10">
        <f>INDEX('O3-8hr'!$A:$Z,$IU33+I$21-$G$21,$IT33)</f>
        <v>33</v>
      </c>
      <c r="J33" s="10">
        <f>INDEX('O3-8hr'!$A:$Z,$IU33+J$21-$G$21,$IT33)</f>
        <v>36</v>
      </c>
      <c r="K33" s="10">
        <f>INDEX('O3-8hr'!$A:$Z,$IU33+K$21-$G$21,$IT33)</f>
        <v>31</v>
      </c>
      <c r="L33" s="10">
        <f>INDEX('O3-8hr'!$A:$Z,$IU33+L$21-$G$21,$IT33)</f>
        <v>43</v>
      </c>
      <c r="M33" s="10">
        <f>INDEX('O3-8hr'!$A:$Z,$IU33+M$21-$G$21,$IT33)</f>
        <v>39</v>
      </c>
      <c r="N33" s="10">
        <f>INDEX('O3-8hr'!$A:$Z,$IU33+N$21-$G$21,$IT33)</f>
        <v>30</v>
      </c>
      <c r="O33" s="10">
        <f>INDEX('O3-8hr'!$A:$Z,$IU33+O$21-$G$21,$IT33)</f>
        <v>27</v>
      </c>
      <c r="P33" s="10">
        <f>INDEX('O3-8hr'!$A:$Z,$IU33+P$21-$G$21,$IT33)</f>
        <v>33</v>
      </c>
      <c r="Q33" s="10">
        <f>INDEX('O3-8hr'!$A:$Z,$IU33+Q$21-$G$21,$IT33)</f>
        <v>37</v>
      </c>
      <c r="R33" s="10">
        <f>INDEX('O3-8hr'!$A:$Z,$IU33+R$21-$G$21,$IT33)</f>
        <v>33</v>
      </c>
      <c r="S33" s="10">
        <f>INDEX('O3-8hr'!$A:$Z,$IU33+S$21-$G$21,$IT33)</f>
        <v>32</v>
      </c>
      <c r="T33" s="10">
        <f>INDEX('O3-8hr'!$A:$Z,$IU33+T$21-$G$21,$IT33)</f>
        <v>31</v>
      </c>
      <c r="U33" s="10">
        <f>INDEX('O3-8hr'!$A:$Z,$IU33+U$21-$G$21,$IT33)</f>
        <v>33</v>
      </c>
      <c r="V33" s="10">
        <f>INDEX('O3-8hr'!$A:$Z,$IU33+V$21-$G$21,$IT33)</f>
        <v>33</v>
      </c>
      <c r="W33" s="10">
        <f>INDEX('O3-8hr'!$A:$Z,$IU33+W$21-$G$21,$IT33)</f>
        <v>35</v>
      </c>
      <c r="X33" s="10">
        <f>INDEX('O3-8hr'!$A:$Z,$IU33+X$21-$G$21,$IT33)</f>
        <v>37</v>
      </c>
      <c r="Y33" s="10">
        <f>INDEX('O3-8hr'!$A:$Z,$IU33+Y$21-$G$21,$IT33)</f>
        <v>31</v>
      </c>
      <c r="Z33" s="10">
        <f>INDEX('O3-8hr'!$A:$Z,$IU33+Z$21-$G$21,$IT33)</f>
        <v>32</v>
      </c>
      <c r="AA33" s="10">
        <f>INDEX('O3-8hr'!$A:$Z,$IU33+AA$21-$G$21,$IT33)</f>
        <v>30</v>
      </c>
      <c r="AB33" s="10">
        <f>INDEX('O3-8hr'!$A:$Z,$IU33+AB$21-$G$21,$IT33)</f>
        <v>32</v>
      </c>
      <c r="AC33" s="10">
        <f>INDEX('O3-8hr'!$A:$Z,$IU33+AC$21-$G$21,$IT33)</f>
        <v>32</v>
      </c>
      <c r="AD33" s="10">
        <f>INDEX('O3-8hr'!$A:$Z,$IU33+AD$21-$G$21,$IT33)</f>
        <v>36</v>
      </c>
      <c r="AE33" s="10">
        <f>INDEX('O3-8hr'!$A:$Z,$IU33+AE$21-$G$21,$IT33)</f>
        <v>35</v>
      </c>
      <c r="AF33" s="10">
        <f>INDEX('O3-8hr'!$A:$Z,$IU33+AF$21-$G$21,$IT33)</f>
        <v>39</v>
      </c>
      <c r="AG33" s="10">
        <f>INDEX('O3-8hr'!$A:$Z,$IU33+AG$21-$G$21,$IT33)</f>
        <v>40</v>
      </c>
      <c r="AH33" s="10">
        <f>INDEX('O3-8hr'!$A:$Z,$IU33+AH$21-$G$21,$IT33)</f>
        <v>29</v>
      </c>
      <c r="AI33" s="10">
        <f>INDEX('O3-8hr'!$A:$Z,$IU33+AI$21-$G$21,$IT33)</f>
        <v>31</v>
      </c>
      <c r="AJ33" s="10">
        <f>INDEX('O3-8hr'!$A:$Z,$IU33+AJ$21-$G$21,$IT33)</f>
        <v>29</v>
      </c>
      <c r="AK33" s="10">
        <f>INDEX('O3-8hr'!$A:$Z,$IU33+AK$21-$G$21,$IT33)</f>
        <v>38</v>
      </c>
      <c r="AL33" s="10">
        <f>INDEX('O3-8hr'!$A:$Z,$IU33+AL$21-$G$21,$IT33)</f>
        <v>36</v>
      </c>
      <c r="AM33" s="10">
        <f>INDEX('O3-8hr'!$A:$Z,$IU33+AM$21-$G$21,$IT33)</f>
        <v>35</v>
      </c>
      <c r="AN33" s="10">
        <f>INDEX('O3-8hr'!$A:$Z,$IU33+AN$21-$G$21,$IT33)</f>
        <v>37</v>
      </c>
      <c r="AO33" s="10">
        <f>INDEX('O3-8hr'!$A:$Z,$IU33+AO$21-$G$21,$IT33)</f>
        <v>37</v>
      </c>
      <c r="AP33" s="10">
        <f>INDEX('O3-8hr'!$A:$Z,$IU33+AP$21-$G$21,$IT33)</f>
        <v>38</v>
      </c>
      <c r="AQ33" s="10">
        <f>INDEX('O3-8hr'!$A:$Z,$IU33+AQ$21-$G$21,$IT33)</f>
        <v>39</v>
      </c>
      <c r="AR33" s="10">
        <f>INDEX('O3-8hr'!$A:$Z,$IU33+AR$21-$G$21,$IT33)</f>
        <v>40</v>
      </c>
      <c r="AS33" s="10">
        <f>INDEX('O3-8hr'!$A:$Z,$IU33+AS$21-$G$21,$IT33)</f>
        <v>36</v>
      </c>
      <c r="AT33" s="10">
        <f>INDEX('O3-8hr'!$A:$Z,$IU33+AT$21-$G$21,$IT33)</f>
        <v>37</v>
      </c>
      <c r="AU33" s="10">
        <f>INDEX('O3-8hr'!$A:$Z,$IU33+AU$21-$G$21,$IT33)</f>
        <v>34</v>
      </c>
      <c r="AV33" s="10">
        <f>INDEX('O3-8hr'!$A:$Z,$IU33+AV$21-$G$21,$IT33)</f>
        <v>40</v>
      </c>
      <c r="AW33" s="10">
        <f>INDEX('O3-8hr'!$A:$Z,$IU33+AW$21-$G$21,$IT33)</f>
        <v>41</v>
      </c>
      <c r="AX33" s="10">
        <f>INDEX('O3-8hr'!$A:$Z,$IU33+AX$21-$G$21,$IT33)</f>
        <v>47</v>
      </c>
      <c r="AY33" s="10">
        <f>INDEX('O3-8hr'!$A:$Z,$IU33+AY$21-$G$21,$IT33)</f>
        <v>41</v>
      </c>
      <c r="AZ33" s="10">
        <f>INDEX('O3-8hr'!$A:$Z,$IU33+AZ$21-$G$21,$IT33)</f>
        <v>36</v>
      </c>
      <c r="BA33" s="10">
        <f>INDEX('O3-8hr'!$A:$Z,$IU33+BA$21-$G$21,$IT33)</f>
        <v>36</v>
      </c>
      <c r="BB33" s="10">
        <f>INDEX('O3-8hr'!$A:$Z,$IU33+BB$21-$G$21,$IT33)</f>
        <v>30</v>
      </c>
      <c r="BC33" s="10">
        <f>INDEX('O3-8hr'!$A:$Z,$IU33+BC$21-$G$21,$IT33)</f>
        <v>33</v>
      </c>
      <c r="BD33" s="10">
        <f>INDEX('O3-8hr'!$A:$Z,$IU33+BD$21-$G$21,$IT33)</f>
        <v>37</v>
      </c>
      <c r="BE33" s="10">
        <f>INDEX('O3-8hr'!$A:$Z,$IU33+BE$21-$G$21,$IT33)</f>
        <v>38</v>
      </c>
      <c r="BF33" s="10">
        <f>INDEX('O3-8hr'!$A:$Z,$IU33+BF$21-$G$21,$IT33)</f>
        <v>44</v>
      </c>
      <c r="BG33" s="10">
        <f>INDEX('O3-8hr'!$A:$Z,$IU33+BG$21-$G$21,$IT33)</f>
        <v>46</v>
      </c>
      <c r="BH33" s="10">
        <f>INDEX('O3-8hr'!$A:$Z,$IU33+BH$21-$G$21,$IT33)</f>
        <v>48</v>
      </c>
      <c r="BI33" s="10">
        <f>INDEX('O3-8hr'!$A:$Z,$IU33+BI$21-$G$21,$IT33)</f>
        <v>49</v>
      </c>
      <c r="BJ33" s="10">
        <f>INDEX('O3-8hr'!$A:$Z,$IU33+BJ$21-$G$21,$IT33)</f>
        <v>43</v>
      </c>
      <c r="BK33" s="10">
        <f>INDEX('O3-8hr'!$A:$Z,$IU33+BK$21-$G$21,$IT33)</f>
        <v>46</v>
      </c>
      <c r="BL33" s="10">
        <f>INDEX('O3-8hr'!$A:$Z,$IU33+BL$21-$G$21,$IT33)</f>
        <v>43</v>
      </c>
      <c r="BM33" s="10">
        <f>INDEX('O3-8hr'!$A:$Z,$IU33+BM$21-$G$21,$IT33)</f>
        <v>45</v>
      </c>
      <c r="BN33" s="10">
        <f>INDEX('O3-8hr'!$A:$Z,$IU33+BN$21-$G$21,$IT33)</f>
        <v>35</v>
      </c>
      <c r="BO33" s="10">
        <f>INDEX('O3-8hr'!$A:$Z,$IU33+BO$21-$G$21,$IT33)</f>
        <v>37</v>
      </c>
      <c r="BP33" s="10">
        <f>INDEX('O3-8hr'!$A:$Z,$IU33+BP$21-$G$21,$IT33)</f>
        <v>66</v>
      </c>
      <c r="BQ33" s="10">
        <f>INDEX('O3-8hr'!$A:$Z,$IU33+BQ$21-$G$21,$IT33)</f>
        <v>70</v>
      </c>
      <c r="BR33" s="10">
        <f>INDEX('O3-8hr'!$A:$Z,$IU33+BR$21-$G$21,$IT33)</f>
        <v>53</v>
      </c>
      <c r="BS33" s="10">
        <f>INDEX('O3-8hr'!$A:$Z,$IU33+BS$21-$G$21,$IT33)</f>
        <v>44</v>
      </c>
      <c r="BT33" s="10">
        <f>INDEX('O3-8hr'!$A:$Z,$IU33+BT$21-$G$21,$IT33)</f>
        <v>49</v>
      </c>
      <c r="BU33" s="10">
        <f>INDEX('O3-8hr'!$A:$Z,$IU33+BU$21-$G$21,$IT33)</f>
        <v>39</v>
      </c>
      <c r="BV33" s="10">
        <f>INDEX('O3-8hr'!$A:$Z,$IU33+BV$21-$G$21,$IT33)</f>
        <v>43</v>
      </c>
      <c r="BW33" s="10">
        <f>INDEX('O3-8hr'!$A:$Z,$IU33+BW$21-$G$21,$IT33)</f>
        <v>44</v>
      </c>
      <c r="BX33" s="10">
        <f>INDEX('O3-8hr'!$A:$Z,$IU33+BX$21-$G$21,$IT33)</f>
        <v>41</v>
      </c>
      <c r="BY33" s="10">
        <f>INDEX('O3-8hr'!$A:$Z,$IU33+BY$21-$G$21,$IT33)</f>
        <v>31</v>
      </c>
      <c r="BZ33" s="10">
        <f>INDEX('O3-8hr'!$A:$Z,$IU33+BZ$21-$G$21,$IT33)</f>
        <v>48</v>
      </c>
      <c r="CA33" s="10">
        <f>INDEX('O3-8hr'!$A:$Z,$IU33+CA$21-$G$21,$IT33)</f>
        <v>48</v>
      </c>
      <c r="CB33" s="10">
        <f>INDEX('O3-8hr'!$A:$Z,$IU33+CB$21-$G$21,$IT33)</f>
        <v>36</v>
      </c>
      <c r="CC33" s="10">
        <f>INDEX('O3-8hr'!$A:$Z,$IU33+CC$21-$G$21,$IT33)</f>
        <v>31</v>
      </c>
      <c r="CD33" s="10">
        <f>INDEX('O3-8hr'!$A:$Z,$IU33+CD$21-$G$21,$IT33)</f>
        <v>43</v>
      </c>
      <c r="CE33" s="10">
        <f>INDEX('O3-8hr'!$A:$Z,$IU33+CE$21-$G$21,$IT33)</f>
        <v>41</v>
      </c>
      <c r="CF33" s="10">
        <f>INDEX('O3-8hr'!$A:$Z,$IU33+CF$21-$G$21,$IT33)</f>
        <v>23</v>
      </c>
      <c r="CG33" s="10">
        <f>INDEX('O3-8hr'!$A:$Z,$IU33+CG$21-$G$21,$IT33)</f>
        <v>34</v>
      </c>
      <c r="CH33" s="10">
        <f>INDEX('O3-8hr'!$A:$Z,$IU33+CH$21-$G$21,$IT33)</f>
        <v>28</v>
      </c>
      <c r="CI33" s="10">
        <f>INDEX('O3-8hr'!$A:$Z,$IU33+CI$21-$G$21,$IT33)</f>
        <v>35</v>
      </c>
      <c r="CJ33" s="10">
        <f>INDEX('O3-8hr'!$A:$Z,$IU33+CJ$21-$G$21,$IT33)</f>
        <v>38</v>
      </c>
      <c r="CK33" s="10">
        <f>INDEX('O3-8hr'!$A:$Z,$IU33+CK$21-$G$21,$IT33)</f>
        <v>34</v>
      </c>
      <c r="CL33" s="10">
        <f>INDEX('O3-8hr'!$A:$Z,$IU33+CL$21-$G$21,$IT33)</f>
        <v>40</v>
      </c>
      <c r="CM33" s="10">
        <f>INDEX('O3-8hr'!$A:$Z,$IU33+CM$21-$G$21,$IT33)</f>
        <v>64</v>
      </c>
      <c r="CN33" s="10">
        <f>INDEX('O3-8hr'!$A:$Z,$IU33+CN$21-$G$21,$IT33)</f>
        <v>59</v>
      </c>
      <c r="CO33" s="10">
        <f>INDEX('O3-8hr'!$A:$Z,$IU33+CO$21-$G$21,$IT33)</f>
        <v>46</v>
      </c>
      <c r="CP33" s="10">
        <f>INDEX('O3-8hr'!$A:$Z,$IU33+CP$21-$G$21,$IT33)</f>
        <v>42</v>
      </c>
      <c r="CQ33" s="10">
        <f>INDEX('O3-8hr'!$A:$Z,$IU33+CQ$21-$G$21,$IT33)</f>
        <v>27</v>
      </c>
      <c r="CR33" s="10">
        <f>INDEX('O3-8hr'!$A:$Z,$IU33+CR$21-$G$21,$IT33)</f>
        <v>37</v>
      </c>
      <c r="CS33" s="10">
        <f>INDEX('O3-8hr'!$A:$Z,$IU33+CS$21-$G$21,$IT33)</f>
        <v>34</v>
      </c>
      <c r="CT33" s="10">
        <f>INDEX('O3-8hr'!$A:$Z,$IU33+CT$21-$G$21,$IT33)</f>
        <v>30</v>
      </c>
      <c r="CU33" s="10">
        <f>INDEX('O3-8hr'!$A:$Z,$IU33+CU$21-$G$21,$IT33)</f>
        <v>29</v>
      </c>
      <c r="CV33" s="10">
        <f>INDEX('O3-8hr'!$A:$Z,$IU33+CV$21-$G$21,$IT33)</f>
        <v>68</v>
      </c>
      <c r="CW33" s="10">
        <f>INDEX('O3-8hr'!$A:$Z,$IU33+CW$21-$G$21,$IT33)</f>
        <v>27</v>
      </c>
      <c r="CX33" s="10">
        <f>INDEX('O3-8hr'!$A:$Z,$IU33+CX$21-$G$21,$IT33)</f>
        <v>33</v>
      </c>
      <c r="CY33" s="10">
        <f>INDEX('O3-8hr'!$A:$Z,$IU33+CY$21-$G$21,$IT33)</f>
        <v>51</v>
      </c>
      <c r="CZ33" s="10">
        <f>INDEX('O3-8hr'!$A:$Z,$IU33+CZ$21-$G$21,$IT33)</f>
        <v>30</v>
      </c>
      <c r="DA33" s="10">
        <f>INDEX('O3-8hr'!$A:$Z,$IU33+DA$21-$G$21,$IT33)</f>
        <v>32</v>
      </c>
      <c r="DB33" s="10">
        <f>INDEX('O3-8hr'!$A:$Z,$IU33+DB$21-$G$21,$IT33)</f>
        <v>40</v>
      </c>
      <c r="DC33" s="10">
        <f>INDEX('O3-8hr'!$A:$Z,$IU33+DC$21-$G$21,$IT33)</f>
        <v>64</v>
      </c>
      <c r="DD33" s="10">
        <f>INDEX('O3-8hr'!$A:$Z,$IU33+DD$21-$G$21,$IT33)</f>
        <v>36</v>
      </c>
      <c r="DE33" s="10">
        <f>INDEX('O3-8hr'!$A:$Z,$IU33+DE$21-$G$21,$IT33)</f>
        <v>39</v>
      </c>
      <c r="DF33" s="10">
        <f>INDEX('O3-8hr'!$A:$Z,$IU33+DF$21-$G$21,$IT33)</f>
        <v>33</v>
      </c>
      <c r="DG33" s="10">
        <f>INDEX('O3-8hr'!$A:$Z,$IU33+DG$21-$G$21,$IT33)</f>
        <v>38</v>
      </c>
      <c r="DH33" s="10">
        <f>INDEX('O3-8hr'!$A:$Z,$IU33+DH$21-$G$21,$IT33)</f>
        <v>46</v>
      </c>
      <c r="DI33" s="10">
        <f>INDEX('O3-8hr'!$A:$Z,$IU33+DI$21-$G$21,$IT33)</f>
        <v>40</v>
      </c>
      <c r="DJ33" s="10">
        <f>INDEX('O3-8hr'!$A:$Z,$IU33+DJ$21-$G$21,$IT33)</f>
        <v>49</v>
      </c>
      <c r="DK33" s="10">
        <f>INDEX('O3-8hr'!$A:$Z,$IU33+DK$21-$G$21,$IT33)</f>
        <v>59</v>
      </c>
      <c r="DL33" s="10">
        <f>INDEX('O3-8hr'!$A:$Z,$IU33+DL$21-$G$21,$IT33)</f>
        <v>41</v>
      </c>
      <c r="DM33" s="10">
        <f>INDEX('O3-8hr'!$A:$Z,$IU33+DM$21-$G$21,$IT33)</f>
        <v>51</v>
      </c>
      <c r="DN33" s="10">
        <f>INDEX('O3-8hr'!$A:$Z,$IU33+DN$21-$G$21,$IT33)</f>
        <v>38</v>
      </c>
      <c r="DO33" s="10">
        <f>INDEX('O3-8hr'!$A:$Z,$IU33+DO$21-$G$21,$IT33)</f>
        <v>68</v>
      </c>
      <c r="DP33" s="10">
        <f>INDEX('O3-8hr'!$A:$Z,$IU33+DP$21-$G$21,$IT33)</f>
        <v>35</v>
      </c>
      <c r="DQ33" s="10">
        <f>INDEX('O3-8hr'!$A:$Z,$IU33+DQ$21-$G$21,$IT33)</f>
        <v>27</v>
      </c>
      <c r="DR33" s="10">
        <f>INDEX('O3-8hr'!$A:$Z,$IU33+DR$21-$G$21,$IT33)</f>
        <v>30</v>
      </c>
      <c r="DS33" s="10">
        <f>INDEX('O3-8hr'!$A:$Z,$IU33+DS$21-$G$21,$IT33)</f>
        <v>41</v>
      </c>
      <c r="DT33" s="10">
        <f>INDEX('O3-8hr'!$A:$Z,$IU33+DT$21-$G$21,$IT33)</f>
        <v>26</v>
      </c>
      <c r="DU33" s="10">
        <f>INDEX('O3-8hr'!$A:$Z,$IU33+DU$21-$G$21,$IT33)</f>
        <v>30</v>
      </c>
      <c r="DV33" s="10">
        <f>INDEX('O3-8hr'!$A:$Z,$IU33+DV$21-$G$21,$IT33)</f>
        <v>31</v>
      </c>
      <c r="DW33" s="10">
        <f>INDEX('O3-8hr'!$A:$Z,$IU33+DW$21-$G$21,$IT33)</f>
        <v>59</v>
      </c>
      <c r="DX33" s="10">
        <f>INDEX('O3-8hr'!$A:$Z,$IU33+DX$21-$G$21,$IT33)</f>
        <v>57</v>
      </c>
      <c r="DY33" s="10">
        <f>INDEX('O3-8hr'!$A:$Z,$IU33+DY$21-$G$21,$IT33)</f>
        <v>64</v>
      </c>
      <c r="DZ33" s="10">
        <f>INDEX('O3-8hr'!$A:$Z,$IU33+DZ$21-$G$21,$IT33)</f>
        <v>60</v>
      </c>
      <c r="EA33" s="10">
        <f>INDEX('O3-8hr'!$A:$Z,$IU33+EA$21-$G$21,$IT33)</f>
        <v>36</v>
      </c>
      <c r="EB33" s="10">
        <f>INDEX('O3-8hr'!$A:$Z,$IU33+EB$21-$G$21,$IT33)</f>
        <v>20</v>
      </c>
      <c r="EC33" s="10">
        <f>INDEX('O3-8hr'!$A:$Z,$IU33+EC$21-$G$21,$IT33)</f>
        <v>16</v>
      </c>
      <c r="ED33" s="10">
        <f>INDEX('O3-8hr'!$A:$Z,$IU33+ED$21-$G$21,$IT33)</f>
        <v>27</v>
      </c>
      <c r="EE33" s="10">
        <f>INDEX('O3-8hr'!$A:$Z,$IU33+EE$21-$G$21,$IT33)</f>
        <v>35</v>
      </c>
      <c r="EF33" s="10">
        <f>INDEX('O3-8hr'!$A:$Z,$IU33+EF$21-$G$21,$IT33)</f>
        <v>47</v>
      </c>
      <c r="EG33" s="10">
        <f>INDEX('O3-8hr'!$A:$Z,$IU33+EG$21-$G$21,$IT33)</f>
        <v>49</v>
      </c>
      <c r="EH33" s="10">
        <f>INDEX('O3-8hr'!$A:$Z,$IU33+EH$21-$G$21,$IT33)</f>
        <v>68</v>
      </c>
      <c r="EI33" s="10">
        <f>INDEX('O3-8hr'!$A:$Z,$IU33+EI$21-$G$21,$IT33)</f>
        <v>58</v>
      </c>
      <c r="EJ33" s="10">
        <f>INDEX('O3-8hr'!$A:$Z,$IU33+EJ$21-$G$21,$IT33)</f>
        <v>47</v>
      </c>
      <c r="EK33" s="10">
        <f>INDEX('O3-8hr'!$A:$Z,$IU33+EK$21-$G$21,$IT33)</f>
        <v>37</v>
      </c>
      <c r="EL33" s="10">
        <f>INDEX('O3-8hr'!$A:$Z,$IU33+EL$21-$G$21,$IT33)</f>
        <v>57</v>
      </c>
      <c r="EM33" s="10">
        <f>INDEX('O3-8hr'!$A:$Z,$IU33+EM$21-$G$21,$IT33)</f>
        <v>36</v>
      </c>
      <c r="EN33" s="10">
        <f>INDEX('O3-8hr'!$A:$Z,$IU33+EN$21-$G$21,$IT33)</f>
        <v>49</v>
      </c>
      <c r="EO33" s="10">
        <f>INDEX('O3-8hr'!$A:$Z,$IU33+EO$21-$G$21,$IT33)</f>
        <v>45</v>
      </c>
      <c r="EP33" s="10">
        <f>INDEX('O3-8hr'!$A:$Z,$IU33+EP$21-$G$21,$IT33)</f>
        <v>51</v>
      </c>
      <c r="EQ33" s="10">
        <f>INDEX('O3-8hr'!$A:$Z,$IU33+EQ$21-$G$21,$IT33)</f>
        <v>51</v>
      </c>
      <c r="ER33" s="10">
        <f>INDEX('O3-8hr'!$A:$Z,$IU33+ER$21-$G$21,$IT33)</f>
        <v>43</v>
      </c>
      <c r="ES33" s="10">
        <f>INDEX('O3-8hr'!$A:$Z,$IU33+ES$21-$G$21,$IT33)</f>
        <v>39</v>
      </c>
      <c r="ET33" s="10">
        <f>INDEX('O3-8hr'!$A:$Z,$IU33+ET$21-$G$21,$IT33)</f>
        <v>29</v>
      </c>
      <c r="EU33" s="10">
        <f>INDEX('O3-8hr'!$A:$Z,$IU33+EU$21-$G$21,$IT33)</f>
        <v>32</v>
      </c>
      <c r="EV33" s="10">
        <f>INDEX('O3-8hr'!$A:$Z,$IU33+EV$21-$G$21,$IT33)</f>
        <v>23</v>
      </c>
      <c r="EW33" s="10">
        <f>INDEX('O3-8hr'!$A:$Z,$IU33+EW$21-$G$21,$IT33)</f>
        <v>28</v>
      </c>
      <c r="EX33" s="10">
        <f>INDEX('O3-8hr'!$A:$Z,$IU33+EX$21-$G$21,$IT33)</f>
        <v>49</v>
      </c>
      <c r="EY33" s="10">
        <f>INDEX('O3-8hr'!$A:$Z,$IU33+EY$21-$G$21,$IT33)</f>
        <v>44</v>
      </c>
      <c r="EZ33" s="10">
        <f>INDEX('O3-8hr'!$A:$Z,$IU33+EZ$21-$G$21,$IT33)</f>
        <v>54</v>
      </c>
      <c r="FA33" s="10">
        <f>INDEX('O3-8hr'!$A:$Z,$IU33+FA$21-$G$21,$IT33)</f>
        <v>55</v>
      </c>
      <c r="FB33" s="10">
        <f>INDEX('O3-8hr'!$A:$Z,$IU33+FB$21-$G$21,$IT33)</f>
        <v>42</v>
      </c>
      <c r="FC33" s="10">
        <f>INDEX('O3-8hr'!$A:$Z,$IU33+FC$21-$G$21,$IT33)</f>
        <v>46</v>
      </c>
      <c r="FD33" s="10">
        <f>INDEX('O3-8hr'!$A:$Z,$IU33+FD$21-$G$21,$IT33)</f>
        <v>34</v>
      </c>
      <c r="FE33" s="10">
        <f>INDEX('O3-8hr'!$A:$Z,$IU33+FE$21-$G$21,$IT33)</f>
        <v>27</v>
      </c>
      <c r="FF33" s="10">
        <f>INDEX('O3-8hr'!$A:$Z,$IU33+FF$21-$G$21,$IT33)</f>
        <v>20</v>
      </c>
      <c r="FG33" s="10">
        <f>INDEX('O3-8hr'!$A:$Z,$IU33+FG$21-$G$21,$IT33)</f>
        <v>38</v>
      </c>
      <c r="FH33" s="10">
        <f>INDEX('O3-8hr'!$A:$Z,$IU33+FH$21-$G$21,$IT33)</f>
        <v>60</v>
      </c>
      <c r="FI33" s="10">
        <f>INDEX('O3-8hr'!$A:$Z,$IU33+FI$21-$G$21,$IT33)</f>
        <v>56</v>
      </c>
      <c r="FJ33" s="10">
        <f>INDEX('O3-8hr'!$A:$Z,$IU33+FJ$21-$G$21,$IT33)</f>
        <v>39</v>
      </c>
      <c r="FK33" s="10">
        <f>INDEX('O3-8hr'!$A:$Z,$IU33+FK$21-$G$21,$IT33)</f>
        <v>54</v>
      </c>
      <c r="FL33" s="10">
        <f>INDEX('O3-8hr'!$A:$Z,$IU33+FL$21-$G$21,$IT33)</f>
        <v>56</v>
      </c>
      <c r="FM33" s="10">
        <f>INDEX('O3-8hr'!$A:$Z,$IU33+FM$21-$G$21,$IT33)</f>
        <v>46</v>
      </c>
      <c r="FN33" s="10">
        <f>INDEX('O3-8hr'!$A:$Z,$IU33+FN$21-$G$21,$IT33)</f>
        <v>41</v>
      </c>
      <c r="FO33" s="10">
        <f>INDEX('O3-8hr'!$A:$Z,$IU33+FO$21-$G$21,$IT33)</f>
        <v>43</v>
      </c>
      <c r="FP33" s="10">
        <f>INDEX('O3-8hr'!$A:$Z,$IU33+FP$21-$G$21,$IT33)</f>
        <v>32</v>
      </c>
      <c r="FQ33" s="10">
        <f>INDEX('O3-8hr'!$A:$Z,$IU33+FQ$21-$G$21,$IT33)</f>
        <v>45</v>
      </c>
      <c r="FR33" s="10">
        <f>INDEX('O3-8hr'!$A:$Z,$IU33+FR$21-$G$21,$IT33)</f>
        <v>46</v>
      </c>
      <c r="FS33" s="10">
        <f>INDEX('O3-8hr'!$A:$Z,$IU33+FS$21-$G$21,$IT33)</f>
        <v>66</v>
      </c>
      <c r="FT33" s="10">
        <f>INDEX('O3-8hr'!$A:$Z,$IU33+FT$21-$G$21,$IT33)</f>
        <v>48</v>
      </c>
      <c r="FU33" s="10">
        <f>INDEX('O3-8hr'!$A:$Z,$IU33+FU$21-$G$21,$IT33)</f>
        <v>47</v>
      </c>
      <c r="FV33" s="10">
        <f>INDEX('O3-8hr'!$A:$Z,$IU33+FV$21-$G$21,$IT33)</f>
        <v>26</v>
      </c>
      <c r="FW33" s="10">
        <f>INDEX('O3-8hr'!$A:$Z,$IU33+FW$21-$G$21,$IT33)</f>
        <v>29</v>
      </c>
      <c r="FX33" s="10">
        <f>INDEX('O3-8hr'!$A:$Z,$IU33+FX$21-$G$21,$IT33)</f>
        <v>28</v>
      </c>
      <c r="FY33" s="10">
        <f>INDEX('O3-8hr'!$A:$Z,$IU33+FY$21-$G$21,$IT33)</f>
        <v>43</v>
      </c>
      <c r="FZ33" s="10">
        <f>INDEX('O3-8hr'!$A:$Z,$IU33+FZ$21-$G$21,$IT33)</f>
        <v>37</v>
      </c>
      <c r="GA33" s="10">
        <f>INDEX('O3-8hr'!$A:$Z,$IU33+GA$21-$G$21,$IT33)</f>
        <v>47</v>
      </c>
      <c r="GB33" s="10">
        <f>INDEX('O3-8hr'!$A:$Z,$IU33+GB$21-$G$21,$IT33)</f>
        <v>45</v>
      </c>
      <c r="GC33" s="10">
        <f>INDEX('O3-8hr'!$A:$Z,$IU33+GC$21-$G$21,$IT33)</f>
        <v>39</v>
      </c>
      <c r="GD33" s="10">
        <f>INDEX('O3-8hr'!$A:$Z,$IU33+GD$21-$G$21,$IT33)</f>
        <v>55</v>
      </c>
      <c r="GE33" s="10">
        <f>INDEX('O3-8hr'!$A:$Z,$IU33+GE$21-$G$21,$IT33)</f>
        <v>68</v>
      </c>
      <c r="GF33" s="10">
        <f>INDEX('O3-8hr'!$A:$Z,$IU33+GF$21-$G$21,$IT33)</f>
        <v>68</v>
      </c>
      <c r="GG33" s="10">
        <f>INDEX('O3-8hr'!$A:$Z,$IU33+GG$21-$G$21,$IT33)</f>
        <v>59</v>
      </c>
      <c r="GH33" s="10">
        <f>INDEX('O3-8hr'!$A:$Z,$IU33+GH$21-$G$21,$IT33)</f>
        <v>28</v>
      </c>
      <c r="GI33" s="10">
        <f>INDEX('O3-8hr'!$A:$Z,$IU33+GI$21-$G$21,$IT33)</f>
        <v>33</v>
      </c>
      <c r="GJ33" s="10">
        <f>INDEX('O3-8hr'!$A:$Z,$IU33+GJ$21-$G$21,$IT33)</f>
        <v>34</v>
      </c>
      <c r="GK33" s="10">
        <f>INDEX('O3-8hr'!$A:$Z,$IU33+GK$21-$G$21,$IT33)</f>
        <v>33</v>
      </c>
      <c r="GL33" s="10">
        <f>INDEX('O3-8hr'!$A:$Z,$IU33+GL$21-$G$21,$IT33)</f>
        <v>56</v>
      </c>
      <c r="GM33" s="10">
        <f>INDEX('O3-8hr'!$A:$Z,$IU33+GM$21-$G$21,$IT33)</f>
        <v>46</v>
      </c>
      <c r="GN33" s="10">
        <f>INDEX('O3-8hr'!$A:$Z,$IU33+GN$21-$G$21,$IT33)</f>
        <v>40</v>
      </c>
      <c r="GO33" s="10">
        <f>INDEX('O3-8hr'!$A:$Z,$IU33+GO$21-$G$21,$IT33)</f>
        <v>29</v>
      </c>
      <c r="GP33" s="10">
        <f>INDEX('O3-8hr'!$A:$Z,$IU33+GP$21-$G$21,$IT33)</f>
        <v>25</v>
      </c>
      <c r="GQ33" s="10">
        <f>INDEX('O3-8hr'!$A:$Z,$IU33+GQ$21-$G$21,$IT33)</f>
        <v>25</v>
      </c>
      <c r="GR33" s="10">
        <f>INDEX('O3-8hr'!$A:$Z,$IU33+GR$21-$G$21,$IT33)</f>
        <v>28</v>
      </c>
      <c r="GS33" s="10">
        <f>INDEX('O3-8hr'!$A:$Z,$IU33+GS$21-$G$21,$IT33)</f>
        <v>14</v>
      </c>
      <c r="GT33" s="10">
        <f>INDEX('O3-8hr'!$A:$Z,$IU33+GT$21-$G$21,$IT33)</f>
        <v>14</v>
      </c>
      <c r="GU33" s="10">
        <f>INDEX('O3-8hr'!$A:$Z,$IU33+GU$21-$G$21,$IT33)</f>
        <v>20</v>
      </c>
      <c r="GV33" s="10">
        <f>INDEX('O3-8hr'!$A:$Z,$IU33+GV$21-$G$21,$IT33)</f>
        <v>24</v>
      </c>
      <c r="GW33" s="10">
        <f>INDEX('O3-8hr'!$A:$Z,$IU33+GW$21-$G$21,$IT33)</f>
        <v>35</v>
      </c>
      <c r="GX33" s="10">
        <f>INDEX('O3-8hr'!$A:$Z,$IU33+GX$21-$G$21,$IT33)</f>
        <v>32</v>
      </c>
      <c r="GY33" s="10">
        <f>INDEX('O3-8hr'!$A:$Z,$IU33+GY$21-$G$21,$IT33)</f>
        <v>25</v>
      </c>
      <c r="GZ33" s="10">
        <f>INDEX('O3-8hr'!$A:$Z,$IU33+GZ$21-$G$21,$IT33)</f>
        <v>20</v>
      </c>
      <c r="HA33" s="10">
        <f>INDEX('O3-8hr'!$A:$Z,$IU33+HA$21-$G$21,$IT33)</f>
        <v>32</v>
      </c>
      <c r="HB33" s="10">
        <f>INDEX('O3-8hr'!$A:$Z,$IU33+HB$21-$G$21,$IT33)</f>
        <v>27</v>
      </c>
      <c r="HC33" s="10">
        <f>INDEX('O3-8hr'!$A:$Z,$IU33+HC$21-$G$21,$IT33)</f>
        <v>26</v>
      </c>
      <c r="HD33" s="10">
        <f>INDEX('O3-8hr'!$A:$Z,$IU33+HD$21-$G$21,$IT33)</f>
        <v>27</v>
      </c>
      <c r="HE33" s="10">
        <f>INDEX('O3-8hr'!$A:$Z,$IU33+HE$21-$G$21,$IT33)</f>
        <v>22</v>
      </c>
      <c r="HF33" s="10">
        <f>INDEX('O3-8hr'!$A:$Z,$IU33+HF$21-$G$21,$IT33)</f>
        <v>31</v>
      </c>
      <c r="HG33" s="10">
        <f>INDEX('O3-8hr'!$A:$Z,$IU33+HG$21-$G$21,$IT33)</f>
        <v>26</v>
      </c>
      <c r="HH33" s="10">
        <f>INDEX('O3-8hr'!$A:$Z,$IU33+HH$21-$G$21,$IT33)</f>
        <v>24</v>
      </c>
      <c r="HI33" s="10">
        <f>INDEX('O3-8hr'!$A:$Z,$IU33+HI$21-$G$21,$IT33)</f>
        <v>32</v>
      </c>
      <c r="HJ33" s="10">
        <f>INDEX('O3-8hr'!$A:$Z,$IU33+HJ$21-$G$21,$IT33)</f>
        <v>22</v>
      </c>
      <c r="HK33" s="10">
        <f>INDEX('O3-8hr'!$A:$Z,$IU33+HK$21-$G$21,$IT33)</f>
        <v>43</v>
      </c>
      <c r="HL33" s="10">
        <f>INDEX('O3-8hr'!$A:$Z,$IU33+HL$21-$G$21,$IT33)</f>
        <v>34</v>
      </c>
      <c r="HM33" s="10">
        <f>INDEX('O3-8hr'!$A:$Z,$IU33+HM$21-$G$21,$IT33)</f>
        <v>39</v>
      </c>
      <c r="HN33" s="10">
        <f>INDEX('O3-8hr'!$A:$Z,$IU33+HN$21-$G$21,$IT33)</f>
        <v>34</v>
      </c>
      <c r="HO33" s="10">
        <f>INDEX('O3-8hr'!$A:$Z,$IU33+HO$21-$G$21,$IT33)</f>
        <v>29</v>
      </c>
      <c r="HP33" s="10">
        <f>INDEX('O3-8hr'!$A:$Z,$IU33+HP$21-$G$21,$IT33)</f>
        <v>40</v>
      </c>
      <c r="HQ33" s="10">
        <f>INDEX('O3-8hr'!$A:$Z,$IU33+HQ$21-$G$21,$IT33)</f>
        <v>29</v>
      </c>
      <c r="HR33" s="10">
        <f>INDEX('O3-8hr'!$A:$Z,$IU33+HR$21-$G$21,$IT33)</f>
        <v>27</v>
      </c>
      <c r="HS33" s="10">
        <f>INDEX('O3-8hr'!$A:$Z,$IU33+HS$21-$G$21,$IT33)</f>
        <v>28</v>
      </c>
      <c r="HT33" s="10">
        <f>INDEX('O3-8hr'!$A:$Z,$IU33+HT$21-$G$21,$IT33)</f>
        <v>20</v>
      </c>
      <c r="HU33" s="10">
        <f>INDEX('O3-8hr'!$A:$Z,$IU33+HU$21-$G$21,$IT33)</f>
        <v>24</v>
      </c>
      <c r="HV33" s="10">
        <f>INDEX('O3-8hr'!$A:$Z,$IU33+HV$21-$G$21,$IT33)</f>
        <v>24</v>
      </c>
      <c r="HW33" s="10">
        <f>INDEX('O3-8hr'!$A:$Z,$IU33+HW$21-$G$21,$IT33)</f>
        <v>18</v>
      </c>
      <c r="HX33" s="10">
        <f>INDEX('O3-8hr'!$A:$Z,$IU33+HX$21-$G$21,$IT33)</f>
        <v>27</v>
      </c>
      <c r="HY33" s="10">
        <f>INDEX('O3-8hr'!$A:$Z,$IU33+HY$21-$G$21,$IT33)</f>
        <v>26</v>
      </c>
      <c r="HZ33" s="10">
        <f>INDEX('O3-8hr'!$A:$Z,$IU33+HZ$21-$G$21,$IT33)</f>
        <v>26</v>
      </c>
      <c r="IA33" s="10">
        <f>INDEX('O3-8hr'!$A:$Z,$IU33+IA$21-$G$21,$IT33)</f>
        <v>23</v>
      </c>
      <c r="IB33" s="10">
        <f>INDEX('O3-8hr'!$A:$Z,$IU33+IB$21-$G$21,$IT33)</f>
        <v>26</v>
      </c>
      <c r="IC33" s="10">
        <f>INDEX('O3-8hr'!$A:$Z,$IU33+IC$21-$G$21,$IT33)</f>
        <v>31</v>
      </c>
      <c r="ID33" s="10">
        <f>INDEX('O3-8hr'!$A:$Z,$IU33+ID$21-$G$21,$IT33)</f>
        <v>28</v>
      </c>
      <c r="IE33" s="10">
        <f>INDEX('O3-8hr'!$A:$Z,$IU33+IE$21-$G$21,$IT33)</f>
        <v>30</v>
      </c>
      <c r="IF33" s="10">
        <f>INDEX('O3-8hr'!$A:$Z,$IU33+IF$21-$G$21,$IT33)</f>
        <v>27</v>
      </c>
      <c r="IG33" s="10">
        <f>INDEX('O3-8hr'!$A:$Z,$IU33+IG$21-$G$21,$IT33)</f>
        <v>25</v>
      </c>
      <c r="IH33" s="10">
        <f>INDEX('O3-8hr'!$A:$Z,$IU33+IH$21-$G$21,$IT33)</f>
        <v>26</v>
      </c>
      <c r="II33" s="10">
        <f>INDEX('O3-8hr'!$A:$Z,$IU33+II$21-$G$21,$IT33)</f>
        <v>30</v>
      </c>
      <c r="IJ33" s="10">
        <f>INDEX('O3-8hr'!$A:$Z,$IU33+IJ$21-$G$21,$IT33)</f>
        <v>21</v>
      </c>
      <c r="IK33" s="10">
        <f>INDEX('O3-8hr'!$A:$Z,$IU33+IK$21-$G$21,$IT33)</f>
        <v>24</v>
      </c>
      <c r="IL33" s="10">
        <f>INDEX('O3-8hr'!$A:$Z,$IU33+IL$21-$G$21,$IT33)</f>
        <v>29</v>
      </c>
      <c r="IM33" s="10">
        <f>INDEX('O3-8hr'!$A:$Z,$IU33+IM$21-$G$21,$IT33)</f>
        <v>29</v>
      </c>
      <c r="IN33" s="10">
        <f>INDEX('O3-8hr'!$A:$Z,$IU33+IN$21-$G$21,$IT33)</f>
        <v>16</v>
      </c>
      <c r="IO33" s="10">
        <f>INDEX('O3-8hr'!$A:$Z,$IU33+IO$21-$G$21,$IT33)</f>
        <v>19</v>
      </c>
      <c r="IP33" s="10">
        <f>INDEX('O3-8hr'!$A:$Z,$IU33+IP$21-$G$21,$IT33)</f>
        <v>30</v>
      </c>
      <c r="IQ33" s="15">
        <f>INDEX('O3-8hr'!$A:$Z,$IU33+IQ$21-$G$21,$IT33)</f>
        <v>35</v>
      </c>
      <c r="IR33" s="21">
        <f t="shared" si="57"/>
        <v>70</v>
      </c>
      <c r="IT33" s="40">
        <f>MATCH($B33,'O3-8hr'!$1:$1,0)</f>
        <v>14</v>
      </c>
      <c r="IU33" s="40">
        <f>MATCH(DATE($A33,$IT$18,$IU$18),'O3-8hr'!$B:$B,0)</f>
        <v>1161</v>
      </c>
    </row>
    <row r="34" spans="1:255" ht="12.75" customHeight="1" x14ac:dyDescent="0.2">
      <c r="A34" s="21">
        <v>2018</v>
      </c>
      <c r="B34" s="21">
        <v>340130003</v>
      </c>
      <c r="C34" s="20">
        <f>INDEX(Sites!$A:$N,MATCH($B34,Sites!$A:$A,0),2)</f>
        <v>40.720989000000003</v>
      </c>
      <c r="D34" s="21" t="str">
        <f>INDEX(Sites!$A:$N,MATCH($B34,Sites!$A:$A,0),4)</f>
        <v>NJ</v>
      </c>
      <c r="E34" s="21" t="str">
        <f>INDEX(Sites!$A:$N,MATCH($B34,Sites!$A:$A,0),10)</f>
        <v>27.0</v>
      </c>
      <c r="F34" s="21" t="str">
        <f>INDEX(Sites!$A:$N,MATCH($B34,Sites!$A:$A,0),6)</f>
        <v>Newark Firehouse</v>
      </c>
      <c r="G34" s="16">
        <f>INDEX('O3-8hr'!$A:$Z,$IU34+G$21-$G$21,$IT34)</f>
        <v>36</v>
      </c>
      <c r="H34" s="10">
        <f>INDEX('O3-8hr'!$A:$Z,$IU34+H$21-$G$21,$IT34)</f>
        <v>36</v>
      </c>
      <c r="I34" s="10">
        <f>INDEX('O3-8hr'!$A:$Z,$IU34+I$21-$G$21,$IT34)</f>
        <v>36</v>
      </c>
      <c r="J34" s="10">
        <f>INDEX('O3-8hr'!$A:$Z,$IU34+J$21-$G$21,$IT34)</f>
        <v>41</v>
      </c>
      <c r="K34" s="10">
        <f>INDEX('O3-8hr'!$A:$Z,$IU34+K$21-$G$21,$IT34)</f>
        <v>35</v>
      </c>
      <c r="L34" s="10">
        <f>INDEX('O3-8hr'!$A:$Z,$IU34+L$21-$G$21,$IT34)</f>
        <v>33</v>
      </c>
      <c r="M34" s="10">
        <f>INDEX('O3-8hr'!$A:$Z,$IU34+M$21-$G$21,$IT34)</f>
        <v>32</v>
      </c>
      <c r="N34" s="10">
        <f>INDEX('O3-8hr'!$A:$Z,$IU34+N$21-$G$21,$IT34)</f>
        <v>32</v>
      </c>
      <c r="O34" s="10">
        <f>INDEX('O3-8hr'!$A:$Z,$IU34+O$21-$G$21,$IT34)</f>
        <v>33</v>
      </c>
      <c r="P34" s="10">
        <f>INDEX('O3-8hr'!$A:$Z,$IU34+P$21-$G$21,$IT34)</f>
        <v>40</v>
      </c>
      <c r="Q34" s="10">
        <f>INDEX('O3-8hr'!$A:$Z,$IU34+Q$21-$G$21,$IT34)</f>
        <v>43</v>
      </c>
      <c r="R34" s="10">
        <f>INDEX('O3-8hr'!$A:$Z,$IU34+R$21-$G$21,$IT34)</f>
        <v>32</v>
      </c>
      <c r="S34" s="10">
        <f>INDEX('O3-8hr'!$A:$Z,$IU34+S$21-$G$21,$IT34)</f>
        <v>39</v>
      </c>
      <c r="T34" s="10">
        <f>INDEX('O3-8hr'!$A:$Z,$IU34+T$21-$G$21,$IT34)</f>
        <v>36</v>
      </c>
      <c r="U34" s="10">
        <f>INDEX('O3-8hr'!$A:$Z,$IU34+U$21-$G$21,$IT34)</f>
        <v>42</v>
      </c>
      <c r="V34" s="10">
        <f>INDEX('O3-8hr'!$A:$Z,$IU34+V$21-$G$21,$IT34)</f>
        <v>40</v>
      </c>
      <c r="W34" s="10">
        <f>INDEX('O3-8hr'!$A:$Z,$IU34+W$21-$G$21,$IT34)</f>
        <v>44</v>
      </c>
      <c r="X34" s="10">
        <f>INDEX('O3-8hr'!$A:$Z,$IU34+X$21-$G$21,$IT34)</f>
        <v>46</v>
      </c>
      <c r="Y34" s="10">
        <f>INDEX('O3-8hr'!$A:$Z,$IU34+Y$21-$G$21,$IT34)</f>
        <v>45</v>
      </c>
      <c r="Z34" s="10">
        <f>INDEX('O3-8hr'!$A:$Z,$IU34+Z$21-$G$21,$IT34)</f>
        <v>35</v>
      </c>
      <c r="AA34" s="10">
        <f>INDEX('O3-8hr'!$A:$Z,$IU34+AA$21-$G$21,$IT34)</f>
        <v>36</v>
      </c>
      <c r="AB34" s="10">
        <f>INDEX('O3-8hr'!$A:$Z,$IU34+AB$21-$G$21,$IT34)</f>
        <v>44</v>
      </c>
      <c r="AC34" s="10">
        <f>INDEX('O3-8hr'!$A:$Z,$IU34+AC$21-$G$21,$IT34)</f>
        <v>41</v>
      </c>
      <c r="AD34" s="10">
        <f>INDEX('O3-8hr'!$A:$Z,$IU34+AD$21-$G$21,$IT34)</f>
        <v>45</v>
      </c>
      <c r="AE34" s="10">
        <f>INDEX('O3-8hr'!$A:$Z,$IU34+AE$21-$G$21,$IT34)</f>
        <v>35</v>
      </c>
      <c r="AF34" s="10">
        <f>INDEX('O3-8hr'!$A:$Z,$IU34+AF$21-$G$21,$IT34)</f>
        <v>36</v>
      </c>
      <c r="AG34" s="10">
        <f>INDEX('O3-8hr'!$A:$Z,$IU34+AG$21-$G$21,$IT34)</f>
        <v>26</v>
      </c>
      <c r="AH34" s="10">
        <f>INDEX('O3-8hr'!$A:$Z,$IU34+AH$21-$G$21,$IT34)</f>
        <v>21</v>
      </c>
      <c r="AI34" s="10">
        <f>INDEX('O3-8hr'!$A:$Z,$IU34+AI$21-$G$21,$IT34)</f>
        <v>13</v>
      </c>
      <c r="AJ34" s="10">
        <f>INDEX('O3-8hr'!$A:$Z,$IU34+AJ$21-$G$21,$IT34)</f>
        <v>35</v>
      </c>
      <c r="AK34" s="10">
        <f>INDEX('O3-8hr'!$A:$Z,$IU34+AK$21-$G$21,$IT34)</f>
        <v>41</v>
      </c>
      <c r="AL34" s="10">
        <f>INDEX('O3-8hr'!$A:$Z,$IU34+AL$21-$G$21,$IT34)</f>
        <v>38</v>
      </c>
      <c r="AM34" s="10">
        <f>INDEX('O3-8hr'!$A:$Z,$IU34+AM$21-$G$21,$IT34)</f>
        <v>35</v>
      </c>
      <c r="AN34" s="10">
        <f>INDEX('O3-8hr'!$A:$Z,$IU34+AN$21-$G$21,$IT34)</f>
        <v>18</v>
      </c>
      <c r="AO34" s="10">
        <f>INDEX('O3-8hr'!$A:$Z,$IU34+AO$21-$G$21,$IT34)</f>
        <v>43</v>
      </c>
      <c r="AP34" s="10">
        <f>INDEX('O3-8hr'!$A:$Z,$IU34+AP$21-$G$21,$IT34)</f>
        <v>43</v>
      </c>
      <c r="AQ34" s="10">
        <f>INDEX('O3-8hr'!$A:$Z,$IU34+AQ$21-$G$21,$IT34)</f>
        <v>43</v>
      </c>
      <c r="AR34" s="10">
        <f>INDEX('O3-8hr'!$A:$Z,$IU34+AR$21-$G$21,$IT34)</f>
        <v>46</v>
      </c>
      <c r="AS34" s="10">
        <f>INDEX('O3-8hr'!$A:$Z,$IU34+AS$21-$G$21,$IT34)</f>
        <v>43</v>
      </c>
      <c r="AT34" s="10">
        <f>INDEX('O3-8hr'!$A:$Z,$IU34+AT$21-$G$21,$IT34)</f>
        <v>41</v>
      </c>
      <c r="AU34" s="10">
        <f>INDEX('O3-8hr'!$A:$Z,$IU34+AU$21-$G$21,$IT34)</f>
        <v>42</v>
      </c>
      <c r="AV34" s="10">
        <f>INDEX('O3-8hr'!$A:$Z,$IU34+AV$21-$G$21,$IT34)</f>
        <v>39</v>
      </c>
      <c r="AW34" s="10">
        <f>INDEX('O3-8hr'!$A:$Z,$IU34+AW$21-$G$21,$IT34)</f>
        <v>41</v>
      </c>
      <c r="AX34" s="10">
        <f>INDEX('O3-8hr'!$A:$Z,$IU34+AX$21-$G$21,$IT34)</f>
        <v>63</v>
      </c>
      <c r="AY34" s="10">
        <f>INDEX('O3-8hr'!$A:$Z,$IU34+AY$21-$G$21,$IT34)</f>
        <v>52</v>
      </c>
      <c r="AZ34" s="10">
        <f>INDEX('O3-8hr'!$A:$Z,$IU34+AZ$21-$G$21,$IT34)</f>
        <v>41</v>
      </c>
      <c r="BA34" s="10">
        <f>INDEX('O3-8hr'!$A:$Z,$IU34+BA$21-$G$21,$IT34)</f>
        <v>35</v>
      </c>
      <c r="BB34" s="10">
        <f>INDEX('O3-8hr'!$A:$Z,$IU34+BB$21-$G$21,$IT34)</f>
        <v>31</v>
      </c>
      <c r="BC34" s="10">
        <f>INDEX('O3-8hr'!$A:$Z,$IU34+BC$21-$G$21,$IT34)</f>
        <v>37</v>
      </c>
      <c r="BD34" s="10">
        <f>INDEX('O3-8hr'!$A:$Z,$IU34+BD$21-$G$21,$IT34)</f>
        <v>41</v>
      </c>
      <c r="BE34" s="10">
        <f>INDEX('O3-8hr'!$A:$Z,$IU34+BE$21-$G$21,$IT34)</f>
        <v>42</v>
      </c>
      <c r="BF34" s="10">
        <f>INDEX('O3-8hr'!$A:$Z,$IU34+BF$21-$G$21,$IT34)</f>
        <v>51</v>
      </c>
      <c r="BG34" s="10">
        <f>INDEX('O3-8hr'!$A:$Z,$IU34+BG$21-$G$21,$IT34)</f>
        <v>52</v>
      </c>
      <c r="BH34" s="10">
        <f>INDEX('O3-8hr'!$A:$Z,$IU34+BH$21-$G$21,$IT34)</f>
        <v>41</v>
      </c>
      <c r="BI34" s="10">
        <f>INDEX('O3-8hr'!$A:$Z,$IU34+BI$21-$G$21,$IT34)</f>
        <v>45</v>
      </c>
      <c r="BJ34" s="10">
        <f>INDEX('O3-8hr'!$A:$Z,$IU34+BJ$21-$G$21,$IT34)</f>
        <v>29</v>
      </c>
      <c r="BK34" s="10">
        <f>INDEX('O3-8hr'!$A:$Z,$IU34+BK$21-$G$21,$IT34)</f>
        <v>50</v>
      </c>
      <c r="BL34" s="10">
        <f>INDEX('O3-8hr'!$A:$Z,$IU34+BL$21-$G$21,$IT34)</f>
        <v>29</v>
      </c>
      <c r="BM34" s="10">
        <f>INDEX('O3-8hr'!$A:$Z,$IU34+BM$21-$G$21,$IT34)</f>
        <v>44</v>
      </c>
      <c r="BN34" s="10">
        <f>INDEX('O3-8hr'!$A:$Z,$IU34+BN$21-$G$21,$IT34)</f>
        <v>36</v>
      </c>
      <c r="BO34" s="10">
        <f>INDEX('O3-8hr'!$A:$Z,$IU34+BO$21-$G$21,$IT34)</f>
        <v>40</v>
      </c>
      <c r="BP34" s="10">
        <f>INDEX('O3-8hr'!$A:$Z,$IU34+BP$21-$G$21,$IT34)</f>
        <v>69</v>
      </c>
      <c r="BQ34" s="10">
        <f>INDEX('O3-8hr'!$A:$Z,$IU34+BQ$21-$G$21,$IT34)</f>
        <v>67</v>
      </c>
      <c r="BR34" s="10">
        <f>INDEX('O3-8hr'!$A:$Z,$IU34+BR$21-$G$21,$IT34)</f>
        <v>59</v>
      </c>
      <c r="BS34" s="10">
        <f>INDEX('O3-8hr'!$A:$Z,$IU34+BS$21-$G$21,$IT34)</f>
        <v>57</v>
      </c>
      <c r="BT34" s="10">
        <f>INDEX('O3-8hr'!$A:$Z,$IU34+BT$21-$G$21,$IT34)</f>
        <v>56</v>
      </c>
      <c r="BU34" s="10">
        <f>INDEX('O3-8hr'!$A:$Z,$IU34+BU$21-$G$21,$IT34)</f>
        <v>43</v>
      </c>
      <c r="BV34" s="10">
        <f>INDEX('O3-8hr'!$A:$Z,$IU34+BV$21-$G$21,$IT34)</f>
        <v>47</v>
      </c>
      <c r="BW34" s="10">
        <f>INDEX('O3-8hr'!$A:$Z,$IU34+BW$21-$G$21,$IT34)</f>
        <v>40</v>
      </c>
      <c r="BX34" s="10">
        <f>INDEX('O3-8hr'!$A:$Z,$IU34+BX$21-$G$21,$IT34)</f>
        <v>35</v>
      </c>
      <c r="BY34" s="10">
        <f>INDEX('O3-8hr'!$A:$Z,$IU34+BY$21-$G$21,$IT34)</f>
        <v>25</v>
      </c>
      <c r="BZ34" s="10">
        <f>INDEX('O3-8hr'!$A:$Z,$IU34+BZ$21-$G$21,$IT34)</f>
        <v>50</v>
      </c>
      <c r="CA34" s="10">
        <f>INDEX('O3-8hr'!$A:$Z,$IU34+CA$21-$G$21,$IT34)</f>
        <v>36</v>
      </c>
      <c r="CB34" s="10">
        <f>INDEX('O3-8hr'!$A:$Z,$IU34+CB$21-$G$21,$IT34)</f>
        <v>28</v>
      </c>
      <c r="CC34" s="10">
        <f>INDEX('O3-8hr'!$A:$Z,$IU34+CC$21-$G$21,$IT34)</f>
        <v>27</v>
      </c>
      <c r="CD34" s="10">
        <f>INDEX('O3-8hr'!$A:$Z,$IU34+CD$21-$G$21,$IT34)</f>
        <v>56</v>
      </c>
      <c r="CE34" s="10">
        <f>INDEX('O3-8hr'!$A:$Z,$IU34+CE$21-$G$21,$IT34)</f>
        <v>24</v>
      </c>
      <c r="CF34" s="10">
        <f>INDEX('O3-8hr'!$A:$Z,$IU34+CF$21-$G$21,$IT34)</f>
        <v>22</v>
      </c>
      <c r="CG34" s="10">
        <f>INDEX('O3-8hr'!$A:$Z,$IU34+CG$21-$G$21,$IT34)</f>
        <v>33</v>
      </c>
      <c r="CH34" s="10">
        <f>INDEX('O3-8hr'!$A:$Z,$IU34+CH$21-$G$21,$IT34)</f>
        <v>28</v>
      </c>
      <c r="CI34" s="10">
        <f>INDEX('O3-8hr'!$A:$Z,$IU34+CI$21-$G$21,$IT34)</f>
        <v>37</v>
      </c>
      <c r="CJ34" s="10">
        <f>INDEX('O3-8hr'!$A:$Z,$IU34+CJ$21-$G$21,$IT34)</f>
        <v>50</v>
      </c>
      <c r="CK34" s="10">
        <f>INDEX('O3-8hr'!$A:$Z,$IU34+CK$21-$G$21,$IT34)</f>
        <v>20</v>
      </c>
      <c r="CL34" s="10">
        <f>INDEX('O3-8hr'!$A:$Z,$IU34+CL$21-$G$21,$IT34)</f>
        <v>39</v>
      </c>
      <c r="CM34" s="10">
        <f>INDEX('O3-8hr'!$A:$Z,$IU34+CM$21-$G$21,$IT34)</f>
        <v>55</v>
      </c>
      <c r="CN34" s="10">
        <f>INDEX('O3-8hr'!$A:$Z,$IU34+CN$21-$G$21,$IT34)</f>
        <v>63</v>
      </c>
      <c r="CO34" s="10">
        <f>INDEX('O3-8hr'!$A:$Z,$IU34+CO$21-$G$21,$IT34)</f>
        <v>60</v>
      </c>
      <c r="CP34" s="10">
        <f>INDEX('O3-8hr'!$A:$Z,$IU34+CP$21-$G$21,$IT34)</f>
        <v>44</v>
      </c>
      <c r="CQ34" s="10">
        <f>INDEX('O3-8hr'!$A:$Z,$IU34+CQ$21-$G$21,$IT34)</f>
        <v>26</v>
      </c>
      <c r="CR34" s="10">
        <f>INDEX('O3-8hr'!$A:$Z,$IU34+CR$21-$G$21,$IT34)</f>
        <v>74</v>
      </c>
      <c r="CS34" s="10">
        <f>INDEX('O3-8hr'!$A:$Z,$IU34+CS$21-$G$21,$IT34)</f>
        <v>27</v>
      </c>
      <c r="CT34" s="10">
        <f>INDEX('O3-8hr'!$A:$Z,$IU34+CT$21-$G$21,$IT34)</f>
        <v>15</v>
      </c>
      <c r="CU34" s="10">
        <f>INDEX('O3-8hr'!$A:$Z,$IU34+CU$21-$G$21,$IT34)</f>
        <v>31</v>
      </c>
      <c r="CV34" s="10">
        <f>INDEX('O3-8hr'!$A:$Z,$IU34+CV$21-$G$21,$IT34)</f>
        <v>50</v>
      </c>
      <c r="CW34" s="10">
        <f>INDEX('O3-8hr'!$A:$Z,$IU34+CW$21-$G$21,$IT34)</f>
        <v>23</v>
      </c>
      <c r="CX34" s="10">
        <f>INDEX('O3-8hr'!$A:$Z,$IU34+CX$21-$G$21,$IT34)</f>
        <v>27</v>
      </c>
      <c r="CY34" s="10">
        <f>INDEX('O3-8hr'!$A:$Z,$IU34+CY$21-$G$21,$IT34)</f>
        <v>46</v>
      </c>
      <c r="CZ34" s="10">
        <f>INDEX('O3-8hr'!$A:$Z,$IU34+CZ$21-$G$21,$IT34)</f>
        <v>29</v>
      </c>
      <c r="DA34" s="10">
        <f>INDEX('O3-8hr'!$A:$Z,$IU34+DA$21-$G$21,$IT34)</f>
        <v>24</v>
      </c>
      <c r="DB34" s="10">
        <f>INDEX('O3-8hr'!$A:$Z,$IU34+DB$21-$G$21,$IT34)</f>
        <v>59</v>
      </c>
      <c r="DC34" s="10">
        <f>INDEX('O3-8hr'!$A:$Z,$IU34+DC$21-$G$21,$IT34)</f>
        <v>60</v>
      </c>
      <c r="DD34" s="10">
        <f>INDEX('O3-8hr'!$A:$Z,$IU34+DD$21-$G$21,$IT34)</f>
        <v>30</v>
      </c>
      <c r="DE34" s="10">
        <f>INDEX('O3-8hr'!$A:$Z,$IU34+DE$21-$G$21,$IT34)</f>
        <v>35</v>
      </c>
      <c r="DF34" s="10">
        <f>INDEX('O3-8hr'!$A:$Z,$IU34+DF$21-$G$21,$IT34)</f>
        <v>39</v>
      </c>
      <c r="DG34" s="10">
        <f>INDEX('O3-8hr'!$A:$Z,$IU34+DG$21-$G$21,$IT34)</f>
        <v>39</v>
      </c>
      <c r="DH34" s="10">
        <f>INDEX('O3-8hr'!$A:$Z,$IU34+DH$21-$G$21,$IT34)</f>
        <v>49</v>
      </c>
      <c r="DI34" s="10">
        <f>INDEX('O3-8hr'!$A:$Z,$IU34+DI$21-$G$21,$IT34)</f>
        <v>36</v>
      </c>
      <c r="DJ34" s="10">
        <f>INDEX('O3-8hr'!$A:$Z,$IU34+DJ$21-$G$21,$IT34)</f>
        <v>44</v>
      </c>
      <c r="DK34" s="10">
        <f>INDEX('O3-8hr'!$A:$Z,$IU34+DK$21-$G$21,$IT34)</f>
        <v>68</v>
      </c>
      <c r="DL34" s="10">
        <f>INDEX('O3-8hr'!$A:$Z,$IU34+DL$21-$G$21,$IT34)</f>
        <v>70</v>
      </c>
      <c r="DM34" s="10">
        <f>INDEX('O3-8hr'!$A:$Z,$IU34+DM$21-$G$21,$IT34)</f>
        <v>41</v>
      </c>
      <c r="DN34" s="10">
        <f>INDEX('O3-8hr'!$A:$Z,$IU34+DN$21-$G$21,$IT34)</f>
        <v>52</v>
      </c>
      <c r="DO34" s="10">
        <f>INDEX('O3-8hr'!$A:$Z,$IU34+DO$21-$G$21,$IT34)</f>
        <v>54</v>
      </c>
      <c r="DP34" s="10">
        <f>INDEX('O3-8hr'!$A:$Z,$IU34+DP$21-$G$21,$IT34)</f>
        <v>35</v>
      </c>
      <c r="DQ34" s="10">
        <f>INDEX('O3-8hr'!$A:$Z,$IU34+DQ$21-$G$21,$IT34)</f>
        <v>30</v>
      </c>
      <c r="DR34" s="10">
        <f>INDEX('O3-8hr'!$A:$Z,$IU34+DR$21-$G$21,$IT34)</f>
        <v>46</v>
      </c>
      <c r="DS34" s="10">
        <f>INDEX('O3-8hr'!$A:$Z,$IU34+DS$21-$G$21,$IT34)</f>
        <v>37</v>
      </c>
      <c r="DT34" s="10">
        <f>INDEX('O3-8hr'!$A:$Z,$IU34+DT$21-$G$21,$IT34)</f>
        <v>30</v>
      </c>
      <c r="DU34" s="10">
        <f>INDEX('O3-8hr'!$A:$Z,$IU34+DU$21-$G$21,$IT34)</f>
        <v>32</v>
      </c>
      <c r="DV34" s="10">
        <f>INDEX('O3-8hr'!$A:$Z,$IU34+DV$21-$G$21,$IT34)</f>
        <v>47</v>
      </c>
      <c r="DW34" s="10">
        <f>INDEX('O3-8hr'!$A:$Z,$IU34+DW$21-$G$21,$IT34)</f>
        <v>58</v>
      </c>
      <c r="DX34" s="10">
        <f>INDEX('O3-8hr'!$A:$Z,$IU34+DX$21-$G$21,$IT34)</f>
        <v>71</v>
      </c>
      <c r="DY34" s="10">
        <f>INDEX('O3-8hr'!$A:$Z,$IU34+DY$21-$G$21,$IT34)</f>
        <v>68</v>
      </c>
      <c r="DZ34" s="10">
        <f>INDEX('O3-8hr'!$A:$Z,$IU34+DZ$21-$G$21,$IT34)</f>
        <v>96</v>
      </c>
      <c r="EA34" s="10">
        <f>INDEX('O3-8hr'!$A:$Z,$IU34+EA$21-$G$21,$IT34)</f>
        <v>49</v>
      </c>
      <c r="EB34" s="10">
        <f>INDEX('O3-8hr'!$A:$Z,$IU34+EB$21-$G$21,$IT34)</f>
        <v>43</v>
      </c>
      <c r="EC34" s="10">
        <f>INDEX('O3-8hr'!$A:$Z,$IU34+EC$21-$G$21,$IT34)</f>
        <v>28</v>
      </c>
      <c r="ED34" s="10">
        <f>INDEX('O3-8hr'!$A:$Z,$IU34+ED$21-$G$21,$IT34)</f>
        <v>33</v>
      </c>
      <c r="EE34" s="10">
        <f>INDEX('O3-8hr'!$A:$Z,$IU34+EE$21-$G$21,$IT34)</f>
        <v>41</v>
      </c>
      <c r="EF34" s="10">
        <f>INDEX('O3-8hr'!$A:$Z,$IU34+EF$21-$G$21,$IT34)</f>
        <v>59</v>
      </c>
      <c r="EG34" s="10">
        <f>INDEX('O3-8hr'!$A:$Z,$IU34+EG$21-$G$21,$IT34)</f>
        <v>65</v>
      </c>
      <c r="EH34" s="10">
        <f>INDEX('O3-8hr'!$A:$Z,$IU34+EH$21-$G$21,$IT34)</f>
        <v>80</v>
      </c>
      <c r="EI34" s="10">
        <f>INDEX('O3-8hr'!$A:$Z,$IU34+EI$21-$G$21,$IT34)</f>
        <v>49</v>
      </c>
      <c r="EJ34" s="10">
        <f>INDEX('O3-8hr'!$A:$Z,$IU34+EJ$21-$G$21,$IT34)</f>
        <v>57</v>
      </c>
      <c r="EK34" s="10">
        <f>INDEX('O3-8hr'!$A:$Z,$IU34+EK$21-$G$21,$IT34)</f>
        <v>58</v>
      </c>
      <c r="EL34" s="10">
        <f>INDEX('O3-8hr'!$A:$Z,$IU34+EL$21-$G$21,$IT34)</f>
        <v>59</v>
      </c>
      <c r="EM34" s="10">
        <f>INDEX('O3-8hr'!$A:$Z,$IU34+EM$21-$G$21,$IT34)</f>
        <v>49</v>
      </c>
      <c r="EN34" s="10">
        <f>INDEX('O3-8hr'!$A:$Z,$IU34+EN$21-$G$21,$IT34)</f>
        <v>67</v>
      </c>
      <c r="EO34" s="10">
        <f>INDEX('O3-8hr'!$A:$Z,$IU34+EO$21-$G$21,$IT34)</f>
        <v>53</v>
      </c>
      <c r="EP34" s="10">
        <f>INDEX('O3-8hr'!$A:$Z,$IU34+EP$21-$G$21,$IT34)</f>
        <v>32</v>
      </c>
      <c r="EQ34" s="10">
        <f>INDEX('O3-8hr'!$A:$Z,$IU34+EQ$21-$G$21,$IT34)</f>
        <v>54</v>
      </c>
      <c r="ER34" s="10">
        <f>INDEX('O3-8hr'!$A:$Z,$IU34+ER$21-$G$21,$IT34)</f>
        <v>47</v>
      </c>
      <c r="ES34" s="10">
        <f>INDEX('O3-8hr'!$A:$Z,$IU34+ES$21-$G$21,$IT34)</f>
        <v>35</v>
      </c>
      <c r="ET34" s="10">
        <f>INDEX('O3-8hr'!$A:$Z,$IU34+ET$21-$G$21,$IT34)</f>
        <v>27</v>
      </c>
      <c r="EU34" s="10">
        <f>INDEX('O3-8hr'!$A:$Z,$IU34+EU$21-$G$21,$IT34)</f>
        <v>19</v>
      </c>
      <c r="EV34" s="10">
        <f>INDEX('O3-8hr'!$A:$Z,$IU34+EV$21-$G$21,$IT34)</f>
        <v>18</v>
      </c>
      <c r="EW34" s="10">
        <f>INDEX('O3-8hr'!$A:$Z,$IU34+EW$21-$G$21,$IT34)</f>
        <v>22</v>
      </c>
      <c r="EX34" s="10">
        <f>INDEX('O3-8hr'!$A:$Z,$IU34+EX$21-$G$21,$IT34)</f>
        <v>49</v>
      </c>
      <c r="EY34" s="10">
        <f>INDEX('O3-8hr'!$A:$Z,$IU34+EY$21-$G$21,$IT34)</f>
        <v>51</v>
      </c>
      <c r="EZ34" s="10">
        <f>INDEX('O3-8hr'!$A:$Z,$IU34+EZ$21-$G$21,$IT34)</f>
        <v>60</v>
      </c>
      <c r="FA34" s="10">
        <f>INDEX('O3-8hr'!$A:$Z,$IU34+FA$21-$G$21,$IT34)</f>
        <v>38</v>
      </c>
      <c r="FB34" s="10">
        <f>INDEX('O3-8hr'!$A:$Z,$IU34+FB$21-$G$21,$IT34)</f>
        <v>35</v>
      </c>
      <c r="FC34" s="10">
        <f>INDEX('O3-8hr'!$A:$Z,$IU34+FC$21-$G$21,$IT34)</f>
        <v>42</v>
      </c>
      <c r="FD34" s="10">
        <f>INDEX('O3-8hr'!$A:$Z,$IU34+FD$21-$G$21,$IT34)</f>
        <v>41</v>
      </c>
      <c r="FE34" s="10">
        <f>INDEX('O3-8hr'!$A:$Z,$IU34+FE$21-$G$21,$IT34)</f>
        <v>39</v>
      </c>
      <c r="FF34" s="10">
        <f>INDEX('O3-8hr'!$A:$Z,$IU34+FF$21-$G$21,$IT34)</f>
        <v>25</v>
      </c>
      <c r="FG34" s="10">
        <f>INDEX('O3-8hr'!$A:$Z,$IU34+FG$21-$G$21,$IT34)</f>
        <v>38</v>
      </c>
      <c r="FH34" s="10">
        <f>INDEX('O3-8hr'!$A:$Z,$IU34+FH$21-$G$21,$IT34)</f>
        <v>51</v>
      </c>
      <c r="FI34" s="10">
        <f>INDEX('O3-8hr'!$A:$Z,$IU34+FI$21-$G$21,$IT34)</f>
        <v>61</v>
      </c>
      <c r="FJ34" s="10">
        <f>INDEX('O3-8hr'!$A:$Z,$IU34+FJ$21-$G$21,$IT34)</f>
        <v>69</v>
      </c>
      <c r="FK34" s="10">
        <f>INDEX('O3-8hr'!$A:$Z,$IU34+FK$21-$G$21,$IT34)</f>
        <v>61</v>
      </c>
      <c r="FL34" s="10">
        <f>INDEX('O3-8hr'!$A:$Z,$IU34+FL$21-$G$21,$IT34)</f>
        <v>51</v>
      </c>
      <c r="FM34" s="10">
        <f>INDEX('O3-8hr'!$A:$Z,$IU34+FM$21-$G$21,$IT34)</f>
        <v>54</v>
      </c>
      <c r="FN34" s="10">
        <f>INDEX('O3-8hr'!$A:$Z,$IU34+FN$21-$G$21,$IT34)</f>
        <v>37</v>
      </c>
      <c r="FO34" s="10">
        <f>INDEX('O3-8hr'!$A:$Z,$IU34+FO$21-$G$21,$IT34)</f>
        <v>51</v>
      </c>
      <c r="FP34" s="10">
        <f>INDEX('O3-8hr'!$A:$Z,$IU34+FP$21-$G$21,$IT34)</f>
        <v>27</v>
      </c>
      <c r="FQ34" s="10">
        <f>INDEX('O3-8hr'!$A:$Z,$IU34+FQ$21-$G$21,$IT34)</f>
        <v>42</v>
      </c>
      <c r="FR34" s="10">
        <f>INDEX('O3-8hr'!$A:$Z,$IU34+FR$21-$G$21,$IT34)</f>
        <v>46</v>
      </c>
      <c r="FS34" s="10">
        <f>INDEX('O3-8hr'!$A:$Z,$IU34+FS$21-$G$21,$IT34)</f>
        <v>62</v>
      </c>
      <c r="FT34" s="10">
        <f>INDEX('O3-8hr'!$A:$Z,$IU34+FT$21-$G$21,$IT34)</f>
        <v>55</v>
      </c>
      <c r="FU34" s="10">
        <f>INDEX('O3-8hr'!$A:$Z,$IU34+FU$21-$G$21,$IT34)</f>
        <v>44</v>
      </c>
      <c r="FV34" s="10">
        <f>INDEX('O3-8hr'!$A:$Z,$IU34+FV$21-$G$21,$IT34)</f>
        <v>25</v>
      </c>
      <c r="FW34" s="10">
        <f>INDEX('O3-8hr'!$A:$Z,$IU34+FW$21-$G$21,$IT34)</f>
        <v>19</v>
      </c>
      <c r="FX34" s="10">
        <f>INDEX('O3-8hr'!$A:$Z,$IU34+FX$21-$G$21,$IT34)</f>
        <v>24</v>
      </c>
      <c r="FY34" s="10">
        <f>INDEX('O3-8hr'!$A:$Z,$IU34+FY$21-$G$21,$IT34)</f>
        <v>43</v>
      </c>
      <c r="FZ34" s="10">
        <f>INDEX('O3-8hr'!$A:$Z,$IU34+FZ$21-$G$21,$IT34)</f>
        <v>31</v>
      </c>
      <c r="GA34" s="10">
        <f>INDEX('O3-8hr'!$A:$Z,$IU34+GA$21-$G$21,$IT34)</f>
        <v>54</v>
      </c>
      <c r="GB34" s="10">
        <f>INDEX('O3-8hr'!$A:$Z,$IU34+GB$21-$G$21,$IT34)</f>
        <v>49</v>
      </c>
      <c r="GC34" s="10">
        <f>INDEX('O3-8hr'!$A:$Z,$IU34+GC$21-$G$21,$IT34)</f>
        <v>55</v>
      </c>
      <c r="GD34" s="10">
        <f>INDEX('O3-8hr'!$A:$Z,$IU34+GD$21-$G$21,$IT34)</f>
        <v>57</v>
      </c>
      <c r="GE34" s="10">
        <f>INDEX('O3-8hr'!$A:$Z,$IU34+GE$21-$G$21,$IT34)</f>
        <v>57</v>
      </c>
      <c r="GF34" s="10">
        <f>INDEX('O3-8hr'!$A:$Z,$IU34+GF$21-$G$21,$IT34)</f>
        <v>59</v>
      </c>
      <c r="GG34" s="10">
        <f>INDEX('O3-8hr'!$A:$Z,$IU34+GG$21-$G$21,$IT34)</f>
        <v>41</v>
      </c>
      <c r="GH34" s="10">
        <f>INDEX('O3-8hr'!$A:$Z,$IU34+GH$21-$G$21,$IT34)</f>
        <v>19</v>
      </c>
      <c r="GI34" s="10">
        <f>INDEX('O3-8hr'!$A:$Z,$IU34+GI$21-$G$21,$IT34)</f>
        <v>31</v>
      </c>
      <c r="GJ34" s="10">
        <f>INDEX('O3-8hr'!$A:$Z,$IU34+GJ$21-$G$21,$IT34)</f>
        <v>37</v>
      </c>
      <c r="GK34" s="10">
        <f>INDEX('O3-8hr'!$A:$Z,$IU34+GK$21-$G$21,$IT34)</f>
        <v>43</v>
      </c>
      <c r="GL34" s="10">
        <f>INDEX('O3-8hr'!$A:$Z,$IU34+GL$21-$G$21,$IT34)</f>
        <v>52</v>
      </c>
      <c r="GM34" s="10">
        <f>INDEX('O3-8hr'!$A:$Z,$IU34+GM$21-$G$21,$IT34)</f>
        <v>48</v>
      </c>
      <c r="GN34" s="10">
        <f>INDEX('O3-8hr'!$A:$Z,$IU34+GN$21-$G$21,$IT34)</f>
        <v>56</v>
      </c>
      <c r="GO34" s="10">
        <f>INDEX('O3-8hr'!$A:$Z,$IU34+GO$21-$G$21,$IT34)</f>
        <v>19</v>
      </c>
      <c r="GP34" s="10">
        <f>INDEX('O3-8hr'!$A:$Z,$IU34+GP$21-$G$21,$IT34)</f>
        <v>23</v>
      </c>
      <c r="GQ34" s="10">
        <f>INDEX('O3-8hr'!$A:$Z,$IU34+GQ$21-$G$21,$IT34)</f>
        <v>15</v>
      </c>
      <c r="GR34" s="10">
        <f>INDEX('O3-8hr'!$A:$Z,$IU34+GR$21-$G$21,$IT34)</f>
        <v>21</v>
      </c>
      <c r="GS34" s="10">
        <f>INDEX('O3-8hr'!$A:$Z,$IU34+GS$21-$G$21,$IT34)</f>
        <v>14</v>
      </c>
      <c r="GT34" s="10">
        <f>INDEX('O3-8hr'!$A:$Z,$IU34+GT$21-$G$21,$IT34)</f>
        <v>6</v>
      </c>
      <c r="GU34" s="10">
        <f>INDEX('O3-8hr'!$A:$Z,$IU34+GU$21-$G$21,$IT34)</f>
        <v>17</v>
      </c>
      <c r="GV34" s="10">
        <f>INDEX('O3-8hr'!$A:$Z,$IU34+GV$21-$G$21,$IT34)</f>
        <v>15</v>
      </c>
      <c r="GW34" s="10">
        <f>INDEX('O3-8hr'!$A:$Z,$IU34+GW$21-$G$21,$IT34)</f>
        <v>31</v>
      </c>
      <c r="GX34" s="10">
        <f>INDEX('O3-8hr'!$A:$Z,$IU34+GX$21-$G$21,$IT34)</f>
        <v>54</v>
      </c>
      <c r="GY34" s="10">
        <f>INDEX('O3-8hr'!$A:$Z,$IU34+GY$21-$G$21,$IT34)</f>
        <v>19</v>
      </c>
      <c r="GZ34" s="10">
        <f>INDEX('O3-8hr'!$A:$Z,$IU34+GZ$21-$G$21,$IT34)</f>
        <v>20</v>
      </c>
      <c r="HA34" s="10">
        <f>INDEX('O3-8hr'!$A:$Z,$IU34+HA$21-$G$21,$IT34)</f>
        <v>39</v>
      </c>
      <c r="HB34" s="10">
        <f>INDEX('O3-8hr'!$A:$Z,$IU34+HB$21-$G$21,$IT34)</f>
        <v>21</v>
      </c>
      <c r="HC34" s="10">
        <f>INDEX('O3-8hr'!$A:$Z,$IU34+HC$21-$G$21,$IT34)</f>
        <v>24</v>
      </c>
      <c r="HD34" s="10">
        <f>INDEX('O3-8hr'!$A:$Z,$IU34+HD$21-$G$21,$IT34)</f>
        <v>24</v>
      </c>
      <c r="HE34" s="10">
        <f>INDEX('O3-8hr'!$A:$Z,$IU34+HE$21-$G$21,$IT34)</f>
        <v>19</v>
      </c>
      <c r="HF34" s="10">
        <f>INDEX('O3-8hr'!$A:$Z,$IU34+HF$21-$G$21,$IT34)</f>
        <v>25</v>
      </c>
      <c r="HG34" s="10">
        <f>INDEX('O3-8hr'!$A:$Z,$IU34+HG$21-$G$21,$IT34)</f>
        <v>15</v>
      </c>
      <c r="HH34" s="10">
        <f>INDEX('O3-8hr'!$A:$Z,$IU34+HH$21-$G$21,$IT34)</f>
        <v>28</v>
      </c>
      <c r="HI34" s="10">
        <f>INDEX('O3-8hr'!$A:$Z,$IU34+HI$21-$G$21,$IT34)</f>
        <v>33</v>
      </c>
      <c r="HJ34" s="10">
        <f>INDEX('O3-8hr'!$A:$Z,$IU34+HJ$21-$G$21,$IT34)</f>
        <v>23</v>
      </c>
      <c r="HK34" s="10">
        <f>INDEX('O3-8hr'!$A:$Z,$IU34+HK$21-$G$21,$IT34)</f>
        <v>37</v>
      </c>
      <c r="HL34" s="10">
        <f>INDEX('O3-8hr'!$A:$Z,$IU34+HL$21-$G$21,$IT34)</f>
        <v>36</v>
      </c>
      <c r="HM34" s="10">
        <f>INDEX('O3-8hr'!$A:$Z,$IU34+HM$21-$G$21,$IT34)</f>
        <v>41</v>
      </c>
      <c r="HN34" s="10">
        <f>INDEX('O3-8hr'!$A:$Z,$IU34+HN$21-$G$21,$IT34)</f>
        <v>39</v>
      </c>
      <c r="HO34" s="10">
        <f>INDEX('O3-8hr'!$A:$Z,$IU34+HO$21-$G$21,$IT34)</f>
        <v>31</v>
      </c>
      <c r="HP34" s="10">
        <f>INDEX('O3-8hr'!$A:$Z,$IU34+HP$21-$G$21,$IT34)</f>
        <v>35</v>
      </c>
      <c r="HQ34" s="10">
        <f>INDEX('O3-8hr'!$A:$Z,$IU34+HQ$21-$G$21,$IT34)</f>
        <v>23</v>
      </c>
      <c r="HR34" s="10">
        <f>INDEX('O3-8hr'!$A:$Z,$IU34+HR$21-$G$21,$IT34)</f>
        <v>19</v>
      </c>
      <c r="HS34" s="10">
        <f>INDEX('O3-8hr'!$A:$Z,$IU34+HS$21-$G$21,$IT34)</f>
        <v>25</v>
      </c>
      <c r="HT34" s="10">
        <f>INDEX('O3-8hr'!$A:$Z,$IU34+HT$21-$G$21,$IT34)</f>
        <v>5</v>
      </c>
      <c r="HU34" s="10">
        <f>INDEX('O3-8hr'!$A:$Z,$IU34+HU$21-$G$21,$IT34)</f>
        <v>17</v>
      </c>
      <c r="HV34" s="10">
        <f>INDEX('O3-8hr'!$A:$Z,$IU34+HV$21-$G$21,$IT34)</f>
        <v>24</v>
      </c>
      <c r="HW34" s="10">
        <f>INDEX('O3-8hr'!$A:$Z,$IU34+HW$21-$G$21,$IT34)</f>
        <v>19</v>
      </c>
      <c r="HX34" s="10">
        <f>INDEX('O3-8hr'!$A:$Z,$IU34+HX$21-$G$21,$IT34)</f>
        <v>22</v>
      </c>
      <c r="HY34" s="10" t="str">
        <f>INDEX('O3-8hr'!$A:$Z,$IU34+HY$21-$G$21,$IT34)</f>
        <v/>
      </c>
      <c r="HZ34" s="10" t="str">
        <f>INDEX('O3-8hr'!$A:$Z,$IU34+HZ$21-$G$21,$IT34)</f>
        <v/>
      </c>
      <c r="IA34" s="10">
        <f>INDEX('O3-8hr'!$A:$Z,$IU34+IA$21-$G$21,$IT34)</f>
        <v>26</v>
      </c>
      <c r="IB34" s="10">
        <f>INDEX('O3-8hr'!$A:$Z,$IU34+IB$21-$G$21,$IT34)</f>
        <v>27</v>
      </c>
      <c r="IC34" s="10">
        <f>INDEX('O3-8hr'!$A:$Z,$IU34+IC$21-$G$21,$IT34)</f>
        <v>30</v>
      </c>
      <c r="ID34" s="10">
        <f>INDEX('O3-8hr'!$A:$Z,$IU34+ID$21-$G$21,$IT34)</f>
        <v>32</v>
      </c>
      <c r="IE34" s="10">
        <f>INDEX('O3-8hr'!$A:$Z,$IU34+IE$21-$G$21,$IT34)</f>
        <v>27</v>
      </c>
      <c r="IF34" s="10">
        <f>INDEX('O3-8hr'!$A:$Z,$IU34+IF$21-$G$21,$IT34)</f>
        <v>27</v>
      </c>
      <c r="IG34" s="10">
        <f>INDEX('O3-8hr'!$A:$Z,$IU34+IG$21-$G$21,$IT34)</f>
        <v>28</v>
      </c>
      <c r="IH34" s="10">
        <f>INDEX('O3-8hr'!$A:$Z,$IU34+IH$21-$G$21,$IT34)</f>
        <v>22</v>
      </c>
      <c r="II34" s="10">
        <f>INDEX('O3-8hr'!$A:$Z,$IU34+II$21-$G$21,$IT34)</f>
        <v>32</v>
      </c>
      <c r="IJ34" s="10">
        <f>INDEX('O3-8hr'!$A:$Z,$IU34+IJ$21-$G$21,$IT34)</f>
        <v>25</v>
      </c>
      <c r="IK34" s="10">
        <f>INDEX('O3-8hr'!$A:$Z,$IU34+IK$21-$G$21,$IT34)</f>
        <v>30</v>
      </c>
      <c r="IL34" s="10">
        <f>INDEX('O3-8hr'!$A:$Z,$IU34+IL$21-$G$21,$IT34)</f>
        <v>25</v>
      </c>
      <c r="IM34" s="10">
        <f>INDEX('O3-8hr'!$A:$Z,$IU34+IM$21-$G$21,$IT34)</f>
        <v>28</v>
      </c>
      <c r="IN34" s="10">
        <f>INDEX('O3-8hr'!$A:$Z,$IU34+IN$21-$G$21,$IT34)</f>
        <v>20</v>
      </c>
      <c r="IO34" s="10">
        <f>INDEX('O3-8hr'!$A:$Z,$IU34+IO$21-$G$21,$IT34)</f>
        <v>21</v>
      </c>
      <c r="IP34" s="10">
        <f>INDEX('O3-8hr'!$A:$Z,$IU34+IP$21-$G$21,$IT34)</f>
        <v>11</v>
      </c>
      <c r="IQ34" s="15">
        <f>INDEX('O3-8hr'!$A:$Z,$IU34+IQ$21-$G$21,$IT34)</f>
        <v>34</v>
      </c>
      <c r="IR34" s="21">
        <f t="shared" si="57"/>
        <v>96</v>
      </c>
      <c r="IT34" s="21">
        <f>MATCH($B34,'O3-8hr'!$1:$1,0)</f>
        <v>15</v>
      </c>
      <c r="IU34" s="21">
        <f>MATCH(DATE($A34,$IT$18,$IU$18),'O3-8hr'!$B:$B,0)</f>
        <v>1161</v>
      </c>
    </row>
    <row r="35" spans="1:255" ht="12.75" customHeight="1" x14ac:dyDescent="0.2">
      <c r="A35" s="21">
        <v>2018</v>
      </c>
      <c r="B35" s="21">
        <v>340315001</v>
      </c>
      <c r="C35" s="20">
        <f>INDEX(Sites!$A:$N,MATCH($B35,Sites!$A:$A,0),2)</f>
        <v>41.058616999999998</v>
      </c>
      <c r="D35" s="21" t="str">
        <f>INDEX(Sites!$A:$N,MATCH($B35,Sites!$A:$A,0),4)</f>
        <v>NJ</v>
      </c>
      <c r="E35" s="21" t="str">
        <f>INDEX(Sites!$A:$N,MATCH($B35,Sites!$A:$A,0),10)</f>
        <v>307.0</v>
      </c>
      <c r="F35" s="40" t="str">
        <f>INDEX(Sites!$A:$N,MATCH($B35,Sites!$A:$A,0),6)</f>
        <v>Ramapo</v>
      </c>
      <c r="G35" s="16">
        <f>INDEX('O3-8hr'!$A:$Z,$IU35+G$21-$G$21,$IT35)</f>
        <v>43</v>
      </c>
      <c r="H35" s="10">
        <f>INDEX('O3-8hr'!$A:$Z,$IU35+H$21-$G$21,$IT35)</f>
        <v>39</v>
      </c>
      <c r="I35" s="10" t="str">
        <f>INDEX('O3-8hr'!$A:$Z,$IU35+I$21-$G$21,$IT35)</f>
        <v/>
      </c>
      <c r="J35" s="10">
        <f>INDEX('O3-8hr'!$A:$Z,$IU35+J$21-$G$21,$IT35)</f>
        <v>42</v>
      </c>
      <c r="K35" s="10">
        <f>INDEX('O3-8hr'!$A:$Z,$IU35+K$21-$G$21,$IT35)</f>
        <v>39</v>
      </c>
      <c r="L35" s="10">
        <f>INDEX('O3-8hr'!$A:$Z,$IU35+L$21-$G$21,$IT35)</f>
        <v>38</v>
      </c>
      <c r="M35" s="10">
        <f>INDEX('O3-8hr'!$A:$Z,$IU35+M$21-$G$21,$IT35)</f>
        <v>38</v>
      </c>
      <c r="N35" s="10" t="str">
        <f>INDEX('O3-8hr'!$A:$Z,$IU35+N$21-$G$21,$IT35)</f>
        <v/>
      </c>
      <c r="O35" s="10">
        <f>INDEX('O3-8hr'!$A:$Z,$IU35+O$21-$G$21,$IT35)</f>
        <v>38</v>
      </c>
      <c r="P35" s="10">
        <f>INDEX('O3-8hr'!$A:$Z,$IU35+P$21-$G$21,$IT35)</f>
        <v>44</v>
      </c>
      <c r="Q35" s="10">
        <f>INDEX('O3-8hr'!$A:$Z,$IU35+Q$21-$G$21,$IT35)</f>
        <v>43</v>
      </c>
      <c r="R35" s="10">
        <f>INDEX('O3-8hr'!$A:$Z,$IU35+R$21-$G$21,$IT35)</f>
        <v>42</v>
      </c>
      <c r="S35" s="10">
        <f>INDEX('O3-8hr'!$A:$Z,$IU35+S$21-$G$21,$IT35)</f>
        <v>43</v>
      </c>
      <c r="T35" s="10">
        <f>INDEX('O3-8hr'!$A:$Z,$IU35+T$21-$G$21,$IT35)</f>
        <v>41</v>
      </c>
      <c r="U35" s="10">
        <f>INDEX('O3-8hr'!$A:$Z,$IU35+U$21-$G$21,$IT35)</f>
        <v>48</v>
      </c>
      <c r="V35" s="10">
        <f>INDEX('O3-8hr'!$A:$Z,$IU35+V$21-$G$21,$IT35)</f>
        <v>44</v>
      </c>
      <c r="W35" s="10">
        <f>INDEX('O3-8hr'!$A:$Z,$IU35+W$21-$G$21,$IT35)</f>
        <v>49</v>
      </c>
      <c r="X35" s="10">
        <f>INDEX('O3-8hr'!$A:$Z,$IU35+X$21-$G$21,$IT35)</f>
        <v>48</v>
      </c>
      <c r="Y35" s="10">
        <f>INDEX('O3-8hr'!$A:$Z,$IU35+Y$21-$G$21,$IT35)</f>
        <v>48</v>
      </c>
      <c r="Z35" s="10">
        <f>INDEX('O3-8hr'!$A:$Z,$IU35+Z$21-$G$21,$IT35)</f>
        <v>40</v>
      </c>
      <c r="AA35" s="10">
        <f>INDEX('O3-8hr'!$A:$Z,$IU35+AA$21-$G$21,$IT35)</f>
        <v>42</v>
      </c>
      <c r="AB35" s="10">
        <f>INDEX('O3-8hr'!$A:$Z,$IU35+AB$21-$G$21,$IT35)</f>
        <v>47</v>
      </c>
      <c r="AC35" s="10">
        <f>INDEX('O3-8hr'!$A:$Z,$IU35+AC$21-$G$21,$IT35)</f>
        <v>45</v>
      </c>
      <c r="AD35" s="10">
        <f>INDEX('O3-8hr'!$A:$Z,$IU35+AD$21-$G$21,$IT35)</f>
        <v>47</v>
      </c>
      <c r="AE35" s="10">
        <f>INDEX('O3-8hr'!$A:$Z,$IU35+AE$21-$G$21,$IT35)</f>
        <v>43</v>
      </c>
      <c r="AF35" s="10">
        <f>INDEX('O3-8hr'!$A:$Z,$IU35+AF$21-$G$21,$IT35)</f>
        <v>47</v>
      </c>
      <c r="AG35" s="10">
        <f>INDEX('O3-8hr'!$A:$Z,$IU35+AG$21-$G$21,$IT35)</f>
        <v>34</v>
      </c>
      <c r="AH35" s="10">
        <f>INDEX('O3-8hr'!$A:$Z,$IU35+AH$21-$G$21,$IT35)</f>
        <v>31</v>
      </c>
      <c r="AI35" s="10">
        <f>INDEX('O3-8hr'!$A:$Z,$IU35+AI$21-$G$21,$IT35)</f>
        <v>21</v>
      </c>
      <c r="AJ35" s="10">
        <f>INDEX('O3-8hr'!$A:$Z,$IU35+AJ$21-$G$21,$IT35)</f>
        <v>39</v>
      </c>
      <c r="AK35" s="10">
        <f>INDEX('O3-8hr'!$A:$Z,$IU35+AK$21-$G$21,$IT35)</f>
        <v>45</v>
      </c>
      <c r="AL35" s="10">
        <f>INDEX('O3-8hr'!$A:$Z,$IU35+AL$21-$G$21,$IT35)</f>
        <v>45</v>
      </c>
      <c r="AM35" s="10">
        <f>INDEX('O3-8hr'!$A:$Z,$IU35+AM$21-$G$21,$IT35)</f>
        <v>47</v>
      </c>
      <c r="AN35" s="10">
        <f>INDEX('O3-8hr'!$A:$Z,$IU35+AN$21-$G$21,$IT35)</f>
        <v>35</v>
      </c>
      <c r="AO35" s="10">
        <f>INDEX('O3-8hr'!$A:$Z,$IU35+AO$21-$G$21,$IT35)</f>
        <v>45</v>
      </c>
      <c r="AP35" s="10">
        <f>INDEX('O3-8hr'!$A:$Z,$IU35+AP$21-$G$21,$IT35)</f>
        <v>45</v>
      </c>
      <c r="AQ35" s="10">
        <f>INDEX('O3-8hr'!$A:$Z,$IU35+AQ$21-$G$21,$IT35)</f>
        <v>49</v>
      </c>
      <c r="AR35" s="10">
        <f>INDEX('O3-8hr'!$A:$Z,$IU35+AR$21-$G$21,$IT35)</f>
        <v>46</v>
      </c>
      <c r="AS35" s="10">
        <f>INDEX('O3-8hr'!$A:$Z,$IU35+AS$21-$G$21,$IT35)</f>
        <v>44</v>
      </c>
      <c r="AT35" s="10">
        <f>INDEX('O3-8hr'!$A:$Z,$IU35+AT$21-$G$21,$IT35)</f>
        <v>45</v>
      </c>
      <c r="AU35" s="10">
        <f>INDEX('O3-8hr'!$A:$Z,$IU35+AU$21-$G$21,$IT35)</f>
        <v>46</v>
      </c>
      <c r="AV35" s="10">
        <f>INDEX('O3-8hr'!$A:$Z,$IU35+AV$21-$G$21,$IT35)</f>
        <v>49</v>
      </c>
      <c r="AW35" s="10">
        <f>INDEX('O3-8hr'!$A:$Z,$IU35+AW$21-$G$21,$IT35)</f>
        <v>45</v>
      </c>
      <c r="AX35" s="10">
        <f>INDEX('O3-8hr'!$A:$Z,$IU35+AX$21-$G$21,$IT35)</f>
        <v>69</v>
      </c>
      <c r="AY35" s="10">
        <f>INDEX('O3-8hr'!$A:$Z,$IU35+AY$21-$G$21,$IT35)</f>
        <v>63</v>
      </c>
      <c r="AZ35" s="10">
        <f>INDEX('O3-8hr'!$A:$Z,$IU35+AZ$21-$G$21,$IT35)</f>
        <v>45</v>
      </c>
      <c r="BA35" s="10">
        <f>INDEX('O3-8hr'!$A:$Z,$IU35+BA$21-$G$21,$IT35)</f>
        <v>45</v>
      </c>
      <c r="BB35" s="10">
        <f>INDEX('O3-8hr'!$A:$Z,$IU35+BB$21-$G$21,$IT35)</f>
        <v>37</v>
      </c>
      <c r="BC35" s="10">
        <f>INDEX('O3-8hr'!$A:$Z,$IU35+BC$21-$G$21,$IT35)</f>
        <v>40</v>
      </c>
      <c r="BD35" s="10">
        <f>INDEX('O3-8hr'!$A:$Z,$IU35+BD$21-$G$21,$IT35)</f>
        <v>44</v>
      </c>
      <c r="BE35" s="10">
        <f>INDEX('O3-8hr'!$A:$Z,$IU35+BE$21-$G$21,$IT35)</f>
        <v>42</v>
      </c>
      <c r="BF35" s="10">
        <f>INDEX('O3-8hr'!$A:$Z,$IU35+BF$21-$G$21,$IT35)</f>
        <v>51</v>
      </c>
      <c r="BG35" s="10">
        <f>INDEX('O3-8hr'!$A:$Z,$IU35+BG$21-$G$21,$IT35)</f>
        <v>52</v>
      </c>
      <c r="BH35" s="10">
        <f>INDEX('O3-8hr'!$A:$Z,$IU35+BH$21-$G$21,$IT35)</f>
        <v>53</v>
      </c>
      <c r="BI35" s="10">
        <f>INDEX('O3-8hr'!$A:$Z,$IU35+BI$21-$G$21,$IT35)</f>
        <v>53</v>
      </c>
      <c r="BJ35" s="10">
        <f>INDEX('O3-8hr'!$A:$Z,$IU35+BJ$21-$G$21,$IT35)</f>
        <v>43</v>
      </c>
      <c r="BK35" s="10">
        <f>INDEX('O3-8hr'!$A:$Z,$IU35+BK$21-$G$21,$IT35)</f>
        <v>48</v>
      </c>
      <c r="BL35" s="10">
        <f>INDEX('O3-8hr'!$A:$Z,$IU35+BL$21-$G$21,$IT35)</f>
        <v>42</v>
      </c>
      <c r="BM35" s="10">
        <f>INDEX('O3-8hr'!$A:$Z,$IU35+BM$21-$G$21,$IT35)</f>
        <v>56</v>
      </c>
      <c r="BN35" s="10">
        <f>INDEX('O3-8hr'!$A:$Z,$IU35+BN$21-$G$21,$IT35)</f>
        <v>41</v>
      </c>
      <c r="BO35" s="10">
        <f>INDEX('O3-8hr'!$A:$Z,$IU35+BO$21-$G$21,$IT35)</f>
        <v>42</v>
      </c>
      <c r="BP35" s="10">
        <f>INDEX('O3-8hr'!$A:$Z,$IU35+BP$21-$G$21,$IT35)</f>
        <v>68</v>
      </c>
      <c r="BQ35" s="10">
        <f>INDEX('O3-8hr'!$A:$Z,$IU35+BQ$21-$G$21,$IT35)</f>
        <v>72</v>
      </c>
      <c r="BR35" s="10">
        <f>INDEX('O3-8hr'!$A:$Z,$IU35+BR$21-$G$21,$IT35)</f>
        <v>61</v>
      </c>
      <c r="BS35" s="10">
        <f>INDEX('O3-8hr'!$A:$Z,$IU35+BS$21-$G$21,$IT35)</f>
        <v>60</v>
      </c>
      <c r="BT35" s="10">
        <f>INDEX('O3-8hr'!$A:$Z,$IU35+BT$21-$G$21,$IT35)</f>
        <v>56</v>
      </c>
      <c r="BU35" s="10">
        <f>INDEX('O3-8hr'!$A:$Z,$IU35+BU$21-$G$21,$IT35)</f>
        <v>52</v>
      </c>
      <c r="BV35" s="10">
        <f>INDEX('O3-8hr'!$A:$Z,$IU35+BV$21-$G$21,$IT35)</f>
        <v>46</v>
      </c>
      <c r="BW35" s="10">
        <f>INDEX('O3-8hr'!$A:$Z,$IU35+BW$21-$G$21,$IT35)</f>
        <v>53</v>
      </c>
      <c r="BX35" s="10">
        <f>INDEX('O3-8hr'!$A:$Z,$IU35+BX$21-$G$21,$IT35)</f>
        <v>60</v>
      </c>
      <c r="BY35" s="10">
        <f>INDEX('O3-8hr'!$A:$Z,$IU35+BY$21-$G$21,$IT35)</f>
        <v>49</v>
      </c>
      <c r="BZ35" s="10">
        <f>INDEX('O3-8hr'!$A:$Z,$IU35+BZ$21-$G$21,$IT35)</f>
        <v>50</v>
      </c>
      <c r="CA35" s="10">
        <f>INDEX('O3-8hr'!$A:$Z,$IU35+CA$21-$G$21,$IT35)</f>
        <v>30</v>
      </c>
      <c r="CB35" s="10">
        <f>INDEX('O3-8hr'!$A:$Z,$IU35+CB$21-$G$21,$IT35)</f>
        <v>29</v>
      </c>
      <c r="CC35" s="10">
        <f>INDEX('O3-8hr'!$A:$Z,$IU35+CC$21-$G$21,$IT35)</f>
        <v>34</v>
      </c>
      <c r="CD35" s="10">
        <f>INDEX('O3-8hr'!$A:$Z,$IU35+CD$21-$G$21,$IT35)</f>
        <v>51</v>
      </c>
      <c r="CE35" s="10">
        <f>INDEX('O3-8hr'!$A:$Z,$IU35+CE$21-$G$21,$IT35)</f>
        <v>37</v>
      </c>
      <c r="CF35" s="10">
        <f>INDEX('O3-8hr'!$A:$Z,$IU35+CF$21-$G$21,$IT35)</f>
        <v>29</v>
      </c>
      <c r="CG35" s="10">
        <f>INDEX('O3-8hr'!$A:$Z,$IU35+CG$21-$G$21,$IT35)</f>
        <v>39</v>
      </c>
      <c r="CH35" s="10">
        <f>INDEX('O3-8hr'!$A:$Z,$IU35+CH$21-$G$21,$IT35)</f>
        <v>30</v>
      </c>
      <c r="CI35" s="10">
        <f>INDEX('O3-8hr'!$A:$Z,$IU35+CI$21-$G$21,$IT35)</f>
        <v>33</v>
      </c>
      <c r="CJ35" s="10">
        <f>INDEX('O3-8hr'!$A:$Z,$IU35+CJ$21-$G$21,$IT35)</f>
        <v>51</v>
      </c>
      <c r="CK35" s="10">
        <f>INDEX('O3-8hr'!$A:$Z,$IU35+CK$21-$G$21,$IT35)</f>
        <v>34</v>
      </c>
      <c r="CL35" s="10">
        <f>INDEX('O3-8hr'!$A:$Z,$IU35+CL$21-$G$21,$IT35)</f>
        <v>42</v>
      </c>
      <c r="CM35" s="10">
        <f>INDEX('O3-8hr'!$A:$Z,$IU35+CM$21-$G$21,$IT35)</f>
        <v>47</v>
      </c>
      <c r="CN35" s="10">
        <f>INDEX('O3-8hr'!$A:$Z,$IU35+CN$21-$G$21,$IT35)</f>
        <v>64</v>
      </c>
      <c r="CO35" s="10">
        <f>INDEX('O3-8hr'!$A:$Z,$IU35+CO$21-$G$21,$IT35)</f>
        <v>64</v>
      </c>
      <c r="CP35" s="10">
        <f>INDEX('O3-8hr'!$A:$Z,$IU35+CP$21-$G$21,$IT35)</f>
        <v>44</v>
      </c>
      <c r="CQ35" s="10">
        <f>INDEX('O3-8hr'!$A:$Z,$IU35+CQ$21-$G$21,$IT35)</f>
        <v>31</v>
      </c>
      <c r="CR35" s="10">
        <f>INDEX('O3-8hr'!$A:$Z,$IU35+CR$21-$G$21,$IT35)</f>
        <v>75</v>
      </c>
      <c r="CS35" s="10">
        <f>INDEX('O3-8hr'!$A:$Z,$IU35+CS$21-$G$21,$IT35)</f>
        <v>42</v>
      </c>
      <c r="CT35" s="10">
        <f>INDEX('O3-8hr'!$A:$Z,$IU35+CT$21-$G$21,$IT35)</f>
        <v>24</v>
      </c>
      <c r="CU35" s="10">
        <f>INDEX('O3-8hr'!$A:$Z,$IU35+CU$21-$G$21,$IT35)</f>
        <v>42</v>
      </c>
      <c r="CV35" s="10">
        <f>INDEX('O3-8hr'!$A:$Z,$IU35+CV$21-$G$21,$IT35)</f>
        <v>41</v>
      </c>
      <c r="CW35" s="10">
        <f>INDEX('O3-8hr'!$A:$Z,$IU35+CW$21-$G$21,$IT35)</f>
        <v>26</v>
      </c>
      <c r="CX35" s="10">
        <f>INDEX('O3-8hr'!$A:$Z,$IU35+CX$21-$G$21,$IT35)</f>
        <v>27</v>
      </c>
      <c r="CY35" s="10">
        <f>INDEX('O3-8hr'!$A:$Z,$IU35+CY$21-$G$21,$IT35)</f>
        <v>39</v>
      </c>
      <c r="CZ35" s="10">
        <f>INDEX('O3-8hr'!$A:$Z,$IU35+CZ$21-$G$21,$IT35)</f>
        <v>30</v>
      </c>
      <c r="DA35" s="10">
        <f>INDEX('O3-8hr'!$A:$Z,$IU35+DA$21-$G$21,$IT35)</f>
        <v>35</v>
      </c>
      <c r="DB35" s="10">
        <f>INDEX('O3-8hr'!$A:$Z,$IU35+DB$21-$G$21,$IT35)</f>
        <v>55</v>
      </c>
      <c r="DC35" s="10">
        <f>INDEX('O3-8hr'!$A:$Z,$IU35+DC$21-$G$21,$IT35)</f>
        <v>41</v>
      </c>
      <c r="DD35" s="10">
        <f>INDEX('O3-8hr'!$A:$Z,$IU35+DD$21-$G$21,$IT35)</f>
        <v>32</v>
      </c>
      <c r="DE35" s="10">
        <f>INDEX('O3-8hr'!$A:$Z,$IU35+DE$21-$G$21,$IT35)</f>
        <v>46</v>
      </c>
      <c r="DF35" s="10">
        <f>INDEX('O3-8hr'!$A:$Z,$IU35+DF$21-$G$21,$IT35)</f>
        <v>46</v>
      </c>
      <c r="DG35" s="10">
        <f>INDEX('O3-8hr'!$A:$Z,$IU35+DG$21-$G$21,$IT35)</f>
        <v>35</v>
      </c>
      <c r="DH35" s="10">
        <f>INDEX('O3-8hr'!$A:$Z,$IU35+DH$21-$G$21,$IT35)</f>
        <v>46</v>
      </c>
      <c r="DI35" s="10">
        <f>INDEX('O3-8hr'!$A:$Z,$IU35+DI$21-$G$21,$IT35)</f>
        <v>32</v>
      </c>
      <c r="DJ35" s="10">
        <f>INDEX('O3-8hr'!$A:$Z,$IU35+DJ$21-$G$21,$IT35)</f>
        <v>45</v>
      </c>
      <c r="DK35" s="10">
        <f>INDEX('O3-8hr'!$A:$Z,$IU35+DK$21-$G$21,$IT35)</f>
        <v>59</v>
      </c>
      <c r="DL35" s="10">
        <f>INDEX('O3-8hr'!$A:$Z,$IU35+DL$21-$G$21,$IT35)</f>
        <v>62</v>
      </c>
      <c r="DM35" s="10">
        <f>INDEX('O3-8hr'!$A:$Z,$IU35+DM$21-$G$21,$IT35)</f>
        <v>39</v>
      </c>
      <c r="DN35" s="10">
        <f>INDEX('O3-8hr'!$A:$Z,$IU35+DN$21-$G$21,$IT35)</f>
        <v>64</v>
      </c>
      <c r="DO35" s="10">
        <f>INDEX('O3-8hr'!$A:$Z,$IU35+DO$21-$G$21,$IT35)</f>
        <v>41</v>
      </c>
      <c r="DP35" s="10">
        <f>INDEX('O3-8hr'!$A:$Z,$IU35+DP$21-$G$21,$IT35)</f>
        <v>48</v>
      </c>
      <c r="DQ35" s="10">
        <f>INDEX('O3-8hr'!$A:$Z,$IU35+DQ$21-$G$21,$IT35)</f>
        <v>30</v>
      </c>
      <c r="DR35" s="10">
        <f>INDEX('O3-8hr'!$A:$Z,$IU35+DR$21-$G$21,$IT35)</f>
        <v>38</v>
      </c>
      <c r="DS35" s="10">
        <f>INDEX('O3-8hr'!$A:$Z,$IU35+DS$21-$G$21,$IT35)</f>
        <v>34</v>
      </c>
      <c r="DT35" s="10">
        <f>INDEX('O3-8hr'!$A:$Z,$IU35+DT$21-$G$21,$IT35)</f>
        <v>47</v>
      </c>
      <c r="DU35" s="10">
        <f>INDEX('O3-8hr'!$A:$Z,$IU35+DU$21-$G$21,$IT35)</f>
        <v>32</v>
      </c>
      <c r="DV35" s="10">
        <f>INDEX('O3-8hr'!$A:$Z,$IU35+DV$21-$G$21,$IT35)</f>
        <v>39</v>
      </c>
      <c r="DW35" s="10">
        <f>INDEX('O3-8hr'!$A:$Z,$IU35+DW$21-$G$21,$IT35)</f>
        <v>53</v>
      </c>
      <c r="DX35" s="10">
        <f>INDEX('O3-8hr'!$A:$Z,$IU35+DX$21-$G$21,$IT35)</f>
        <v>60</v>
      </c>
      <c r="DY35" s="10">
        <f>INDEX('O3-8hr'!$A:$Z,$IU35+DY$21-$G$21,$IT35)</f>
        <v>55</v>
      </c>
      <c r="DZ35" s="10">
        <f>INDEX('O3-8hr'!$A:$Z,$IU35+DZ$21-$G$21,$IT35)</f>
        <v>85</v>
      </c>
      <c r="EA35" s="10">
        <f>INDEX('O3-8hr'!$A:$Z,$IU35+EA$21-$G$21,$IT35)</f>
        <v>58</v>
      </c>
      <c r="EB35" s="10">
        <f>INDEX('O3-8hr'!$A:$Z,$IU35+EB$21-$G$21,$IT35)</f>
        <v>57</v>
      </c>
      <c r="EC35" s="10">
        <f>INDEX('O3-8hr'!$A:$Z,$IU35+EC$21-$G$21,$IT35)</f>
        <v>35</v>
      </c>
      <c r="ED35" s="10">
        <f>INDEX('O3-8hr'!$A:$Z,$IU35+ED$21-$G$21,$IT35)</f>
        <v>29</v>
      </c>
      <c r="EE35" s="10">
        <f>INDEX('O3-8hr'!$A:$Z,$IU35+EE$21-$G$21,$IT35)</f>
        <v>39</v>
      </c>
      <c r="EF35" s="10">
        <f>INDEX('O3-8hr'!$A:$Z,$IU35+EF$21-$G$21,$IT35)</f>
        <v>51</v>
      </c>
      <c r="EG35" s="10">
        <f>INDEX('O3-8hr'!$A:$Z,$IU35+EG$21-$G$21,$IT35)</f>
        <v>65</v>
      </c>
      <c r="EH35" s="10">
        <f>INDEX('O3-8hr'!$A:$Z,$IU35+EH$21-$G$21,$IT35)</f>
        <v>65</v>
      </c>
      <c r="EI35" s="10">
        <f>INDEX('O3-8hr'!$A:$Z,$IU35+EI$21-$G$21,$IT35)</f>
        <v>39</v>
      </c>
      <c r="EJ35" s="10">
        <f>INDEX('O3-8hr'!$A:$Z,$IU35+EJ$21-$G$21,$IT35)</f>
        <v>49</v>
      </c>
      <c r="EK35" s="10">
        <f>INDEX('O3-8hr'!$A:$Z,$IU35+EK$21-$G$21,$IT35)</f>
        <v>63</v>
      </c>
      <c r="EL35" s="10">
        <f>INDEX('O3-8hr'!$A:$Z,$IU35+EL$21-$G$21,$IT35)</f>
        <v>59</v>
      </c>
      <c r="EM35" s="10">
        <f>INDEX('O3-8hr'!$A:$Z,$IU35+EM$21-$G$21,$IT35)</f>
        <v>48</v>
      </c>
      <c r="EN35" s="10">
        <f>INDEX('O3-8hr'!$A:$Z,$IU35+EN$21-$G$21,$IT35)</f>
        <v>58</v>
      </c>
      <c r="EO35" s="10">
        <f>INDEX('O3-8hr'!$A:$Z,$IU35+EO$21-$G$21,$IT35)</f>
        <v>43</v>
      </c>
      <c r="EP35" s="10">
        <f>INDEX('O3-8hr'!$A:$Z,$IU35+EP$21-$G$21,$IT35)</f>
        <v>30</v>
      </c>
      <c r="EQ35" s="10">
        <f>INDEX('O3-8hr'!$A:$Z,$IU35+EQ$21-$G$21,$IT35)</f>
        <v>62</v>
      </c>
      <c r="ER35" s="10">
        <f>INDEX('O3-8hr'!$A:$Z,$IU35+ER$21-$G$21,$IT35)</f>
        <v>63</v>
      </c>
      <c r="ES35" s="10">
        <f>INDEX('O3-8hr'!$A:$Z,$IU35+ES$21-$G$21,$IT35)</f>
        <v>41</v>
      </c>
      <c r="ET35" s="10">
        <f>INDEX('O3-8hr'!$A:$Z,$IU35+ET$21-$G$21,$IT35)</f>
        <v>31</v>
      </c>
      <c r="EU35" s="10">
        <f>INDEX('O3-8hr'!$A:$Z,$IU35+EU$21-$G$21,$IT35)</f>
        <v>27</v>
      </c>
      <c r="EV35" s="10">
        <f>INDEX('O3-8hr'!$A:$Z,$IU35+EV$21-$G$21,$IT35)</f>
        <v>23</v>
      </c>
      <c r="EW35" s="10">
        <f>INDEX('O3-8hr'!$A:$Z,$IU35+EW$21-$G$21,$IT35)</f>
        <v>28</v>
      </c>
      <c r="EX35" s="10">
        <f>INDEX('O3-8hr'!$A:$Z,$IU35+EX$21-$G$21,$IT35)</f>
        <v>40</v>
      </c>
      <c r="EY35" s="10">
        <f>INDEX('O3-8hr'!$A:$Z,$IU35+EY$21-$G$21,$IT35)</f>
        <v>50</v>
      </c>
      <c r="EZ35" s="10">
        <f>INDEX('O3-8hr'!$A:$Z,$IU35+EZ$21-$G$21,$IT35)</f>
        <v>43</v>
      </c>
      <c r="FA35" s="10">
        <f>INDEX('O3-8hr'!$A:$Z,$IU35+FA$21-$G$21,$IT35)</f>
        <v>31</v>
      </c>
      <c r="FB35" s="10">
        <f>INDEX('O3-8hr'!$A:$Z,$IU35+FB$21-$G$21,$IT35)</f>
        <v>40</v>
      </c>
      <c r="FC35" s="10">
        <f>INDEX('O3-8hr'!$A:$Z,$IU35+FC$21-$G$21,$IT35)</f>
        <v>51</v>
      </c>
      <c r="FD35" s="10">
        <f>INDEX('O3-8hr'!$A:$Z,$IU35+FD$21-$G$21,$IT35)</f>
        <v>39</v>
      </c>
      <c r="FE35" s="10">
        <f>INDEX('O3-8hr'!$A:$Z,$IU35+FE$21-$G$21,$IT35)</f>
        <v>35</v>
      </c>
      <c r="FF35" s="10">
        <f>INDEX('O3-8hr'!$A:$Z,$IU35+FF$21-$G$21,$IT35)</f>
        <v>26</v>
      </c>
      <c r="FG35" s="10" t="str">
        <f>INDEX('O3-8hr'!$A:$Z,$IU35+FG$21-$G$21,$IT35)</f>
        <v/>
      </c>
      <c r="FH35" s="10" t="str">
        <f>INDEX('O3-8hr'!$A:$Z,$IU35+FH$21-$G$21,$IT35)</f>
        <v/>
      </c>
      <c r="FI35" s="10" t="str">
        <f>INDEX('O3-8hr'!$A:$Z,$IU35+FI$21-$G$21,$IT35)</f>
        <v/>
      </c>
      <c r="FJ35" s="10" t="str">
        <f>INDEX('O3-8hr'!$A:$Z,$IU35+FJ$21-$G$21,$IT35)</f>
        <v/>
      </c>
      <c r="FK35" s="10" t="str">
        <f>INDEX('O3-8hr'!$A:$Z,$IU35+FK$21-$G$21,$IT35)</f>
        <v/>
      </c>
      <c r="FL35" s="10">
        <f>INDEX('O3-8hr'!$A:$Z,$IU35+FL$21-$G$21,$IT35)</f>
        <v>39</v>
      </c>
      <c r="FM35" s="10">
        <f>INDEX('O3-8hr'!$A:$Z,$IU35+FM$21-$G$21,$IT35)</f>
        <v>39</v>
      </c>
      <c r="FN35" s="10">
        <f>INDEX('O3-8hr'!$A:$Z,$IU35+FN$21-$G$21,$IT35)</f>
        <v>42</v>
      </c>
      <c r="FO35" s="10">
        <f>INDEX('O3-8hr'!$A:$Z,$IU35+FO$21-$G$21,$IT35)</f>
        <v>34</v>
      </c>
      <c r="FP35" s="10">
        <f>INDEX('O3-8hr'!$A:$Z,$IU35+FP$21-$G$21,$IT35)</f>
        <v>26</v>
      </c>
      <c r="FQ35" s="10">
        <f>INDEX('O3-8hr'!$A:$Z,$IU35+FQ$21-$G$21,$IT35)</f>
        <v>38</v>
      </c>
      <c r="FR35" s="10">
        <f>INDEX('O3-8hr'!$A:$Z,$IU35+FR$21-$G$21,$IT35)</f>
        <v>34</v>
      </c>
      <c r="FS35" s="10">
        <f>INDEX('O3-8hr'!$A:$Z,$IU35+FS$21-$G$21,$IT35)</f>
        <v>52</v>
      </c>
      <c r="FT35" s="10">
        <f>INDEX('O3-8hr'!$A:$Z,$IU35+FT$21-$G$21,$IT35)</f>
        <v>52</v>
      </c>
      <c r="FU35" s="10">
        <f>INDEX('O3-8hr'!$A:$Z,$IU35+FU$21-$G$21,$IT35)</f>
        <v>35</v>
      </c>
      <c r="FV35" s="10">
        <f>INDEX('O3-8hr'!$A:$Z,$IU35+FV$21-$G$21,$IT35)</f>
        <v>24</v>
      </c>
      <c r="FW35" s="10">
        <f>INDEX('O3-8hr'!$A:$Z,$IU35+FW$21-$G$21,$IT35)</f>
        <v>31</v>
      </c>
      <c r="FX35" s="10">
        <f>INDEX('O3-8hr'!$A:$Z,$IU35+FX$21-$G$21,$IT35)</f>
        <v>30</v>
      </c>
      <c r="FY35" s="10">
        <f>INDEX('O3-8hr'!$A:$Z,$IU35+FY$21-$G$21,$IT35)</f>
        <v>39</v>
      </c>
      <c r="FZ35" s="10">
        <f>INDEX('O3-8hr'!$A:$Z,$IU35+FZ$21-$G$21,$IT35)</f>
        <v>29</v>
      </c>
      <c r="GA35" s="10">
        <f>INDEX('O3-8hr'!$A:$Z,$IU35+GA$21-$G$21,$IT35)</f>
        <v>51</v>
      </c>
      <c r="GB35" s="10">
        <f>INDEX('O3-8hr'!$A:$Z,$IU35+GB$21-$G$21,$IT35)</f>
        <v>55</v>
      </c>
      <c r="GC35" s="10">
        <f>INDEX('O3-8hr'!$A:$Z,$IU35+GC$21-$G$21,$IT35)</f>
        <v>39</v>
      </c>
      <c r="GD35" s="10">
        <f>INDEX('O3-8hr'!$A:$Z,$IU35+GD$21-$G$21,$IT35)</f>
        <v>45</v>
      </c>
      <c r="GE35" s="10">
        <f>INDEX('O3-8hr'!$A:$Z,$IU35+GE$21-$G$21,$IT35)</f>
        <v>52</v>
      </c>
      <c r="GF35" s="10">
        <f>INDEX('O3-8hr'!$A:$Z,$IU35+GF$21-$G$21,$IT35)</f>
        <v>53</v>
      </c>
      <c r="GG35" s="10">
        <f>INDEX('O3-8hr'!$A:$Z,$IU35+GG$21-$G$21,$IT35)</f>
        <v>37</v>
      </c>
      <c r="GH35" s="10">
        <f>INDEX('O3-8hr'!$A:$Z,$IU35+GH$21-$G$21,$IT35)</f>
        <v>24</v>
      </c>
      <c r="GI35" s="10">
        <f>INDEX('O3-8hr'!$A:$Z,$IU35+GI$21-$G$21,$IT35)</f>
        <v>41</v>
      </c>
      <c r="GJ35" s="10">
        <f>INDEX('O3-8hr'!$A:$Z,$IU35+GJ$21-$G$21,$IT35)</f>
        <v>32</v>
      </c>
      <c r="GK35" s="10">
        <f>INDEX('O3-8hr'!$A:$Z,$IU35+GK$21-$G$21,$IT35)</f>
        <v>38</v>
      </c>
      <c r="GL35" s="10">
        <f>INDEX('O3-8hr'!$A:$Z,$IU35+GL$21-$G$21,$IT35)</f>
        <v>33</v>
      </c>
      <c r="GM35" s="10">
        <f>INDEX('O3-8hr'!$A:$Z,$IU35+GM$21-$G$21,$IT35)</f>
        <v>62</v>
      </c>
      <c r="GN35" s="10">
        <f>INDEX('O3-8hr'!$A:$Z,$IU35+GN$21-$G$21,$IT35)</f>
        <v>44</v>
      </c>
      <c r="GO35" s="10">
        <f>INDEX('O3-8hr'!$A:$Z,$IU35+GO$21-$G$21,$IT35)</f>
        <v>18</v>
      </c>
      <c r="GP35" s="10">
        <f>INDEX('O3-8hr'!$A:$Z,$IU35+GP$21-$G$21,$IT35)</f>
        <v>22</v>
      </c>
      <c r="GQ35" s="10">
        <f>INDEX('O3-8hr'!$A:$Z,$IU35+GQ$21-$G$21,$IT35)</f>
        <v>18</v>
      </c>
      <c r="GR35" s="10">
        <f>INDEX('O3-8hr'!$A:$Z,$IU35+GR$21-$G$21,$IT35)</f>
        <v>27</v>
      </c>
      <c r="GS35" s="10">
        <f>INDEX('O3-8hr'!$A:$Z,$IU35+GS$21-$G$21,$IT35)</f>
        <v>16</v>
      </c>
      <c r="GT35" s="10">
        <f>INDEX('O3-8hr'!$A:$Z,$IU35+GT$21-$G$21,$IT35)</f>
        <v>15</v>
      </c>
      <c r="GU35" s="10">
        <f>INDEX('O3-8hr'!$A:$Z,$IU35+GU$21-$G$21,$IT35)</f>
        <v>22</v>
      </c>
      <c r="GV35" s="10">
        <f>INDEX('O3-8hr'!$A:$Z,$IU35+GV$21-$G$21,$IT35)</f>
        <v>22</v>
      </c>
      <c r="GW35" s="10">
        <f>INDEX('O3-8hr'!$A:$Z,$IU35+GW$21-$G$21,$IT35)</f>
        <v>36</v>
      </c>
      <c r="GX35" s="10">
        <f>INDEX('O3-8hr'!$A:$Z,$IU35+GX$21-$G$21,$IT35)</f>
        <v>45</v>
      </c>
      <c r="GY35" s="10">
        <f>INDEX('O3-8hr'!$A:$Z,$IU35+GY$21-$G$21,$IT35)</f>
        <v>27</v>
      </c>
      <c r="GZ35" s="10">
        <f>INDEX('O3-8hr'!$A:$Z,$IU35+GZ$21-$G$21,$IT35)</f>
        <v>27</v>
      </c>
      <c r="HA35" s="10">
        <f>INDEX('O3-8hr'!$A:$Z,$IU35+HA$21-$G$21,$IT35)</f>
        <v>31</v>
      </c>
      <c r="HB35" s="10">
        <f>INDEX('O3-8hr'!$A:$Z,$IU35+HB$21-$G$21,$IT35)</f>
        <v>18</v>
      </c>
      <c r="HC35" s="10">
        <f>INDEX('O3-8hr'!$A:$Z,$IU35+HC$21-$G$21,$IT35)</f>
        <v>24</v>
      </c>
      <c r="HD35" s="10">
        <f>INDEX('O3-8hr'!$A:$Z,$IU35+HD$21-$G$21,$IT35)</f>
        <v>23</v>
      </c>
      <c r="HE35" s="10">
        <f>INDEX('O3-8hr'!$A:$Z,$IU35+HE$21-$G$21,$IT35)</f>
        <v>22</v>
      </c>
      <c r="HF35" s="10">
        <f>INDEX('O3-8hr'!$A:$Z,$IU35+HF$21-$G$21,$IT35)</f>
        <v>27</v>
      </c>
      <c r="HG35" s="10">
        <f>INDEX('O3-8hr'!$A:$Z,$IU35+HG$21-$G$21,$IT35)</f>
        <v>19</v>
      </c>
      <c r="HH35" s="10">
        <f>INDEX('O3-8hr'!$A:$Z,$IU35+HH$21-$G$21,$IT35)</f>
        <v>31</v>
      </c>
      <c r="HI35" s="10">
        <f>INDEX('O3-8hr'!$A:$Z,$IU35+HI$21-$G$21,$IT35)</f>
        <v>30</v>
      </c>
      <c r="HJ35" s="10">
        <f>INDEX('O3-8hr'!$A:$Z,$IU35+HJ$21-$G$21,$IT35)</f>
        <v>23</v>
      </c>
      <c r="HK35" s="10">
        <f>INDEX('O3-8hr'!$A:$Z,$IU35+HK$21-$G$21,$IT35)</f>
        <v>31</v>
      </c>
      <c r="HL35" s="10">
        <f>INDEX('O3-8hr'!$A:$Z,$IU35+HL$21-$G$21,$IT35)</f>
        <v>36</v>
      </c>
      <c r="HM35" s="10">
        <f>INDEX('O3-8hr'!$A:$Z,$IU35+HM$21-$G$21,$IT35)</f>
        <v>35</v>
      </c>
      <c r="HN35" s="10">
        <f>INDEX('O3-8hr'!$A:$Z,$IU35+HN$21-$G$21,$IT35)</f>
        <v>38</v>
      </c>
      <c r="HO35" s="10">
        <f>INDEX('O3-8hr'!$A:$Z,$IU35+HO$21-$G$21,$IT35)</f>
        <v>28</v>
      </c>
      <c r="HP35" s="10">
        <f>INDEX('O3-8hr'!$A:$Z,$IU35+HP$21-$G$21,$IT35)</f>
        <v>32</v>
      </c>
      <c r="HQ35" s="10">
        <f>INDEX('O3-8hr'!$A:$Z,$IU35+HQ$21-$G$21,$IT35)</f>
        <v>27</v>
      </c>
      <c r="HR35" s="10">
        <f>INDEX('O3-8hr'!$A:$Z,$IU35+HR$21-$G$21,$IT35)</f>
        <v>17</v>
      </c>
      <c r="HS35" s="10">
        <f>INDEX('O3-8hr'!$A:$Z,$IU35+HS$21-$G$21,$IT35)</f>
        <v>25</v>
      </c>
      <c r="HT35" s="10">
        <f>INDEX('O3-8hr'!$A:$Z,$IU35+HT$21-$G$21,$IT35)</f>
        <v>12</v>
      </c>
      <c r="HU35" s="10">
        <f>INDEX('O3-8hr'!$A:$Z,$IU35+HU$21-$G$21,$IT35)</f>
        <v>19</v>
      </c>
      <c r="HV35" s="10">
        <f>INDEX('O3-8hr'!$A:$Z,$IU35+HV$21-$G$21,$IT35)</f>
        <v>30</v>
      </c>
      <c r="HW35" s="10">
        <f>INDEX('O3-8hr'!$A:$Z,$IU35+HW$21-$G$21,$IT35)</f>
        <v>22</v>
      </c>
      <c r="HX35" s="10">
        <f>INDEX('O3-8hr'!$A:$Z,$IU35+HX$21-$G$21,$IT35)</f>
        <v>25</v>
      </c>
      <c r="HY35" s="10">
        <f>INDEX('O3-8hr'!$A:$Z,$IU35+HY$21-$G$21,$IT35)</f>
        <v>28</v>
      </c>
      <c r="HZ35" s="10">
        <f>INDEX('O3-8hr'!$A:$Z,$IU35+HZ$21-$G$21,$IT35)</f>
        <v>28</v>
      </c>
      <c r="IA35" s="10">
        <f>INDEX('O3-8hr'!$A:$Z,$IU35+IA$21-$G$21,$IT35)</f>
        <v>25</v>
      </c>
      <c r="IB35" s="10">
        <f>INDEX('O3-8hr'!$A:$Z,$IU35+IB$21-$G$21,$IT35)</f>
        <v>28</v>
      </c>
      <c r="IC35" s="10">
        <f>INDEX('O3-8hr'!$A:$Z,$IU35+IC$21-$G$21,$IT35)</f>
        <v>31</v>
      </c>
      <c r="ID35" s="10">
        <f>INDEX('O3-8hr'!$A:$Z,$IU35+ID$21-$G$21,$IT35)</f>
        <v>32</v>
      </c>
      <c r="IE35" s="10">
        <f>INDEX('O3-8hr'!$A:$Z,$IU35+IE$21-$G$21,$IT35)</f>
        <v>30</v>
      </c>
      <c r="IF35" s="10">
        <f>INDEX('O3-8hr'!$A:$Z,$IU35+IF$21-$G$21,$IT35)</f>
        <v>31</v>
      </c>
      <c r="IG35" s="10">
        <f>INDEX('O3-8hr'!$A:$Z,$IU35+IG$21-$G$21,$IT35)</f>
        <v>30</v>
      </c>
      <c r="IH35" s="10">
        <f>INDEX('O3-8hr'!$A:$Z,$IU35+IH$21-$G$21,$IT35)</f>
        <v>24</v>
      </c>
      <c r="II35" s="10">
        <f>INDEX('O3-8hr'!$A:$Z,$IU35+II$21-$G$21,$IT35)</f>
        <v>35</v>
      </c>
      <c r="IJ35" s="10">
        <f>INDEX('O3-8hr'!$A:$Z,$IU35+IJ$21-$G$21,$IT35)</f>
        <v>22</v>
      </c>
      <c r="IK35" s="10">
        <f>INDEX('O3-8hr'!$A:$Z,$IU35+IK$21-$G$21,$IT35)</f>
        <v>19</v>
      </c>
      <c r="IL35" s="10">
        <f>INDEX('O3-8hr'!$A:$Z,$IU35+IL$21-$G$21,$IT35)</f>
        <v>11</v>
      </c>
      <c r="IM35" s="10">
        <f>INDEX('O3-8hr'!$A:$Z,$IU35+IM$21-$G$21,$IT35)</f>
        <v>20</v>
      </c>
      <c r="IN35" s="10">
        <f>INDEX('O3-8hr'!$A:$Z,$IU35+IN$21-$G$21,$IT35)</f>
        <v>10</v>
      </c>
      <c r="IO35" s="10">
        <f>INDEX('O3-8hr'!$A:$Z,$IU35+IO$21-$G$21,$IT35)</f>
        <v>28</v>
      </c>
      <c r="IP35" s="10">
        <f>INDEX('O3-8hr'!$A:$Z,$IU35+IP$21-$G$21,$IT35)</f>
        <v>37</v>
      </c>
      <c r="IQ35" s="15">
        <f>INDEX('O3-8hr'!$A:$Z,$IU35+IQ$21-$G$21,$IT35)</f>
        <v>41</v>
      </c>
      <c r="IR35" s="21">
        <f t="shared" si="57"/>
        <v>85</v>
      </c>
      <c r="IT35" s="40">
        <f>MATCH($B35,'O3-8hr'!$1:$1,0)</f>
        <v>16</v>
      </c>
      <c r="IU35" s="40">
        <f>MATCH(DATE($A35,$IT$18,$IU$18),'O3-8hr'!$B:$B,0)</f>
        <v>1161</v>
      </c>
    </row>
    <row r="36" spans="1:255" ht="12.75" customHeight="1" x14ac:dyDescent="0.2">
      <c r="A36" s="21">
        <v>2018</v>
      </c>
      <c r="B36" s="21">
        <v>340210005</v>
      </c>
      <c r="C36" s="20">
        <f>INDEX(Sites!$A:$N,MATCH($B36,Sites!$A:$A,0),2)</f>
        <v>40.283092000000003</v>
      </c>
      <c r="D36" s="21" t="str">
        <f>INDEX(Sites!$A:$N,MATCH($B36,Sites!$A:$A,0),4)</f>
        <v>NJ</v>
      </c>
      <c r="E36" s="21" t="str">
        <f>INDEX(Sites!$A:$N,MATCH($B36,Sites!$A:$A,0),10)</f>
        <v>30.0</v>
      </c>
      <c r="F36" s="40" t="str">
        <f>INDEX(Sites!$A:$N,MATCH($B36,Sites!$A:$A,0),6)</f>
        <v>Rider University</v>
      </c>
      <c r="G36" s="16">
        <f>INDEX('O3-8hr'!$A:$Z,$IU36+G$21-$G$21,$IT36)</f>
        <v>36</v>
      </c>
      <c r="H36" s="10">
        <f>INDEX('O3-8hr'!$A:$Z,$IU36+H$21-$G$21,$IT36)</f>
        <v>38</v>
      </c>
      <c r="I36" s="10">
        <f>INDEX('O3-8hr'!$A:$Z,$IU36+I$21-$G$21,$IT36)</f>
        <v>39</v>
      </c>
      <c r="J36" s="10">
        <f>INDEX('O3-8hr'!$A:$Z,$IU36+J$21-$G$21,$IT36)</f>
        <v>43</v>
      </c>
      <c r="K36" s="10">
        <f>INDEX('O3-8hr'!$A:$Z,$IU36+K$21-$G$21,$IT36)</f>
        <v>40</v>
      </c>
      <c r="L36" s="10">
        <f>INDEX('O3-8hr'!$A:$Z,$IU36+L$21-$G$21,$IT36)</f>
        <v>40</v>
      </c>
      <c r="M36" s="10">
        <f>INDEX('O3-8hr'!$A:$Z,$IU36+M$21-$G$21,$IT36)</f>
        <v>37</v>
      </c>
      <c r="N36" s="10">
        <f>INDEX('O3-8hr'!$A:$Z,$IU36+N$21-$G$21,$IT36)</f>
        <v>41</v>
      </c>
      <c r="O36" s="10">
        <f>INDEX('O3-8hr'!$A:$Z,$IU36+O$21-$G$21,$IT36)</f>
        <v>37</v>
      </c>
      <c r="P36" s="10">
        <f>INDEX('O3-8hr'!$A:$Z,$IU36+P$21-$G$21,$IT36)</f>
        <v>43</v>
      </c>
      <c r="Q36" s="10">
        <f>INDEX('O3-8hr'!$A:$Z,$IU36+Q$21-$G$21,$IT36)</f>
        <v>45</v>
      </c>
      <c r="R36" s="10">
        <f>INDEX('O3-8hr'!$A:$Z,$IU36+R$21-$G$21,$IT36)</f>
        <v>35</v>
      </c>
      <c r="S36" s="10">
        <f>INDEX('O3-8hr'!$A:$Z,$IU36+S$21-$G$21,$IT36)</f>
        <v>41</v>
      </c>
      <c r="T36" s="10">
        <f>INDEX('O3-8hr'!$A:$Z,$IU36+T$21-$G$21,$IT36)</f>
        <v>37</v>
      </c>
      <c r="U36" s="10">
        <f>INDEX('O3-8hr'!$A:$Z,$IU36+U$21-$G$21,$IT36)</f>
        <v>40</v>
      </c>
      <c r="V36" s="10">
        <f>INDEX('O3-8hr'!$A:$Z,$IU36+V$21-$G$21,$IT36)</f>
        <v>41</v>
      </c>
      <c r="W36" s="10">
        <f>INDEX('O3-8hr'!$A:$Z,$IU36+W$21-$G$21,$IT36)</f>
        <v>43</v>
      </c>
      <c r="X36" s="10">
        <f>INDEX('O3-8hr'!$A:$Z,$IU36+X$21-$G$21,$IT36)</f>
        <v>48</v>
      </c>
      <c r="Y36" s="10">
        <f>INDEX('O3-8hr'!$A:$Z,$IU36+Y$21-$G$21,$IT36)</f>
        <v>47</v>
      </c>
      <c r="Z36" s="10">
        <f>INDEX('O3-8hr'!$A:$Z,$IU36+Z$21-$G$21,$IT36)</f>
        <v>32</v>
      </c>
      <c r="AA36" s="10">
        <f>INDEX('O3-8hr'!$A:$Z,$IU36+AA$21-$G$21,$IT36)</f>
        <v>40</v>
      </c>
      <c r="AB36" s="10">
        <f>INDEX('O3-8hr'!$A:$Z,$IU36+AB$21-$G$21,$IT36)</f>
        <v>44</v>
      </c>
      <c r="AC36" s="10">
        <f>INDEX('O3-8hr'!$A:$Z,$IU36+AC$21-$G$21,$IT36)</f>
        <v>44</v>
      </c>
      <c r="AD36" s="10">
        <f>INDEX('O3-8hr'!$A:$Z,$IU36+AD$21-$G$21,$IT36)</f>
        <v>47</v>
      </c>
      <c r="AE36" s="10">
        <f>INDEX('O3-8hr'!$A:$Z,$IU36+AE$21-$G$21,$IT36)</f>
        <v>39</v>
      </c>
      <c r="AF36" s="10">
        <f>INDEX('O3-8hr'!$A:$Z,$IU36+AF$21-$G$21,$IT36)</f>
        <v>42</v>
      </c>
      <c r="AG36" s="10">
        <f>INDEX('O3-8hr'!$A:$Z,$IU36+AG$21-$G$21,$IT36)</f>
        <v>40</v>
      </c>
      <c r="AH36" s="10">
        <f>INDEX('O3-8hr'!$A:$Z,$IU36+AH$21-$G$21,$IT36)</f>
        <v>25</v>
      </c>
      <c r="AI36" s="10">
        <f>INDEX('O3-8hr'!$A:$Z,$IU36+AI$21-$G$21,$IT36)</f>
        <v>34</v>
      </c>
      <c r="AJ36" s="10">
        <f>INDEX('O3-8hr'!$A:$Z,$IU36+AJ$21-$G$21,$IT36)</f>
        <v>36</v>
      </c>
      <c r="AK36" s="10">
        <f>INDEX('O3-8hr'!$A:$Z,$IU36+AK$21-$G$21,$IT36)</f>
        <v>44</v>
      </c>
      <c r="AL36" s="10">
        <f>INDEX('O3-8hr'!$A:$Z,$IU36+AL$21-$G$21,$IT36)</f>
        <v>42</v>
      </c>
      <c r="AM36" s="10">
        <f>INDEX('O3-8hr'!$A:$Z,$IU36+AM$21-$G$21,$IT36)</f>
        <v>38</v>
      </c>
      <c r="AN36" s="10">
        <f>INDEX('O3-8hr'!$A:$Z,$IU36+AN$21-$G$21,$IT36)</f>
        <v>35</v>
      </c>
      <c r="AO36" s="10">
        <f>INDEX('O3-8hr'!$A:$Z,$IU36+AO$21-$G$21,$IT36)</f>
        <v>44</v>
      </c>
      <c r="AP36" s="10">
        <f>INDEX('O3-8hr'!$A:$Z,$IU36+AP$21-$G$21,$IT36)</f>
        <v>46</v>
      </c>
      <c r="AQ36" s="10">
        <f>INDEX('O3-8hr'!$A:$Z,$IU36+AQ$21-$G$21,$IT36)</f>
        <v>47</v>
      </c>
      <c r="AR36" s="10">
        <f>INDEX('O3-8hr'!$A:$Z,$IU36+AR$21-$G$21,$IT36)</f>
        <v>47</v>
      </c>
      <c r="AS36" s="10">
        <f>INDEX('O3-8hr'!$A:$Z,$IU36+AS$21-$G$21,$IT36)</f>
        <v>45</v>
      </c>
      <c r="AT36" s="10">
        <f>INDEX('O3-8hr'!$A:$Z,$IU36+AT$21-$G$21,$IT36)</f>
        <v>41</v>
      </c>
      <c r="AU36" s="10">
        <f>INDEX('O3-8hr'!$A:$Z,$IU36+AU$21-$G$21,$IT36)</f>
        <v>44</v>
      </c>
      <c r="AV36" s="10">
        <f>INDEX('O3-8hr'!$A:$Z,$IU36+AV$21-$G$21,$IT36)</f>
        <v>48</v>
      </c>
      <c r="AW36" s="10">
        <f>INDEX('O3-8hr'!$A:$Z,$IU36+AW$21-$G$21,$IT36)</f>
        <v>51</v>
      </c>
      <c r="AX36" s="10">
        <f>INDEX('O3-8hr'!$A:$Z,$IU36+AX$21-$G$21,$IT36)</f>
        <v>63</v>
      </c>
      <c r="AY36" s="10">
        <f>INDEX('O3-8hr'!$A:$Z,$IU36+AY$21-$G$21,$IT36)</f>
        <v>62</v>
      </c>
      <c r="AZ36" s="10">
        <f>INDEX('O3-8hr'!$A:$Z,$IU36+AZ$21-$G$21,$IT36)</f>
        <v>43</v>
      </c>
      <c r="BA36" s="10">
        <f>INDEX('O3-8hr'!$A:$Z,$IU36+BA$21-$G$21,$IT36)</f>
        <v>38</v>
      </c>
      <c r="BB36" s="10">
        <f>INDEX('O3-8hr'!$A:$Z,$IU36+BB$21-$G$21,$IT36)</f>
        <v>34</v>
      </c>
      <c r="BC36" s="10">
        <f>INDEX('O3-8hr'!$A:$Z,$IU36+BC$21-$G$21,$IT36)</f>
        <v>38</v>
      </c>
      <c r="BD36" s="10">
        <f>INDEX('O3-8hr'!$A:$Z,$IU36+BD$21-$G$21,$IT36)</f>
        <v>42</v>
      </c>
      <c r="BE36" s="10">
        <f>INDEX('O3-8hr'!$A:$Z,$IU36+BE$21-$G$21,$IT36)</f>
        <v>44</v>
      </c>
      <c r="BF36" s="10">
        <f>INDEX('O3-8hr'!$A:$Z,$IU36+BF$21-$G$21,$IT36)</f>
        <v>52</v>
      </c>
      <c r="BG36" s="10">
        <f>INDEX('O3-8hr'!$A:$Z,$IU36+BG$21-$G$21,$IT36)</f>
        <v>55</v>
      </c>
      <c r="BH36" s="10">
        <f>INDEX('O3-8hr'!$A:$Z,$IU36+BH$21-$G$21,$IT36)</f>
        <v>58</v>
      </c>
      <c r="BI36" s="10">
        <f>INDEX('O3-8hr'!$A:$Z,$IU36+BI$21-$G$21,$IT36)</f>
        <v>51</v>
      </c>
      <c r="BJ36" s="10">
        <f>INDEX('O3-8hr'!$A:$Z,$IU36+BJ$21-$G$21,$IT36)</f>
        <v>42</v>
      </c>
      <c r="BK36" s="10">
        <f>INDEX('O3-8hr'!$A:$Z,$IU36+BK$21-$G$21,$IT36)</f>
        <v>49</v>
      </c>
      <c r="BL36" s="10">
        <f>INDEX('O3-8hr'!$A:$Z,$IU36+BL$21-$G$21,$IT36)</f>
        <v>46</v>
      </c>
      <c r="BM36" s="10">
        <f>INDEX('O3-8hr'!$A:$Z,$IU36+BM$21-$G$21,$IT36)</f>
        <v>55</v>
      </c>
      <c r="BN36" s="10">
        <f>INDEX('O3-8hr'!$A:$Z,$IU36+BN$21-$G$21,$IT36)</f>
        <v>34</v>
      </c>
      <c r="BO36" s="10">
        <f>INDEX('O3-8hr'!$A:$Z,$IU36+BO$21-$G$21,$IT36)</f>
        <v>43</v>
      </c>
      <c r="BP36" s="10">
        <f>INDEX('O3-8hr'!$A:$Z,$IU36+BP$21-$G$21,$IT36)</f>
        <v>70</v>
      </c>
      <c r="BQ36" s="10">
        <f>INDEX('O3-8hr'!$A:$Z,$IU36+BQ$21-$G$21,$IT36)</f>
        <v>68</v>
      </c>
      <c r="BR36" s="10">
        <f>INDEX('O3-8hr'!$A:$Z,$IU36+BR$21-$G$21,$IT36)</f>
        <v>68</v>
      </c>
      <c r="BS36" s="10">
        <f>INDEX('O3-8hr'!$A:$Z,$IU36+BS$21-$G$21,$IT36)</f>
        <v>59</v>
      </c>
      <c r="BT36" s="10">
        <f>INDEX('O3-8hr'!$A:$Z,$IU36+BT$21-$G$21,$IT36)</f>
        <v>55</v>
      </c>
      <c r="BU36" s="10">
        <f>INDEX('O3-8hr'!$A:$Z,$IU36+BU$21-$G$21,$IT36)</f>
        <v>42</v>
      </c>
      <c r="BV36" s="10">
        <f>INDEX('O3-8hr'!$A:$Z,$IU36+BV$21-$G$21,$IT36)</f>
        <v>53</v>
      </c>
      <c r="BW36" s="10">
        <f>INDEX('O3-8hr'!$A:$Z,$IU36+BW$21-$G$21,$IT36)</f>
        <v>51</v>
      </c>
      <c r="BX36" s="10">
        <f>INDEX('O3-8hr'!$A:$Z,$IU36+BX$21-$G$21,$IT36)</f>
        <v>63</v>
      </c>
      <c r="BY36" s="10">
        <f>INDEX('O3-8hr'!$A:$Z,$IU36+BY$21-$G$21,$IT36)</f>
        <v>47</v>
      </c>
      <c r="BZ36" s="10">
        <f>INDEX('O3-8hr'!$A:$Z,$IU36+BZ$21-$G$21,$IT36)</f>
        <v>52</v>
      </c>
      <c r="CA36" s="10">
        <f>INDEX('O3-8hr'!$A:$Z,$IU36+CA$21-$G$21,$IT36)</f>
        <v>40</v>
      </c>
      <c r="CB36" s="10">
        <f>INDEX('O3-8hr'!$A:$Z,$IU36+CB$21-$G$21,$IT36)</f>
        <v>30</v>
      </c>
      <c r="CC36" s="10">
        <f>INDEX('O3-8hr'!$A:$Z,$IU36+CC$21-$G$21,$IT36)</f>
        <v>37</v>
      </c>
      <c r="CD36" s="10">
        <f>INDEX('O3-8hr'!$A:$Z,$IU36+CD$21-$G$21,$IT36)</f>
        <v>57</v>
      </c>
      <c r="CE36" s="10">
        <f>INDEX('O3-8hr'!$A:$Z,$IU36+CE$21-$G$21,$IT36)</f>
        <v>35</v>
      </c>
      <c r="CF36" s="10">
        <f>INDEX('O3-8hr'!$A:$Z,$IU36+CF$21-$G$21,$IT36)</f>
        <v>19</v>
      </c>
      <c r="CG36" s="10">
        <f>INDEX('O3-8hr'!$A:$Z,$IU36+CG$21-$G$21,$IT36)</f>
        <v>37</v>
      </c>
      <c r="CH36" s="10">
        <f>INDEX('O3-8hr'!$A:$Z,$IU36+CH$21-$G$21,$IT36)</f>
        <v>30</v>
      </c>
      <c r="CI36" s="10">
        <f>INDEX('O3-8hr'!$A:$Z,$IU36+CI$21-$G$21,$IT36)</f>
        <v>38</v>
      </c>
      <c r="CJ36" s="10">
        <f>INDEX('O3-8hr'!$A:$Z,$IU36+CJ$21-$G$21,$IT36)</f>
        <v>53</v>
      </c>
      <c r="CK36" s="10">
        <f>INDEX('O3-8hr'!$A:$Z,$IU36+CK$21-$G$21,$IT36)</f>
        <v>30</v>
      </c>
      <c r="CL36" s="10">
        <f>INDEX('O3-8hr'!$A:$Z,$IU36+CL$21-$G$21,$IT36)</f>
        <v>41</v>
      </c>
      <c r="CM36" s="10">
        <f>INDEX('O3-8hr'!$A:$Z,$IU36+CM$21-$G$21,$IT36)</f>
        <v>54</v>
      </c>
      <c r="CN36" s="10">
        <f>INDEX('O3-8hr'!$A:$Z,$IU36+CN$21-$G$21,$IT36)</f>
        <v>72</v>
      </c>
      <c r="CO36" s="10">
        <f>INDEX('O3-8hr'!$A:$Z,$IU36+CO$21-$G$21,$IT36)</f>
        <v>60</v>
      </c>
      <c r="CP36" s="10">
        <f>INDEX('O3-8hr'!$A:$Z,$IU36+CP$21-$G$21,$IT36)</f>
        <v>41</v>
      </c>
      <c r="CQ36" s="10">
        <f>INDEX('O3-8hr'!$A:$Z,$IU36+CQ$21-$G$21,$IT36)</f>
        <v>30</v>
      </c>
      <c r="CR36" s="10">
        <f>INDEX('O3-8hr'!$A:$Z,$IU36+CR$21-$G$21,$IT36)</f>
        <v>58</v>
      </c>
      <c r="CS36" s="10">
        <f>INDEX('O3-8hr'!$A:$Z,$IU36+CS$21-$G$21,$IT36)</f>
        <v>27</v>
      </c>
      <c r="CT36" s="10">
        <f>INDEX('O3-8hr'!$A:$Z,$IU36+CT$21-$G$21,$IT36)</f>
        <v>20</v>
      </c>
      <c r="CU36" s="10">
        <f>INDEX('O3-8hr'!$A:$Z,$IU36+CU$21-$G$21,$IT36)</f>
        <v>49</v>
      </c>
      <c r="CV36" s="10">
        <f>INDEX('O3-8hr'!$A:$Z,$IU36+CV$21-$G$21,$IT36)</f>
        <v>42</v>
      </c>
      <c r="CW36" s="10">
        <f>INDEX('O3-8hr'!$A:$Z,$IU36+CW$21-$G$21,$IT36)</f>
        <v>27</v>
      </c>
      <c r="CX36" s="10">
        <f>INDEX('O3-8hr'!$A:$Z,$IU36+CX$21-$G$21,$IT36)</f>
        <v>34</v>
      </c>
      <c r="CY36" s="10">
        <f>INDEX('O3-8hr'!$A:$Z,$IU36+CY$21-$G$21,$IT36)</f>
        <v>53</v>
      </c>
      <c r="CZ36" s="10">
        <f>INDEX('O3-8hr'!$A:$Z,$IU36+CZ$21-$G$21,$IT36)</f>
        <v>33</v>
      </c>
      <c r="DA36" s="10">
        <f>INDEX('O3-8hr'!$A:$Z,$IU36+DA$21-$G$21,$IT36)</f>
        <v>37</v>
      </c>
      <c r="DB36" s="10">
        <f>INDEX('O3-8hr'!$A:$Z,$IU36+DB$21-$G$21,$IT36)</f>
        <v>59</v>
      </c>
      <c r="DC36" s="10">
        <f>INDEX('O3-8hr'!$A:$Z,$IU36+DC$21-$G$21,$IT36)</f>
        <v>62</v>
      </c>
      <c r="DD36" s="10">
        <f>INDEX('O3-8hr'!$A:$Z,$IU36+DD$21-$G$21,$IT36)</f>
        <v>28</v>
      </c>
      <c r="DE36" s="10">
        <f>INDEX('O3-8hr'!$A:$Z,$IU36+DE$21-$G$21,$IT36)</f>
        <v>41</v>
      </c>
      <c r="DF36" s="10">
        <f>INDEX('O3-8hr'!$A:$Z,$IU36+DF$21-$G$21,$IT36)</f>
        <v>44</v>
      </c>
      <c r="DG36" s="10">
        <f>INDEX('O3-8hr'!$A:$Z,$IU36+DG$21-$G$21,$IT36)</f>
        <v>44</v>
      </c>
      <c r="DH36" s="10">
        <f>INDEX('O3-8hr'!$A:$Z,$IU36+DH$21-$G$21,$IT36)</f>
        <v>46</v>
      </c>
      <c r="DI36" s="10">
        <f>INDEX('O3-8hr'!$A:$Z,$IU36+DI$21-$G$21,$IT36)</f>
        <v>38</v>
      </c>
      <c r="DJ36" s="10">
        <f>INDEX('O3-8hr'!$A:$Z,$IU36+DJ$21-$G$21,$IT36)</f>
        <v>48</v>
      </c>
      <c r="DK36" s="10">
        <f>INDEX('O3-8hr'!$A:$Z,$IU36+DK$21-$G$21,$IT36)</f>
        <v>63</v>
      </c>
      <c r="DL36" s="10">
        <f>INDEX('O3-8hr'!$A:$Z,$IU36+DL$21-$G$21,$IT36)</f>
        <v>76</v>
      </c>
      <c r="DM36" s="10">
        <f>INDEX('O3-8hr'!$A:$Z,$IU36+DM$21-$G$21,$IT36)</f>
        <v>37</v>
      </c>
      <c r="DN36" s="10">
        <f>INDEX('O3-8hr'!$A:$Z,$IU36+DN$21-$G$21,$IT36)</f>
        <v>61</v>
      </c>
      <c r="DO36" s="10">
        <f>INDEX('O3-8hr'!$A:$Z,$IU36+DO$21-$G$21,$IT36)</f>
        <v>52</v>
      </c>
      <c r="DP36" s="10">
        <f>INDEX('O3-8hr'!$A:$Z,$IU36+DP$21-$G$21,$IT36)</f>
        <v>39</v>
      </c>
      <c r="DQ36" s="10">
        <f>INDEX('O3-8hr'!$A:$Z,$IU36+DQ$21-$G$21,$IT36)</f>
        <v>30</v>
      </c>
      <c r="DR36" s="10">
        <f>INDEX('O3-8hr'!$A:$Z,$IU36+DR$21-$G$21,$IT36)</f>
        <v>46</v>
      </c>
      <c r="DS36" s="10">
        <f>INDEX('O3-8hr'!$A:$Z,$IU36+DS$21-$G$21,$IT36)</f>
        <v>36</v>
      </c>
      <c r="DT36" s="10">
        <f>INDEX('O3-8hr'!$A:$Z,$IU36+DT$21-$G$21,$IT36)</f>
        <v>42</v>
      </c>
      <c r="DU36" s="10">
        <f>INDEX('O3-8hr'!$A:$Z,$IU36+DU$21-$G$21,$IT36)</f>
        <v>35</v>
      </c>
      <c r="DV36" s="10">
        <f>INDEX('O3-8hr'!$A:$Z,$IU36+DV$21-$G$21,$IT36)</f>
        <v>55</v>
      </c>
      <c r="DW36" s="10">
        <f>INDEX('O3-8hr'!$A:$Z,$IU36+DW$21-$G$21,$IT36)</f>
        <v>59</v>
      </c>
      <c r="DX36" s="10">
        <f>INDEX('O3-8hr'!$A:$Z,$IU36+DX$21-$G$21,$IT36)</f>
        <v>63</v>
      </c>
      <c r="DY36" s="10">
        <f>INDEX('O3-8hr'!$A:$Z,$IU36+DY$21-$G$21,$IT36)</f>
        <v>65</v>
      </c>
      <c r="DZ36" s="10">
        <f>INDEX('O3-8hr'!$A:$Z,$IU36+DZ$21-$G$21,$IT36)</f>
        <v>91</v>
      </c>
      <c r="EA36" s="10">
        <f>INDEX('O3-8hr'!$A:$Z,$IU36+EA$21-$G$21,$IT36)</f>
        <v>70</v>
      </c>
      <c r="EB36" s="10">
        <f>INDEX('O3-8hr'!$A:$Z,$IU36+EB$21-$G$21,$IT36)</f>
        <v>44</v>
      </c>
      <c r="EC36" s="10">
        <f>INDEX('O3-8hr'!$A:$Z,$IU36+EC$21-$G$21,$IT36)</f>
        <v>33</v>
      </c>
      <c r="ED36" s="10">
        <f>INDEX('O3-8hr'!$A:$Z,$IU36+ED$21-$G$21,$IT36)</f>
        <v>31</v>
      </c>
      <c r="EE36" s="10">
        <f>INDEX('O3-8hr'!$A:$Z,$IU36+EE$21-$G$21,$IT36)</f>
        <v>56</v>
      </c>
      <c r="EF36" s="10">
        <f>INDEX('O3-8hr'!$A:$Z,$IU36+EF$21-$G$21,$IT36)</f>
        <v>53</v>
      </c>
      <c r="EG36" s="10">
        <f>INDEX('O3-8hr'!$A:$Z,$IU36+EG$21-$G$21,$IT36)</f>
        <v>67</v>
      </c>
      <c r="EH36" s="10">
        <f>INDEX('O3-8hr'!$A:$Z,$IU36+EH$21-$G$21,$IT36)</f>
        <v>80</v>
      </c>
      <c r="EI36" s="10">
        <f>INDEX('O3-8hr'!$A:$Z,$IU36+EI$21-$G$21,$IT36)</f>
        <v>44</v>
      </c>
      <c r="EJ36" s="10">
        <f>INDEX('O3-8hr'!$A:$Z,$IU36+EJ$21-$G$21,$IT36)</f>
        <v>62</v>
      </c>
      <c r="EK36" s="10">
        <f>INDEX('O3-8hr'!$A:$Z,$IU36+EK$21-$G$21,$IT36)</f>
        <v>59</v>
      </c>
      <c r="EL36" s="10">
        <f>INDEX('O3-8hr'!$A:$Z,$IU36+EL$21-$G$21,$IT36)</f>
        <v>61</v>
      </c>
      <c r="EM36" s="10">
        <f>INDEX('O3-8hr'!$A:$Z,$IU36+EM$21-$G$21,$IT36)</f>
        <v>44</v>
      </c>
      <c r="EN36" s="10">
        <f>INDEX('O3-8hr'!$A:$Z,$IU36+EN$21-$G$21,$IT36)</f>
        <v>77</v>
      </c>
      <c r="EO36" s="10">
        <f>INDEX('O3-8hr'!$A:$Z,$IU36+EO$21-$G$21,$IT36)</f>
        <v>57</v>
      </c>
      <c r="EP36" s="10">
        <f>INDEX('O3-8hr'!$A:$Z,$IU36+EP$21-$G$21,$IT36)</f>
        <v>31</v>
      </c>
      <c r="EQ36" s="10">
        <f>INDEX('O3-8hr'!$A:$Z,$IU36+EQ$21-$G$21,$IT36)</f>
        <v>66</v>
      </c>
      <c r="ER36" s="10">
        <f>INDEX('O3-8hr'!$A:$Z,$IU36+ER$21-$G$21,$IT36)</f>
        <v>49</v>
      </c>
      <c r="ES36" s="10">
        <f>INDEX('O3-8hr'!$A:$Z,$IU36+ES$21-$G$21,$IT36)</f>
        <v>32</v>
      </c>
      <c r="ET36" s="10">
        <f>INDEX('O3-8hr'!$A:$Z,$IU36+ET$21-$G$21,$IT36)</f>
        <v>28</v>
      </c>
      <c r="EU36" s="10">
        <f>INDEX('O3-8hr'!$A:$Z,$IU36+EU$21-$G$21,$IT36)</f>
        <v>24</v>
      </c>
      <c r="EV36" s="10">
        <f>INDEX('O3-8hr'!$A:$Z,$IU36+EV$21-$G$21,$IT36)</f>
        <v>19</v>
      </c>
      <c r="EW36" s="10">
        <f>INDEX('O3-8hr'!$A:$Z,$IU36+EW$21-$G$21,$IT36)</f>
        <v>30</v>
      </c>
      <c r="EX36" s="10">
        <f>INDEX('O3-8hr'!$A:$Z,$IU36+EX$21-$G$21,$IT36)</f>
        <v>47</v>
      </c>
      <c r="EY36" s="10">
        <f>INDEX('O3-8hr'!$A:$Z,$IU36+EY$21-$G$21,$IT36)</f>
        <v>38</v>
      </c>
      <c r="EZ36" s="10">
        <f>INDEX('O3-8hr'!$A:$Z,$IU36+EZ$21-$G$21,$IT36)</f>
        <v>51</v>
      </c>
      <c r="FA36" s="10">
        <f>INDEX('O3-8hr'!$A:$Z,$IU36+FA$21-$G$21,$IT36)</f>
        <v>38</v>
      </c>
      <c r="FB36" s="10">
        <f>INDEX('O3-8hr'!$A:$Z,$IU36+FB$21-$G$21,$IT36)</f>
        <v>33</v>
      </c>
      <c r="FC36" s="10">
        <f>INDEX('O3-8hr'!$A:$Z,$IU36+FC$21-$G$21,$IT36)</f>
        <v>41</v>
      </c>
      <c r="FD36" s="10">
        <f>INDEX('O3-8hr'!$A:$Z,$IU36+FD$21-$G$21,$IT36)</f>
        <v>40</v>
      </c>
      <c r="FE36" s="10">
        <f>INDEX('O3-8hr'!$A:$Z,$IU36+FE$21-$G$21,$IT36)</f>
        <v>27</v>
      </c>
      <c r="FF36" s="10">
        <f>INDEX('O3-8hr'!$A:$Z,$IU36+FF$21-$G$21,$IT36)</f>
        <v>24</v>
      </c>
      <c r="FG36" s="10">
        <f>INDEX('O3-8hr'!$A:$Z,$IU36+FG$21-$G$21,$IT36)</f>
        <v>40</v>
      </c>
      <c r="FH36" s="10">
        <f>INDEX('O3-8hr'!$A:$Z,$IU36+FH$21-$G$21,$IT36)</f>
        <v>49</v>
      </c>
      <c r="FI36" s="10">
        <f>INDEX('O3-8hr'!$A:$Z,$IU36+FI$21-$G$21,$IT36)</f>
        <v>60</v>
      </c>
      <c r="FJ36" s="10">
        <f>INDEX('O3-8hr'!$A:$Z,$IU36+FJ$21-$G$21,$IT36)</f>
        <v>58</v>
      </c>
      <c r="FK36" s="10">
        <f>INDEX('O3-8hr'!$A:$Z,$IU36+FK$21-$G$21,$IT36)</f>
        <v>57</v>
      </c>
      <c r="FL36" s="10">
        <f>INDEX('O3-8hr'!$A:$Z,$IU36+FL$21-$G$21,$IT36)</f>
        <v>49</v>
      </c>
      <c r="FM36" s="10">
        <f>INDEX('O3-8hr'!$A:$Z,$IU36+FM$21-$G$21,$IT36)</f>
        <v>57</v>
      </c>
      <c r="FN36" s="10">
        <f>INDEX('O3-8hr'!$A:$Z,$IU36+FN$21-$G$21,$IT36)</f>
        <v>40</v>
      </c>
      <c r="FO36" s="10">
        <f>INDEX('O3-8hr'!$A:$Z,$IU36+FO$21-$G$21,$IT36)</f>
        <v>54</v>
      </c>
      <c r="FP36" s="10">
        <f>INDEX('O3-8hr'!$A:$Z,$IU36+FP$21-$G$21,$IT36)</f>
        <v>21</v>
      </c>
      <c r="FQ36" s="10">
        <f>INDEX('O3-8hr'!$A:$Z,$IU36+FQ$21-$G$21,$IT36)</f>
        <v>37</v>
      </c>
      <c r="FR36" s="10">
        <f>INDEX('O3-8hr'!$A:$Z,$IU36+FR$21-$G$21,$IT36)</f>
        <v>44</v>
      </c>
      <c r="FS36" s="10">
        <f>INDEX('O3-8hr'!$A:$Z,$IU36+FS$21-$G$21,$IT36)</f>
        <v>58</v>
      </c>
      <c r="FT36" s="10">
        <f>INDEX('O3-8hr'!$A:$Z,$IU36+FT$21-$G$21,$IT36)</f>
        <v>53</v>
      </c>
      <c r="FU36" s="10">
        <f>INDEX('O3-8hr'!$A:$Z,$IU36+FU$21-$G$21,$IT36)</f>
        <v>43</v>
      </c>
      <c r="FV36" s="10">
        <f>INDEX('O3-8hr'!$A:$Z,$IU36+FV$21-$G$21,$IT36)</f>
        <v>18</v>
      </c>
      <c r="FW36" s="10">
        <f>INDEX('O3-8hr'!$A:$Z,$IU36+FW$21-$G$21,$IT36)</f>
        <v>30</v>
      </c>
      <c r="FX36" s="10">
        <f>INDEX('O3-8hr'!$A:$Z,$IU36+FX$21-$G$21,$IT36)</f>
        <v>25</v>
      </c>
      <c r="FY36" s="10">
        <f>INDEX('O3-8hr'!$A:$Z,$IU36+FY$21-$G$21,$IT36)</f>
        <v>45</v>
      </c>
      <c r="FZ36" s="10">
        <f>INDEX('O3-8hr'!$A:$Z,$IU36+FZ$21-$G$21,$IT36)</f>
        <v>31</v>
      </c>
      <c r="GA36" s="10">
        <f>INDEX('O3-8hr'!$A:$Z,$IU36+GA$21-$G$21,$IT36)</f>
        <v>55</v>
      </c>
      <c r="GB36" s="10">
        <f>INDEX('O3-8hr'!$A:$Z,$IU36+GB$21-$G$21,$IT36)</f>
        <v>45</v>
      </c>
      <c r="GC36" s="10">
        <f>INDEX('O3-8hr'!$A:$Z,$IU36+GC$21-$G$21,$IT36)</f>
        <v>56</v>
      </c>
      <c r="GD36" s="10">
        <f>INDEX('O3-8hr'!$A:$Z,$IU36+GD$21-$G$21,$IT36)</f>
        <v>53</v>
      </c>
      <c r="GE36" s="10">
        <f>INDEX('O3-8hr'!$A:$Z,$IU36+GE$21-$G$21,$IT36)</f>
        <v>54</v>
      </c>
      <c r="GF36" s="10">
        <f>INDEX('O3-8hr'!$A:$Z,$IU36+GF$21-$G$21,$IT36)</f>
        <v>60</v>
      </c>
      <c r="GG36" s="10">
        <f>INDEX('O3-8hr'!$A:$Z,$IU36+GG$21-$G$21,$IT36)</f>
        <v>40</v>
      </c>
      <c r="GH36" s="10">
        <f>INDEX('O3-8hr'!$A:$Z,$IU36+GH$21-$G$21,$IT36)</f>
        <v>25</v>
      </c>
      <c r="GI36" s="10">
        <f>INDEX('O3-8hr'!$A:$Z,$IU36+GI$21-$G$21,$IT36)</f>
        <v>32</v>
      </c>
      <c r="GJ36" s="10">
        <f>INDEX('O3-8hr'!$A:$Z,$IU36+GJ$21-$G$21,$IT36)</f>
        <v>37</v>
      </c>
      <c r="GK36" s="10">
        <f>INDEX('O3-8hr'!$A:$Z,$IU36+GK$21-$G$21,$IT36)</f>
        <v>42</v>
      </c>
      <c r="GL36" s="10">
        <f>INDEX('O3-8hr'!$A:$Z,$IU36+GL$21-$G$21,$IT36)</f>
        <v>42</v>
      </c>
      <c r="GM36" s="10">
        <f>INDEX('O3-8hr'!$A:$Z,$IU36+GM$21-$G$21,$IT36)</f>
        <v>51</v>
      </c>
      <c r="GN36" s="10">
        <f>INDEX('O3-8hr'!$A:$Z,$IU36+GN$21-$G$21,$IT36)</f>
        <v>55</v>
      </c>
      <c r="GO36" s="10">
        <f>INDEX('O3-8hr'!$A:$Z,$IU36+GO$21-$G$21,$IT36)</f>
        <v>37</v>
      </c>
      <c r="GP36" s="10">
        <f>INDEX('O3-8hr'!$A:$Z,$IU36+GP$21-$G$21,$IT36)</f>
        <v>21</v>
      </c>
      <c r="GQ36" s="10">
        <f>INDEX('O3-8hr'!$A:$Z,$IU36+GQ$21-$G$21,$IT36)</f>
        <v>19</v>
      </c>
      <c r="GR36" s="10">
        <f>INDEX('O3-8hr'!$A:$Z,$IU36+GR$21-$G$21,$IT36)</f>
        <v>26</v>
      </c>
      <c r="GS36" s="10">
        <f>INDEX('O3-8hr'!$A:$Z,$IU36+GS$21-$G$21,$IT36)</f>
        <v>11</v>
      </c>
      <c r="GT36" s="10">
        <f>INDEX('O3-8hr'!$A:$Z,$IU36+GT$21-$G$21,$IT36)</f>
        <v>17</v>
      </c>
      <c r="GU36" s="10">
        <f>INDEX('O3-8hr'!$A:$Z,$IU36+GU$21-$G$21,$IT36)</f>
        <v>19</v>
      </c>
      <c r="GV36" s="10">
        <f>INDEX('O3-8hr'!$A:$Z,$IU36+GV$21-$G$21,$IT36)</f>
        <v>22</v>
      </c>
      <c r="GW36" s="10">
        <f>INDEX('O3-8hr'!$A:$Z,$IU36+GW$21-$G$21,$IT36)</f>
        <v>33</v>
      </c>
      <c r="GX36" s="10">
        <f>INDEX('O3-8hr'!$A:$Z,$IU36+GX$21-$G$21,$IT36)</f>
        <v>39</v>
      </c>
      <c r="GY36" s="10">
        <f>INDEX('O3-8hr'!$A:$Z,$IU36+GY$21-$G$21,$IT36)</f>
        <v>19</v>
      </c>
      <c r="GZ36" s="10">
        <f>INDEX('O3-8hr'!$A:$Z,$IU36+GZ$21-$G$21,$IT36)</f>
        <v>19</v>
      </c>
      <c r="HA36" s="10">
        <f>INDEX('O3-8hr'!$A:$Z,$IU36+HA$21-$G$21,$IT36)</f>
        <v>37</v>
      </c>
      <c r="HB36" s="10">
        <f>INDEX('O3-8hr'!$A:$Z,$IU36+HB$21-$G$21,$IT36)</f>
        <v>21</v>
      </c>
      <c r="HC36" s="10">
        <f>INDEX('O3-8hr'!$A:$Z,$IU36+HC$21-$G$21,$IT36)</f>
        <v>28</v>
      </c>
      <c r="HD36" s="10">
        <f>INDEX('O3-8hr'!$A:$Z,$IU36+HD$21-$G$21,$IT36)</f>
        <v>25</v>
      </c>
      <c r="HE36" s="10">
        <f>INDEX('O3-8hr'!$A:$Z,$IU36+HE$21-$G$21,$IT36)</f>
        <v>10</v>
      </c>
      <c r="HF36" s="10">
        <f>INDEX('O3-8hr'!$A:$Z,$IU36+HF$21-$G$21,$IT36)</f>
        <v>32</v>
      </c>
      <c r="HG36" s="10">
        <f>INDEX('O3-8hr'!$A:$Z,$IU36+HG$21-$G$21,$IT36)</f>
        <v>18</v>
      </c>
      <c r="HH36" s="10">
        <f>INDEX('O3-8hr'!$A:$Z,$IU36+HH$21-$G$21,$IT36)</f>
        <v>26</v>
      </c>
      <c r="HI36" s="10">
        <f>INDEX('O3-8hr'!$A:$Z,$IU36+HI$21-$G$21,$IT36)</f>
        <v>28</v>
      </c>
      <c r="HJ36" s="10">
        <f>INDEX('O3-8hr'!$A:$Z,$IU36+HJ$21-$G$21,$IT36)</f>
        <v>22</v>
      </c>
      <c r="HK36" s="10">
        <f>INDEX('O3-8hr'!$A:$Z,$IU36+HK$21-$G$21,$IT36)</f>
        <v>42</v>
      </c>
      <c r="HL36" s="10">
        <f>INDEX('O3-8hr'!$A:$Z,$IU36+HL$21-$G$21,$IT36)</f>
        <v>36</v>
      </c>
      <c r="HM36" s="10">
        <f>INDEX('O3-8hr'!$A:$Z,$IU36+HM$21-$G$21,$IT36)</f>
        <v>46</v>
      </c>
      <c r="HN36" s="10">
        <f>INDEX('O3-8hr'!$A:$Z,$IU36+HN$21-$G$21,$IT36)</f>
        <v>40</v>
      </c>
      <c r="HO36" s="10">
        <f>INDEX('O3-8hr'!$A:$Z,$IU36+HO$21-$G$21,$IT36)</f>
        <v>31</v>
      </c>
      <c r="HP36" s="10">
        <f>INDEX('O3-8hr'!$A:$Z,$IU36+HP$21-$G$21,$IT36)</f>
        <v>34</v>
      </c>
      <c r="HQ36" s="10">
        <f>INDEX('O3-8hr'!$A:$Z,$IU36+HQ$21-$G$21,$IT36)</f>
        <v>21</v>
      </c>
      <c r="HR36" s="10">
        <f>INDEX('O3-8hr'!$A:$Z,$IU36+HR$21-$G$21,$IT36)</f>
        <v>19</v>
      </c>
      <c r="HS36" s="10">
        <f>INDEX('O3-8hr'!$A:$Z,$IU36+HS$21-$G$21,$IT36)</f>
        <v>27</v>
      </c>
      <c r="HT36" s="10">
        <f>INDEX('O3-8hr'!$A:$Z,$IU36+HT$21-$G$21,$IT36)</f>
        <v>16</v>
      </c>
      <c r="HU36" s="10">
        <f>INDEX('O3-8hr'!$A:$Z,$IU36+HU$21-$G$21,$IT36)</f>
        <v>27</v>
      </c>
      <c r="HV36" s="10">
        <f>INDEX('O3-8hr'!$A:$Z,$IU36+HV$21-$G$21,$IT36)</f>
        <v>30</v>
      </c>
      <c r="HW36" s="10">
        <f>INDEX('O3-8hr'!$A:$Z,$IU36+HW$21-$G$21,$IT36)</f>
        <v>17</v>
      </c>
      <c r="HX36" s="10">
        <f>INDEX('O3-8hr'!$A:$Z,$IU36+HX$21-$G$21,$IT36)</f>
        <v>29</v>
      </c>
      <c r="HY36" s="10">
        <f>INDEX('O3-8hr'!$A:$Z,$IU36+HY$21-$G$21,$IT36)</f>
        <v>28</v>
      </c>
      <c r="HZ36" s="10">
        <f>INDEX('O3-8hr'!$A:$Z,$IU36+HZ$21-$G$21,$IT36)</f>
        <v>24</v>
      </c>
      <c r="IA36" s="10">
        <f>INDEX('O3-8hr'!$A:$Z,$IU36+IA$21-$G$21,$IT36)</f>
        <v>24</v>
      </c>
      <c r="IB36" s="10">
        <f>INDEX('O3-8hr'!$A:$Z,$IU36+IB$21-$G$21,$IT36)</f>
        <v>29</v>
      </c>
      <c r="IC36" s="10">
        <f>INDEX('O3-8hr'!$A:$Z,$IU36+IC$21-$G$21,$IT36)</f>
        <v>33</v>
      </c>
      <c r="ID36" s="10">
        <f>INDEX('O3-8hr'!$A:$Z,$IU36+ID$21-$G$21,$IT36)</f>
        <v>32</v>
      </c>
      <c r="IE36" s="10">
        <f>INDEX('O3-8hr'!$A:$Z,$IU36+IE$21-$G$21,$IT36)</f>
        <v>32</v>
      </c>
      <c r="IF36" s="10">
        <f>INDEX('O3-8hr'!$A:$Z,$IU36+IF$21-$G$21,$IT36)</f>
        <v>30</v>
      </c>
      <c r="IG36" s="10">
        <f>INDEX('O3-8hr'!$A:$Z,$IU36+IG$21-$G$21,$IT36)</f>
        <v>28</v>
      </c>
      <c r="IH36" s="10">
        <f>INDEX('O3-8hr'!$A:$Z,$IU36+IH$21-$G$21,$IT36)</f>
        <v>28</v>
      </c>
      <c r="II36" s="10">
        <f>INDEX('O3-8hr'!$A:$Z,$IU36+II$21-$G$21,$IT36)</f>
        <v>38</v>
      </c>
      <c r="IJ36" s="10">
        <f>INDEX('O3-8hr'!$A:$Z,$IU36+IJ$21-$G$21,$IT36)</f>
        <v>22</v>
      </c>
      <c r="IK36" s="10">
        <f>INDEX('O3-8hr'!$A:$Z,$IU36+IK$21-$G$21,$IT36)</f>
        <v>28</v>
      </c>
      <c r="IL36" s="10">
        <f>INDEX('O3-8hr'!$A:$Z,$IU36+IL$21-$G$21,$IT36)</f>
        <v>28</v>
      </c>
      <c r="IM36" s="10">
        <f>INDEX('O3-8hr'!$A:$Z,$IU36+IM$21-$G$21,$IT36)</f>
        <v>30</v>
      </c>
      <c r="IN36" s="10">
        <f>INDEX('O3-8hr'!$A:$Z,$IU36+IN$21-$G$21,$IT36)</f>
        <v>19</v>
      </c>
      <c r="IO36" s="10">
        <f>INDEX('O3-8hr'!$A:$Z,$IU36+IO$21-$G$21,$IT36)</f>
        <v>26</v>
      </c>
      <c r="IP36" s="10">
        <f>INDEX('O3-8hr'!$A:$Z,$IU36+IP$21-$G$21,$IT36)</f>
        <v>35</v>
      </c>
      <c r="IQ36" s="15">
        <f>INDEX('O3-8hr'!$A:$Z,$IU36+IQ$21-$G$21,$IT36)</f>
        <v>41</v>
      </c>
      <c r="IR36" s="21">
        <f t="shared" si="57"/>
        <v>91</v>
      </c>
      <c r="IT36" s="40">
        <f>MATCH($B36,'O3-8hr'!$1:$1,0)</f>
        <v>17</v>
      </c>
      <c r="IU36" s="40">
        <f>MATCH(DATE($A36,$IT$18,$IU$18),'O3-8hr'!$B:$B,0)</f>
        <v>1161</v>
      </c>
    </row>
    <row r="37" spans="1:255" ht="12.75" customHeight="1" x14ac:dyDescent="0.2">
      <c r="A37" s="21">
        <v>2018</v>
      </c>
      <c r="B37" s="21">
        <v>340230011</v>
      </c>
      <c r="C37" s="20">
        <f>INDEX(Sites!$A:$N,MATCH($B37,Sites!$A:$A,0),2)</f>
        <v>40.462181999999999</v>
      </c>
      <c r="D37" s="21" t="str">
        <f>INDEX(Sites!$A:$N,MATCH($B37,Sites!$A:$A,0),4)</f>
        <v>NJ</v>
      </c>
      <c r="E37" s="21" t="str">
        <f>INDEX(Sites!$A:$N,MATCH($B37,Sites!$A:$A,0),10)</f>
        <v>19.0</v>
      </c>
      <c r="F37" s="40" t="str">
        <f>INDEX(Sites!$A:$N,MATCH($B37,Sites!$A:$A,0),6)</f>
        <v>Rutgers University</v>
      </c>
      <c r="G37" s="16">
        <f>INDEX('O3-8hr'!$A:$Z,$IU37+G$21-$G$21,$IT37)</f>
        <v>36</v>
      </c>
      <c r="H37" s="10">
        <f>INDEX('O3-8hr'!$A:$Z,$IU37+H$21-$G$21,$IT37)</f>
        <v>35</v>
      </c>
      <c r="I37" s="10">
        <f>INDEX('O3-8hr'!$A:$Z,$IU37+I$21-$G$21,$IT37)</f>
        <v>37</v>
      </c>
      <c r="J37" s="10">
        <f>INDEX('O3-8hr'!$A:$Z,$IU37+J$21-$G$21,$IT37)</f>
        <v>40</v>
      </c>
      <c r="K37" s="10">
        <f>INDEX('O3-8hr'!$A:$Z,$IU37+K$21-$G$21,$IT37)</f>
        <v>36</v>
      </c>
      <c r="L37" s="10">
        <f>INDEX('O3-8hr'!$A:$Z,$IU37+L$21-$G$21,$IT37)</f>
        <v>41</v>
      </c>
      <c r="M37" s="10">
        <f>INDEX('O3-8hr'!$A:$Z,$IU37+M$21-$G$21,$IT37)</f>
        <v>37</v>
      </c>
      <c r="N37" s="10">
        <f>INDEX('O3-8hr'!$A:$Z,$IU37+N$21-$G$21,$IT37)</f>
        <v>35</v>
      </c>
      <c r="O37" s="10">
        <f>INDEX('O3-8hr'!$A:$Z,$IU37+O$21-$G$21,$IT37)</f>
        <v>35</v>
      </c>
      <c r="P37" s="10">
        <f>INDEX('O3-8hr'!$A:$Z,$IU37+P$21-$G$21,$IT37)</f>
        <v>40</v>
      </c>
      <c r="Q37" s="10">
        <f>INDEX('O3-8hr'!$A:$Z,$IU37+Q$21-$G$21,$IT37)</f>
        <v>45</v>
      </c>
      <c r="R37" s="10">
        <f>INDEX('O3-8hr'!$A:$Z,$IU37+R$21-$G$21,$IT37)</f>
        <v>34</v>
      </c>
      <c r="S37" s="10">
        <f>INDEX('O3-8hr'!$A:$Z,$IU37+S$21-$G$21,$IT37)</f>
        <v>38</v>
      </c>
      <c r="T37" s="10">
        <f>INDEX('O3-8hr'!$A:$Z,$IU37+T$21-$G$21,$IT37)</f>
        <v>35</v>
      </c>
      <c r="U37" s="10">
        <f>INDEX('O3-8hr'!$A:$Z,$IU37+U$21-$G$21,$IT37)</f>
        <v>40</v>
      </c>
      <c r="V37" s="10">
        <f>INDEX('O3-8hr'!$A:$Z,$IU37+V$21-$G$21,$IT37)</f>
        <v>39</v>
      </c>
      <c r="W37" s="10">
        <f>INDEX('O3-8hr'!$A:$Z,$IU37+W$21-$G$21,$IT37)</f>
        <v>42</v>
      </c>
      <c r="X37" s="10">
        <f>INDEX('O3-8hr'!$A:$Z,$IU37+X$21-$G$21,$IT37)</f>
        <v>46</v>
      </c>
      <c r="Y37" s="10">
        <f>INDEX('O3-8hr'!$A:$Z,$IU37+Y$21-$G$21,$IT37)</f>
        <v>45</v>
      </c>
      <c r="Z37" s="10">
        <f>INDEX('O3-8hr'!$A:$Z,$IU37+Z$21-$G$21,$IT37)</f>
        <v>29</v>
      </c>
      <c r="AA37" s="10">
        <f>INDEX('O3-8hr'!$A:$Z,$IU37+AA$21-$G$21,$IT37)</f>
        <v>36</v>
      </c>
      <c r="AB37" s="10">
        <f>INDEX('O3-8hr'!$A:$Z,$IU37+AB$21-$G$21,$IT37)</f>
        <v>44</v>
      </c>
      <c r="AC37" s="10">
        <f>INDEX('O3-8hr'!$A:$Z,$IU37+AC$21-$G$21,$IT37)</f>
        <v>42</v>
      </c>
      <c r="AD37" s="10">
        <f>INDEX('O3-8hr'!$A:$Z,$IU37+AD$21-$G$21,$IT37)</f>
        <v>45</v>
      </c>
      <c r="AE37" s="10">
        <f>INDEX('O3-8hr'!$A:$Z,$IU37+AE$21-$G$21,$IT37)</f>
        <v>35</v>
      </c>
      <c r="AF37" s="10">
        <f>INDEX('O3-8hr'!$A:$Z,$IU37+AF$21-$G$21,$IT37)</f>
        <v>38</v>
      </c>
      <c r="AG37" s="10">
        <f>INDEX('O3-8hr'!$A:$Z,$IU37+AG$21-$G$21,$IT37)</f>
        <v>38</v>
      </c>
      <c r="AH37" s="10">
        <f>INDEX('O3-8hr'!$A:$Z,$IU37+AH$21-$G$21,$IT37)</f>
        <v>27</v>
      </c>
      <c r="AI37" s="10">
        <f>INDEX('O3-8hr'!$A:$Z,$IU37+AI$21-$G$21,$IT37)</f>
        <v>28</v>
      </c>
      <c r="AJ37" s="10">
        <f>INDEX('O3-8hr'!$A:$Z,$IU37+AJ$21-$G$21,$IT37)</f>
        <v>34</v>
      </c>
      <c r="AK37" s="10">
        <f>INDEX('O3-8hr'!$A:$Z,$IU37+AK$21-$G$21,$IT37)</f>
        <v>44</v>
      </c>
      <c r="AL37" s="10">
        <f>INDEX('O3-8hr'!$A:$Z,$IU37+AL$21-$G$21,$IT37)</f>
        <v>39</v>
      </c>
      <c r="AM37" s="10">
        <f>INDEX('O3-8hr'!$A:$Z,$IU37+AM$21-$G$21,$IT37)</f>
        <v>36</v>
      </c>
      <c r="AN37" s="10">
        <f>INDEX('O3-8hr'!$A:$Z,$IU37+AN$21-$G$21,$IT37)</f>
        <v>35</v>
      </c>
      <c r="AO37" s="10">
        <f>INDEX('O3-8hr'!$A:$Z,$IU37+AO$21-$G$21,$IT37)</f>
        <v>41</v>
      </c>
      <c r="AP37" s="10">
        <f>INDEX('O3-8hr'!$A:$Z,$IU37+AP$21-$G$21,$IT37)</f>
        <v>43</v>
      </c>
      <c r="AQ37" s="10">
        <f>INDEX('O3-8hr'!$A:$Z,$IU37+AQ$21-$G$21,$IT37)</f>
        <v>48</v>
      </c>
      <c r="AR37" s="10">
        <f>INDEX('O3-8hr'!$A:$Z,$IU37+AR$21-$G$21,$IT37)</f>
        <v>45</v>
      </c>
      <c r="AS37" s="10">
        <f>INDEX('O3-8hr'!$A:$Z,$IU37+AS$21-$G$21,$IT37)</f>
        <v>43</v>
      </c>
      <c r="AT37" s="10">
        <f>INDEX('O3-8hr'!$A:$Z,$IU37+AT$21-$G$21,$IT37)</f>
        <v>41</v>
      </c>
      <c r="AU37" s="10">
        <f>INDEX('O3-8hr'!$A:$Z,$IU37+AU$21-$G$21,$IT37)</f>
        <v>40</v>
      </c>
      <c r="AV37" s="10">
        <f>INDEX('O3-8hr'!$A:$Z,$IU37+AV$21-$G$21,$IT37)</f>
        <v>47</v>
      </c>
      <c r="AW37" s="10">
        <f>INDEX('O3-8hr'!$A:$Z,$IU37+AW$21-$G$21,$IT37)</f>
        <v>49</v>
      </c>
      <c r="AX37" s="10">
        <f>INDEX('O3-8hr'!$A:$Z,$IU37+AX$21-$G$21,$IT37)</f>
        <v>65</v>
      </c>
      <c r="AY37" s="10">
        <f>INDEX('O3-8hr'!$A:$Z,$IU37+AY$21-$G$21,$IT37)</f>
        <v>57</v>
      </c>
      <c r="AZ37" s="10">
        <f>INDEX('O3-8hr'!$A:$Z,$IU37+AZ$21-$G$21,$IT37)</f>
        <v>41</v>
      </c>
      <c r="BA37" s="10">
        <f>INDEX('O3-8hr'!$A:$Z,$IU37+BA$21-$G$21,$IT37)</f>
        <v>43</v>
      </c>
      <c r="BB37" s="10">
        <f>INDEX('O3-8hr'!$A:$Z,$IU37+BB$21-$G$21,$IT37)</f>
        <v>33</v>
      </c>
      <c r="BC37" s="10">
        <f>INDEX('O3-8hr'!$A:$Z,$IU37+BC$21-$G$21,$IT37)</f>
        <v>38</v>
      </c>
      <c r="BD37" s="10">
        <f>INDEX('O3-8hr'!$A:$Z,$IU37+BD$21-$G$21,$IT37)</f>
        <v>40</v>
      </c>
      <c r="BE37" s="10">
        <f>INDEX('O3-8hr'!$A:$Z,$IU37+BE$21-$G$21,$IT37)</f>
        <v>42</v>
      </c>
      <c r="BF37" s="10">
        <f>INDEX('O3-8hr'!$A:$Z,$IU37+BF$21-$G$21,$IT37)</f>
        <v>50</v>
      </c>
      <c r="BG37" s="10">
        <f>INDEX('O3-8hr'!$A:$Z,$IU37+BG$21-$G$21,$IT37)</f>
        <v>53</v>
      </c>
      <c r="BH37" s="10">
        <f>INDEX('O3-8hr'!$A:$Z,$IU37+BH$21-$G$21,$IT37)</f>
        <v>56</v>
      </c>
      <c r="BI37" s="10">
        <f>INDEX('O3-8hr'!$A:$Z,$IU37+BI$21-$G$21,$IT37)</f>
        <v>52</v>
      </c>
      <c r="BJ37" s="10">
        <f>INDEX('O3-8hr'!$A:$Z,$IU37+BJ$21-$G$21,$IT37)</f>
        <v>41</v>
      </c>
      <c r="BK37" s="10">
        <f>INDEX('O3-8hr'!$A:$Z,$IU37+BK$21-$G$21,$IT37)</f>
        <v>49</v>
      </c>
      <c r="BL37" s="10">
        <f>INDEX('O3-8hr'!$A:$Z,$IU37+BL$21-$G$21,$IT37)</f>
        <v>43</v>
      </c>
      <c r="BM37" s="10">
        <f>INDEX('O3-8hr'!$A:$Z,$IU37+BM$21-$G$21,$IT37)</f>
        <v>53</v>
      </c>
      <c r="BN37" s="10">
        <f>INDEX('O3-8hr'!$A:$Z,$IU37+BN$21-$G$21,$IT37)</f>
        <v>34</v>
      </c>
      <c r="BO37" s="10">
        <f>INDEX('O3-8hr'!$A:$Z,$IU37+BO$21-$G$21,$IT37)</f>
        <v>38</v>
      </c>
      <c r="BP37" s="10">
        <f>INDEX('O3-8hr'!$A:$Z,$IU37+BP$21-$G$21,$IT37)</f>
        <v>68</v>
      </c>
      <c r="BQ37" s="10">
        <f>INDEX('O3-8hr'!$A:$Z,$IU37+BQ$21-$G$21,$IT37)</f>
        <v>67</v>
      </c>
      <c r="BR37" s="10">
        <f>INDEX('O3-8hr'!$A:$Z,$IU37+BR$21-$G$21,$IT37)</f>
        <v>68</v>
      </c>
      <c r="BS37" s="10">
        <f>INDEX('O3-8hr'!$A:$Z,$IU37+BS$21-$G$21,$IT37)</f>
        <v>59</v>
      </c>
      <c r="BT37" s="10">
        <f>INDEX('O3-8hr'!$A:$Z,$IU37+BT$21-$G$21,$IT37)</f>
        <v>54</v>
      </c>
      <c r="BU37" s="10">
        <f>INDEX('O3-8hr'!$A:$Z,$IU37+BU$21-$G$21,$IT37)</f>
        <v>41</v>
      </c>
      <c r="BV37" s="10">
        <f>INDEX('O3-8hr'!$A:$Z,$IU37+BV$21-$G$21,$IT37)</f>
        <v>52</v>
      </c>
      <c r="BW37" s="10">
        <f>INDEX('O3-8hr'!$A:$Z,$IU37+BW$21-$G$21,$IT37)</f>
        <v>51</v>
      </c>
      <c r="BX37" s="10">
        <f>INDEX('O3-8hr'!$A:$Z,$IU37+BX$21-$G$21,$IT37)</f>
        <v>61</v>
      </c>
      <c r="BY37" s="10">
        <f>INDEX('O3-8hr'!$A:$Z,$IU37+BY$21-$G$21,$IT37)</f>
        <v>49</v>
      </c>
      <c r="BZ37" s="10">
        <f>INDEX('O3-8hr'!$A:$Z,$IU37+BZ$21-$G$21,$IT37)</f>
        <v>52</v>
      </c>
      <c r="CA37" s="10">
        <f>INDEX('O3-8hr'!$A:$Z,$IU37+CA$21-$G$21,$IT37)</f>
        <v>49</v>
      </c>
      <c r="CB37" s="10">
        <f>INDEX('O3-8hr'!$A:$Z,$IU37+CB$21-$G$21,$IT37)</f>
        <v>35</v>
      </c>
      <c r="CC37" s="10">
        <f>INDEX('O3-8hr'!$A:$Z,$IU37+CC$21-$G$21,$IT37)</f>
        <v>37</v>
      </c>
      <c r="CD37" s="10">
        <f>INDEX('O3-8hr'!$A:$Z,$IU37+CD$21-$G$21,$IT37)</f>
        <v>59</v>
      </c>
      <c r="CE37" s="10">
        <f>INDEX('O3-8hr'!$A:$Z,$IU37+CE$21-$G$21,$IT37)</f>
        <v>41</v>
      </c>
      <c r="CF37" s="10">
        <f>INDEX('O3-8hr'!$A:$Z,$IU37+CF$21-$G$21,$IT37)</f>
        <v>14</v>
      </c>
      <c r="CG37" s="10">
        <f>INDEX('O3-8hr'!$A:$Z,$IU37+CG$21-$G$21,$IT37)</f>
        <v>35</v>
      </c>
      <c r="CH37" s="10">
        <f>INDEX('O3-8hr'!$A:$Z,$IU37+CH$21-$G$21,$IT37)</f>
        <v>30</v>
      </c>
      <c r="CI37" s="10">
        <f>INDEX('O3-8hr'!$A:$Z,$IU37+CI$21-$G$21,$IT37)</f>
        <v>38</v>
      </c>
      <c r="CJ37" s="10">
        <f>INDEX('O3-8hr'!$A:$Z,$IU37+CJ$21-$G$21,$IT37)</f>
        <v>57</v>
      </c>
      <c r="CK37" s="10">
        <f>INDEX('O3-8hr'!$A:$Z,$IU37+CK$21-$G$21,$IT37)</f>
        <v>29</v>
      </c>
      <c r="CL37" s="10">
        <f>INDEX('O3-8hr'!$A:$Z,$IU37+CL$21-$G$21,$IT37)</f>
        <v>39</v>
      </c>
      <c r="CM37" s="10">
        <f>INDEX('O3-8hr'!$A:$Z,$IU37+CM$21-$G$21,$IT37)</f>
        <v>55</v>
      </c>
      <c r="CN37" s="10">
        <f>INDEX('O3-8hr'!$A:$Z,$IU37+CN$21-$G$21,$IT37)</f>
        <v>71</v>
      </c>
      <c r="CO37" s="10">
        <f>INDEX('O3-8hr'!$A:$Z,$IU37+CO$21-$G$21,$IT37)</f>
        <v>50</v>
      </c>
      <c r="CP37" s="10">
        <f>INDEX('O3-8hr'!$A:$Z,$IU37+CP$21-$G$21,$IT37)</f>
        <v>41</v>
      </c>
      <c r="CQ37" s="10">
        <f>INDEX('O3-8hr'!$A:$Z,$IU37+CQ$21-$G$21,$IT37)</f>
        <v>30</v>
      </c>
      <c r="CR37" s="10">
        <f>INDEX('O3-8hr'!$A:$Z,$IU37+CR$21-$G$21,$IT37)</f>
        <v>69</v>
      </c>
      <c r="CS37" s="10">
        <f>INDEX('O3-8hr'!$A:$Z,$IU37+CS$21-$G$21,$IT37)</f>
        <v>31</v>
      </c>
      <c r="CT37" s="10">
        <f>INDEX('O3-8hr'!$A:$Z,$IU37+CT$21-$G$21,$IT37)</f>
        <v>25</v>
      </c>
      <c r="CU37" s="10">
        <f>INDEX('O3-8hr'!$A:$Z,$IU37+CU$21-$G$21,$IT37)</f>
        <v>45</v>
      </c>
      <c r="CV37" s="10">
        <f>INDEX('O3-8hr'!$A:$Z,$IU37+CV$21-$G$21,$IT37)</f>
        <v>45</v>
      </c>
      <c r="CW37" s="10">
        <f>INDEX('O3-8hr'!$A:$Z,$IU37+CW$21-$G$21,$IT37)</f>
        <v>27</v>
      </c>
      <c r="CX37" s="10">
        <f>INDEX('O3-8hr'!$A:$Z,$IU37+CX$21-$G$21,$IT37)</f>
        <v>34</v>
      </c>
      <c r="CY37" s="10">
        <f>INDEX('O3-8hr'!$A:$Z,$IU37+CY$21-$G$21,$IT37)</f>
        <v>50</v>
      </c>
      <c r="CZ37" s="10">
        <f>INDEX('O3-8hr'!$A:$Z,$IU37+CZ$21-$G$21,$IT37)</f>
        <v>30</v>
      </c>
      <c r="DA37" s="10">
        <f>INDEX('O3-8hr'!$A:$Z,$IU37+DA$21-$G$21,$IT37)</f>
        <v>36</v>
      </c>
      <c r="DB37" s="10">
        <f>INDEX('O3-8hr'!$A:$Z,$IU37+DB$21-$G$21,$IT37)</f>
        <v>57</v>
      </c>
      <c r="DC37" s="10">
        <f>INDEX('O3-8hr'!$A:$Z,$IU37+DC$21-$G$21,$IT37)</f>
        <v>76</v>
      </c>
      <c r="DD37" s="10">
        <f>INDEX('O3-8hr'!$A:$Z,$IU37+DD$21-$G$21,$IT37)</f>
        <v>27</v>
      </c>
      <c r="DE37" s="10">
        <f>INDEX('O3-8hr'!$A:$Z,$IU37+DE$21-$G$21,$IT37)</f>
        <v>42</v>
      </c>
      <c r="DF37" s="10">
        <f>INDEX('O3-8hr'!$A:$Z,$IU37+DF$21-$G$21,$IT37)</f>
        <v>43</v>
      </c>
      <c r="DG37" s="10">
        <f>INDEX('O3-8hr'!$A:$Z,$IU37+DG$21-$G$21,$IT37)</f>
        <v>44</v>
      </c>
      <c r="DH37" s="10">
        <f>INDEX('O3-8hr'!$A:$Z,$IU37+DH$21-$G$21,$IT37)</f>
        <v>44</v>
      </c>
      <c r="DI37" s="10">
        <f>INDEX('O3-8hr'!$A:$Z,$IU37+DI$21-$G$21,$IT37)</f>
        <v>37</v>
      </c>
      <c r="DJ37" s="10">
        <f>INDEX('O3-8hr'!$A:$Z,$IU37+DJ$21-$G$21,$IT37)</f>
        <v>44</v>
      </c>
      <c r="DK37" s="10">
        <f>INDEX('O3-8hr'!$A:$Z,$IU37+DK$21-$G$21,$IT37)</f>
        <v>60</v>
      </c>
      <c r="DL37" s="10">
        <f>INDEX('O3-8hr'!$A:$Z,$IU37+DL$21-$G$21,$IT37)</f>
        <v>78</v>
      </c>
      <c r="DM37" s="10">
        <f>INDEX('O3-8hr'!$A:$Z,$IU37+DM$21-$G$21,$IT37)</f>
        <v>39</v>
      </c>
      <c r="DN37" s="10">
        <f>INDEX('O3-8hr'!$A:$Z,$IU37+DN$21-$G$21,$IT37)</f>
        <v>55</v>
      </c>
      <c r="DO37" s="10">
        <f>INDEX('O3-8hr'!$A:$Z,$IU37+DO$21-$G$21,$IT37)</f>
        <v>55</v>
      </c>
      <c r="DP37" s="10">
        <f>INDEX('O3-8hr'!$A:$Z,$IU37+DP$21-$G$21,$IT37)</f>
        <v>40</v>
      </c>
      <c r="DQ37" s="10">
        <f>INDEX('O3-8hr'!$A:$Z,$IU37+DQ$21-$G$21,$IT37)</f>
        <v>29</v>
      </c>
      <c r="DR37" s="10">
        <f>INDEX('O3-8hr'!$A:$Z,$IU37+DR$21-$G$21,$IT37)</f>
        <v>45</v>
      </c>
      <c r="DS37" s="10">
        <f>INDEX('O3-8hr'!$A:$Z,$IU37+DS$21-$G$21,$IT37)</f>
        <v>35</v>
      </c>
      <c r="DT37" s="10">
        <f>INDEX('O3-8hr'!$A:$Z,$IU37+DT$21-$G$21,$IT37)</f>
        <v>37</v>
      </c>
      <c r="DU37" s="10">
        <f>INDEX('O3-8hr'!$A:$Z,$IU37+DU$21-$G$21,$IT37)</f>
        <v>35</v>
      </c>
      <c r="DV37" s="10">
        <f>INDEX('O3-8hr'!$A:$Z,$IU37+DV$21-$G$21,$IT37)</f>
        <v>50</v>
      </c>
      <c r="DW37" s="10">
        <f>INDEX('O3-8hr'!$A:$Z,$IU37+DW$21-$G$21,$IT37)</f>
        <v>57</v>
      </c>
      <c r="DX37" s="10">
        <f>INDEX('O3-8hr'!$A:$Z,$IU37+DX$21-$G$21,$IT37)</f>
        <v>59</v>
      </c>
      <c r="DY37" s="10">
        <f>INDEX('O3-8hr'!$A:$Z,$IU37+DY$21-$G$21,$IT37)</f>
        <v>60</v>
      </c>
      <c r="DZ37" s="10">
        <f>INDEX('O3-8hr'!$A:$Z,$IU37+DZ$21-$G$21,$IT37)</f>
        <v>75</v>
      </c>
      <c r="EA37" s="10">
        <f>INDEX('O3-8hr'!$A:$Z,$IU37+EA$21-$G$21,$IT37)</f>
        <v>67</v>
      </c>
      <c r="EB37" s="10">
        <f>INDEX('O3-8hr'!$A:$Z,$IU37+EB$21-$G$21,$IT37)</f>
        <v>42</v>
      </c>
      <c r="EC37" s="10">
        <f>INDEX('O3-8hr'!$A:$Z,$IU37+EC$21-$G$21,$IT37)</f>
        <v>30</v>
      </c>
      <c r="ED37" s="10">
        <f>INDEX('O3-8hr'!$A:$Z,$IU37+ED$21-$G$21,$IT37)</f>
        <v>32</v>
      </c>
      <c r="EE37" s="10">
        <f>INDEX('O3-8hr'!$A:$Z,$IU37+EE$21-$G$21,$IT37)</f>
        <v>52</v>
      </c>
      <c r="EF37" s="10">
        <f>INDEX('O3-8hr'!$A:$Z,$IU37+EF$21-$G$21,$IT37)</f>
        <v>60</v>
      </c>
      <c r="EG37" s="10">
        <f>INDEX('O3-8hr'!$A:$Z,$IU37+EG$21-$G$21,$IT37)</f>
        <v>62</v>
      </c>
      <c r="EH37" s="10">
        <f>INDEX('O3-8hr'!$A:$Z,$IU37+EH$21-$G$21,$IT37)</f>
        <v>78</v>
      </c>
      <c r="EI37" s="10">
        <f>INDEX('O3-8hr'!$A:$Z,$IU37+EI$21-$G$21,$IT37)</f>
        <v>52</v>
      </c>
      <c r="EJ37" s="10">
        <f>INDEX('O3-8hr'!$A:$Z,$IU37+EJ$21-$G$21,$IT37)</f>
        <v>61</v>
      </c>
      <c r="EK37" s="10">
        <f>INDEX('O3-8hr'!$A:$Z,$IU37+EK$21-$G$21,$IT37)</f>
        <v>59</v>
      </c>
      <c r="EL37" s="10">
        <f>INDEX('O3-8hr'!$A:$Z,$IU37+EL$21-$G$21,$IT37)</f>
        <v>59</v>
      </c>
      <c r="EM37" s="10">
        <f>INDEX('O3-8hr'!$A:$Z,$IU37+EM$21-$G$21,$IT37)</f>
        <v>50</v>
      </c>
      <c r="EN37" s="10">
        <f>INDEX('O3-8hr'!$A:$Z,$IU37+EN$21-$G$21,$IT37)</f>
        <v>80</v>
      </c>
      <c r="EO37" s="10">
        <f>INDEX('O3-8hr'!$A:$Z,$IU37+EO$21-$G$21,$IT37)</f>
        <v>55</v>
      </c>
      <c r="EP37" s="10">
        <f>INDEX('O3-8hr'!$A:$Z,$IU37+EP$21-$G$21,$IT37)</f>
        <v>31</v>
      </c>
      <c r="EQ37" s="10">
        <f>INDEX('O3-8hr'!$A:$Z,$IU37+EQ$21-$G$21,$IT37)</f>
        <v>57</v>
      </c>
      <c r="ER37" s="10">
        <f>INDEX('O3-8hr'!$A:$Z,$IU37+ER$21-$G$21,$IT37)</f>
        <v>50</v>
      </c>
      <c r="ES37" s="10">
        <f>INDEX('O3-8hr'!$A:$Z,$IU37+ES$21-$G$21,$IT37)</f>
        <v>33</v>
      </c>
      <c r="ET37" s="10">
        <f>INDEX('O3-8hr'!$A:$Z,$IU37+ET$21-$G$21,$IT37)</f>
        <v>30</v>
      </c>
      <c r="EU37" s="10">
        <f>INDEX('O3-8hr'!$A:$Z,$IU37+EU$21-$G$21,$IT37)</f>
        <v>30</v>
      </c>
      <c r="EV37" s="10">
        <f>INDEX('O3-8hr'!$A:$Z,$IU37+EV$21-$G$21,$IT37)</f>
        <v>22</v>
      </c>
      <c r="EW37" s="10">
        <f>INDEX('O3-8hr'!$A:$Z,$IU37+EW$21-$G$21,$IT37)</f>
        <v>27</v>
      </c>
      <c r="EX37" s="10">
        <f>INDEX('O3-8hr'!$A:$Z,$IU37+EX$21-$G$21,$IT37)</f>
        <v>47</v>
      </c>
      <c r="EY37" s="10">
        <f>INDEX('O3-8hr'!$A:$Z,$IU37+EY$21-$G$21,$IT37)</f>
        <v>52</v>
      </c>
      <c r="EZ37" s="10">
        <f>INDEX('O3-8hr'!$A:$Z,$IU37+EZ$21-$G$21,$IT37)</f>
        <v>53</v>
      </c>
      <c r="FA37" s="10">
        <f>INDEX('O3-8hr'!$A:$Z,$IU37+FA$21-$G$21,$IT37)</f>
        <v>39</v>
      </c>
      <c r="FB37" s="10">
        <f>INDEX('O3-8hr'!$A:$Z,$IU37+FB$21-$G$21,$IT37)</f>
        <v>39</v>
      </c>
      <c r="FC37" s="10">
        <f>INDEX('O3-8hr'!$A:$Z,$IU37+FC$21-$G$21,$IT37)</f>
        <v>46</v>
      </c>
      <c r="FD37" s="10">
        <f>INDEX('O3-8hr'!$A:$Z,$IU37+FD$21-$G$21,$IT37)</f>
        <v>42</v>
      </c>
      <c r="FE37" s="10">
        <f>INDEX('O3-8hr'!$A:$Z,$IU37+FE$21-$G$21,$IT37)</f>
        <v>35</v>
      </c>
      <c r="FF37" s="10">
        <f>INDEX('O3-8hr'!$A:$Z,$IU37+FF$21-$G$21,$IT37)</f>
        <v>27</v>
      </c>
      <c r="FG37" s="10">
        <f>INDEX('O3-8hr'!$A:$Z,$IU37+FG$21-$G$21,$IT37)</f>
        <v>42</v>
      </c>
      <c r="FH37" s="10">
        <f>INDEX('O3-8hr'!$A:$Z,$IU37+FH$21-$G$21,$IT37)</f>
        <v>52</v>
      </c>
      <c r="FI37" s="10">
        <f>INDEX('O3-8hr'!$A:$Z,$IU37+FI$21-$G$21,$IT37)</f>
        <v>61</v>
      </c>
      <c r="FJ37" s="10">
        <f>INDEX('O3-8hr'!$A:$Z,$IU37+FJ$21-$G$21,$IT37)</f>
        <v>61</v>
      </c>
      <c r="FK37" s="10">
        <f>INDEX('O3-8hr'!$A:$Z,$IU37+FK$21-$G$21,$IT37)</f>
        <v>64</v>
      </c>
      <c r="FL37" s="10">
        <f>INDEX('O3-8hr'!$A:$Z,$IU37+FL$21-$G$21,$IT37)</f>
        <v>55</v>
      </c>
      <c r="FM37" s="10">
        <f>INDEX('O3-8hr'!$A:$Z,$IU37+FM$21-$G$21,$IT37)</f>
        <v>63</v>
      </c>
      <c r="FN37" s="10">
        <f>INDEX('O3-8hr'!$A:$Z,$IU37+FN$21-$G$21,$IT37)</f>
        <v>46</v>
      </c>
      <c r="FO37" s="10">
        <f>INDEX('O3-8hr'!$A:$Z,$IU37+FO$21-$G$21,$IT37)</f>
        <v>63</v>
      </c>
      <c r="FP37" s="10">
        <f>INDEX('O3-8hr'!$A:$Z,$IU37+FP$21-$G$21,$IT37)</f>
        <v>23</v>
      </c>
      <c r="FQ37" s="10">
        <f>INDEX('O3-8hr'!$A:$Z,$IU37+FQ$21-$G$21,$IT37)</f>
        <v>45</v>
      </c>
      <c r="FR37" s="10">
        <f>INDEX('O3-8hr'!$A:$Z,$IU37+FR$21-$G$21,$IT37)</f>
        <v>52</v>
      </c>
      <c r="FS37" s="10">
        <f>INDEX('O3-8hr'!$A:$Z,$IU37+FS$21-$G$21,$IT37)</f>
        <v>65</v>
      </c>
      <c r="FT37" s="10">
        <f>INDEX('O3-8hr'!$A:$Z,$IU37+FT$21-$G$21,$IT37)</f>
        <v>57</v>
      </c>
      <c r="FU37" s="10">
        <f>INDEX('O3-8hr'!$A:$Z,$IU37+FU$21-$G$21,$IT37)</f>
        <v>48</v>
      </c>
      <c r="FV37" s="10">
        <f>INDEX('O3-8hr'!$A:$Z,$IU37+FV$21-$G$21,$IT37)</f>
        <v>22</v>
      </c>
      <c r="FW37" s="10">
        <f>INDEX('O3-8hr'!$A:$Z,$IU37+FW$21-$G$21,$IT37)</f>
        <v>32</v>
      </c>
      <c r="FX37" s="10">
        <f>INDEX('O3-8hr'!$A:$Z,$IU37+FX$21-$G$21,$IT37)</f>
        <v>28</v>
      </c>
      <c r="FY37" s="10">
        <f>INDEX('O3-8hr'!$A:$Z,$IU37+FY$21-$G$21,$IT37)</f>
        <v>48</v>
      </c>
      <c r="FZ37" s="10">
        <f>INDEX('O3-8hr'!$A:$Z,$IU37+FZ$21-$G$21,$IT37)</f>
        <v>32</v>
      </c>
      <c r="GA37" s="10">
        <f>INDEX('O3-8hr'!$A:$Z,$IU37+GA$21-$G$21,$IT37)</f>
        <v>58</v>
      </c>
      <c r="GB37" s="10">
        <f>INDEX('O3-8hr'!$A:$Z,$IU37+GB$21-$G$21,$IT37)</f>
        <v>54</v>
      </c>
      <c r="GC37" s="10">
        <f>INDEX('O3-8hr'!$A:$Z,$IU37+GC$21-$G$21,$IT37)</f>
        <v>61</v>
      </c>
      <c r="GD37" s="10">
        <f>INDEX('O3-8hr'!$A:$Z,$IU37+GD$21-$G$21,$IT37)</f>
        <v>56</v>
      </c>
      <c r="GE37" s="10">
        <f>INDEX('O3-8hr'!$A:$Z,$IU37+GE$21-$G$21,$IT37)</f>
        <v>59</v>
      </c>
      <c r="GF37" s="10">
        <f>INDEX('O3-8hr'!$A:$Z,$IU37+GF$21-$G$21,$IT37)</f>
        <v>66</v>
      </c>
      <c r="GG37" s="10">
        <f>INDEX('O3-8hr'!$A:$Z,$IU37+GG$21-$G$21,$IT37)</f>
        <v>47</v>
      </c>
      <c r="GH37" s="10">
        <f>INDEX('O3-8hr'!$A:$Z,$IU37+GH$21-$G$21,$IT37)</f>
        <v>28</v>
      </c>
      <c r="GI37" s="10">
        <f>INDEX('O3-8hr'!$A:$Z,$IU37+GI$21-$G$21,$IT37)</f>
        <v>36</v>
      </c>
      <c r="GJ37" s="10">
        <f>INDEX('O3-8hr'!$A:$Z,$IU37+GJ$21-$G$21,$IT37)</f>
        <v>41</v>
      </c>
      <c r="GK37" s="10">
        <f>INDEX('O3-8hr'!$A:$Z,$IU37+GK$21-$G$21,$IT37)</f>
        <v>47</v>
      </c>
      <c r="GL37" s="10">
        <f>INDEX('O3-8hr'!$A:$Z,$IU37+GL$21-$G$21,$IT37)</f>
        <v>52</v>
      </c>
      <c r="GM37" s="10">
        <f>INDEX('O3-8hr'!$A:$Z,$IU37+GM$21-$G$21,$IT37)</f>
        <v>69</v>
      </c>
      <c r="GN37" s="10">
        <f>INDEX('O3-8hr'!$A:$Z,$IU37+GN$21-$G$21,$IT37)</f>
        <v>59</v>
      </c>
      <c r="GO37" s="10">
        <f>INDEX('O3-8hr'!$A:$Z,$IU37+GO$21-$G$21,$IT37)</f>
        <v>30</v>
      </c>
      <c r="GP37" s="10">
        <f>INDEX('O3-8hr'!$A:$Z,$IU37+GP$21-$G$21,$IT37)</f>
        <v>24</v>
      </c>
      <c r="GQ37" s="10">
        <f>INDEX('O3-8hr'!$A:$Z,$IU37+GQ$21-$G$21,$IT37)</f>
        <v>18</v>
      </c>
      <c r="GR37" s="10">
        <f>INDEX('O3-8hr'!$A:$Z,$IU37+GR$21-$G$21,$IT37)</f>
        <v>28</v>
      </c>
      <c r="GS37" s="10">
        <f>INDEX('O3-8hr'!$A:$Z,$IU37+GS$21-$G$21,$IT37)</f>
        <v>12</v>
      </c>
      <c r="GT37" s="10">
        <f>INDEX('O3-8hr'!$A:$Z,$IU37+GT$21-$G$21,$IT37)</f>
        <v>15</v>
      </c>
      <c r="GU37" s="10">
        <f>INDEX('O3-8hr'!$A:$Z,$IU37+GU$21-$G$21,$IT37)</f>
        <v>22</v>
      </c>
      <c r="GV37" s="10">
        <f>INDEX('O3-8hr'!$A:$Z,$IU37+GV$21-$G$21,$IT37)</f>
        <v>26</v>
      </c>
      <c r="GW37" s="10">
        <f>INDEX('O3-8hr'!$A:$Z,$IU37+GW$21-$G$21,$IT37)</f>
        <v>54</v>
      </c>
      <c r="GX37" s="10">
        <f>INDEX('O3-8hr'!$A:$Z,$IU37+GX$21-$G$21,$IT37)</f>
        <v>53</v>
      </c>
      <c r="GY37" s="10">
        <f>INDEX('O3-8hr'!$A:$Z,$IU37+GY$21-$G$21,$IT37)</f>
        <v>30</v>
      </c>
      <c r="GZ37" s="10">
        <f>INDEX('O3-8hr'!$A:$Z,$IU37+GZ$21-$G$21,$IT37)</f>
        <v>23</v>
      </c>
      <c r="HA37" s="10">
        <f>INDEX('O3-8hr'!$A:$Z,$IU37+HA$21-$G$21,$IT37)</f>
        <v>44</v>
      </c>
      <c r="HB37" s="10">
        <f>INDEX('O3-8hr'!$A:$Z,$IU37+HB$21-$G$21,$IT37)</f>
        <v>27</v>
      </c>
      <c r="HC37" s="10">
        <f>INDEX('O3-8hr'!$A:$Z,$IU37+HC$21-$G$21,$IT37)</f>
        <v>30</v>
      </c>
      <c r="HD37" s="10">
        <f>INDEX('O3-8hr'!$A:$Z,$IU37+HD$21-$G$21,$IT37)</f>
        <v>28</v>
      </c>
      <c r="HE37" s="10">
        <f>INDEX('O3-8hr'!$A:$Z,$IU37+HE$21-$G$21,$IT37)</f>
        <v>12</v>
      </c>
      <c r="HF37" s="10">
        <f>INDEX('O3-8hr'!$A:$Z,$IU37+HF$21-$G$21,$IT37)</f>
        <v>34</v>
      </c>
      <c r="HG37" s="10">
        <f>INDEX('O3-8hr'!$A:$Z,$IU37+HG$21-$G$21,$IT37)</f>
        <v>20</v>
      </c>
      <c r="HH37" s="10">
        <f>INDEX('O3-8hr'!$A:$Z,$IU37+HH$21-$G$21,$IT37)</f>
        <v>30</v>
      </c>
      <c r="HI37" s="10">
        <f>INDEX('O3-8hr'!$A:$Z,$IU37+HI$21-$G$21,$IT37)</f>
        <v>37</v>
      </c>
      <c r="HJ37" s="10">
        <f>INDEX('O3-8hr'!$A:$Z,$IU37+HJ$21-$G$21,$IT37)</f>
        <v>23</v>
      </c>
      <c r="HK37" s="10">
        <f>INDEX('O3-8hr'!$A:$Z,$IU37+HK$21-$G$21,$IT37)</f>
        <v>42</v>
      </c>
      <c r="HL37" s="10">
        <f>INDEX('O3-8hr'!$A:$Z,$IU37+HL$21-$G$21,$IT37)</f>
        <v>40</v>
      </c>
      <c r="HM37" s="10">
        <f>INDEX('O3-8hr'!$A:$Z,$IU37+HM$21-$G$21,$IT37)</f>
        <v>53</v>
      </c>
      <c r="HN37" s="10">
        <f>INDEX('O3-8hr'!$A:$Z,$IU37+HN$21-$G$21,$IT37)</f>
        <v>44</v>
      </c>
      <c r="HO37" s="10">
        <f>INDEX('O3-8hr'!$A:$Z,$IU37+HO$21-$G$21,$IT37)</f>
        <v>31</v>
      </c>
      <c r="HP37" s="10">
        <f>INDEX('O3-8hr'!$A:$Z,$IU37+HP$21-$G$21,$IT37)</f>
        <v>45</v>
      </c>
      <c r="HQ37" s="10">
        <f>INDEX('O3-8hr'!$A:$Z,$IU37+HQ$21-$G$21,$IT37)</f>
        <v>27</v>
      </c>
      <c r="HR37" s="10">
        <f>INDEX('O3-8hr'!$A:$Z,$IU37+HR$21-$G$21,$IT37)</f>
        <v>26</v>
      </c>
      <c r="HS37" s="10">
        <f>INDEX('O3-8hr'!$A:$Z,$IU37+HS$21-$G$21,$IT37)</f>
        <v>32</v>
      </c>
      <c r="HT37" s="10">
        <f>INDEX('O3-8hr'!$A:$Z,$IU37+HT$21-$G$21,$IT37)</f>
        <v>17</v>
      </c>
      <c r="HU37" s="10">
        <f>INDEX('O3-8hr'!$A:$Z,$IU37+HU$21-$G$21,$IT37)</f>
        <v>31</v>
      </c>
      <c r="HV37" s="10">
        <f>INDEX('O3-8hr'!$A:$Z,$IU37+HV$21-$G$21,$IT37)</f>
        <v>34</v>
      </c>
      <c r="HW37" s="10">
        <f>INDEX('O3-8hr'!$A:$Z,$IU37+HW$21-$G$21,$IT37)</f>
        <v>21</v>
      </c>
      <c r="HX37" s="10">
        <f>INDEX('O3-8hr'!$A:$Z,$IU37+HX$21-$G$21,$IT37)</f>
        <v>29</v>
      </c>
      <c r="HY37" s="10">
        <f>INDEX('O3-8hr'!$A:$Z,$IU37+HY$21-$G$21,$IT37)</f>
        <v>30</v>
      </c>
      <c r="HZ37" s="10">
        <f>INDEX('O3-8hr'!$A:$Z,$IU37+HZ$21-$G$21,$IT37)</f>
        <v>28</v>
      </c>
      <c r="IA37" s="10">
        <f>INDEX('O3-8hr'!$A:$Z,$IU37+IA$21-$G$21,$IT37)</f>
        <v>25</v>
      </c>
      <c r="IB37" s="10">
        <f>INDEX('O3-8hr'!$A:$Z,$IU37+IB$21-$G$21,$IT37)</f>
        <v>30</v>
      </c>
      <c r="IC37" s="10">
        <f>INDEX('O3-8hr'!$A:$Z,$IU37+IC$21-$G$21,$IT37)</f>
        <v>35</v>
      </c>
      <c r="ID37" s="10">
        <f>INDEX('O3-8hr'!$A:$Z,$IU37+ID$21-$G$21,$IT37)</f>
        <v>33</v>
      </c>
      <c r="IE37" s="10">
        <f>INDEX('O3-8hr'!$A:$Z,$IU37+IE$21-$G$21,$IT37)</f>
        <v>35</v>
      </c>
      <c r="IF37" s="10">
        <f>INDEX('O3-8hr'!$A:$Z,$IU37+IF$21-$G$21,$IT37)</f>
        <v>31</v>
      </c>
      <c r="IG37" s="10">
        <f>INDEX('O3-8hr'!$A:$Z,$IU37+IG$21-$G$21,$IT37)</f>
        <v>29</v>
      </c>
      <c r="IH37" s="10">
        <f>INDEX('O3-8hr'!$A:$Z,$IU37+IH$21-$G$21,$IT37)</f>
        <v>30</v>
      </c>
      <c r="II37" s="10">
        <f>INDEX('O3-8hr'!$A:$Z,$IU37+II$21-$G$21,$IT37)</f>
        <v>39</v>
      </c>
      <c r="IJ37" s="10">
        <f>INDEX('O3-8hr'!$A:$Z,$IU37+IJ$21-$G$21,$IT37)</f>
        <v>25</v>
      </c>
      <c r="IK37" s="10">
        <f>INDEX('O3-8hr'!$A:$Z,$IU37+IK$21-$G$21,$IT37)</f>
        <v>32</v>
      </c>
      <c r="IL37" s="10">
        <f>INDEX('O3-8hr'!$A:$Z,$IU37+IL$21-$G$21,$IT37)</f>
        <v>28</v>
      </c>
      <c r="IM37" s="10">
        <f>INDEX('O3-8hr'!$A:$Z,$IU37+IM$21-$G$21,$IT37)</f>
        <v>30</v>
      </c>
      <c r="IN37" s="10">
        <f>INDEX('O3-8hr'!$A:$Z,$IU37+IN$21-$G$21,$IT37)</f>
        <v>22</v>
      </c>
      <c r="IO37" s="10">
        <f>INDEX('O3-8hr'!$A:$Z,$IU37+IO$21-$G$21,$IT37)</f>
        <v>26</v>
      </c>
      <c r="IP37" s="10">
        <f>INDEX('O3-8hr'!$A:$Z,$IU37+IP$21-$G$21,$IT37)</f>
        <v>36</v>
      </c>
      <c r="IQ37" s="15">
        <f>INDEX('O3-8hr'!$A:$Z,$IU37+IQ$21-$G$21,$IT37)</f>
        <v>44</v>
      </c>
      <c r="IR37" s="21">
        <f t="shared" si="57"/>
        <v>80</v>
      </c>
      <c r="IT37" s="40">
        <f>MATCH($B37,'O3-8hr'!$1:$1,0)</f>
        <v>18</v>
      </c>
      <c r="IU37" s="40">
        <f>MATCH(DATE($A37,$IT$18,$IU$18),'O3-8hr'!$B:$B,0)</f>
        <v>1161</v>
      </c>
    </row>
    <row r="38" spans="1:255" ht="12.75" customHeight="1" x14ac:dyDescent="0.2">
      <c r="A38" s="24">
        <v>2018</v>
      </c>
      <c r="B38" s="24">
        <v>340219991</v>
      </c>
      <c r="C38" s="23">
        <f>INDEX(Sites!$A:$N,MATCH($B38,Sites!$A:$A,0),2)</f>
        <v>40.3125</v>
      </c>
      <c r="D38" s="24" t="str">
        <f>INDEX(Sites!$A:$N,MATCH($B38,Sites!$A:$A,0),4)</f>
        <v>NJ</v>
      </c>
      <c r="E38" s="24" t="str">
        <f>INDEX(Sites!$A:$N,MATCH($B38,Sites!$A:$A,0),10)</f>
        <v>61.0</v>
      </c>
      <c r="F38" s="94" t="str">
        <f>INDEX(Sites!$A:$N,MATCH($B38,Sites!$A:$A,0),6)</f>
        <v>Washington Crossing</v>
      </c>
      <c r="G38" s="14">
        <f>INDEX('O3-8hr'!$A:$Z,$IU38+G$21-$G$21,$IT38)</f>
        <v>37</v>
      </c>
      <c r="H38" s="12">
        <f>INDEX('O3-8hr'!$A:$Z,$IU38+H$21-$G$21,$IT38)</f>
        <v>39</v>
      </c>
      <c r="I38" s="12">
        <f>INDEX('O3-8hr'!$A:$Z,$IU38+I$21-$G$21,$IT38)</f>
        <v>37</v>
      </c>
      <c r="J38" s="12">
        <f>INDEX('O3-8hr'!$A:$Z,$IU38+J$21-$G$21,$IT38)</f>
        <v>44</v>
      </c>
      <c r="K38" s="12">
        <f>INDEX('O3-8hr'!$A:$Z,$IU38+K$21-$G$21,$IT38)</f>
        <v>41</v>
      </c>
      <c r="L38" s="12">
        <f>INDEX('O3-8hr'!$A:$Z,$IU38+L$21-$G$21,$IT38)</f>
        <v>43</v>
      </c>
      <c r="M38" s="12">
        <f>INDEX('O3-8hr'!$A:$Z,$IU38+M$21-$G$21,$IT38)</f>
        <v>36</v>
      </c>
      <c r="N38" s="12">
        <f>INDEX('O3-8hr'!$A:$Z,$IU38+N$21-$G$21,$IT38)</f>
        <v>41</v>
      </c>
      <c r="O38" s="12">
        <f>INDEX('O3-8hr'!$A:$Z,$IU38+O$21-$G$21,$IT38)</f>
        <v>36</v>
      </c>
      <c r="P38" s="12">
        <f>INDEX('O3-8hr'!$A:$Z,$IU38+P$21-$G$21,$IT38)</f>
        <v>42</v>
      </c>
      <c r="Q38" s="12">
        <f>INDEX('O3-8hr'!$A:$Z,$IU38+Q$21-$G$21,$IT38)</f>
        <v>44</v>
      </c>
      <c r="R38" s="12">
        <f>INDEX('O3-8hr'!$A:$Z,$IU38+R$21-$G$21,$IT38)</f>
        <v>36</v>
      </c>
      <c r="S38" s="12">
        <f>INDEX('O3-8hr'!$A:$Z,$IU38+S$21-$G$21,$IT38)</f>
        <v>41</v>
      </c>
      <c r="T38" s="12">
        <f>INDEX('O3-8hr'!$A:$Z,$IU38+T$21-$G$21,$IT38)</f>
        <v>38</v>
      </c>
      <c r="U38" s="12">
        <f>INDEX('O3-8hr'!$A:$Z,$IU38+U$21-$G$21,$IT38)</f>
        <v>40</v>
      </c>
      <c r="V38" s="12">
        <f>INDEX('O3-8hr'!$A:$Z,$IU38+V$21-$G$21,$IT38)</f>
        <v>42</v>
      </c>
      <c r="W38" s="12">
        <f>INDEX('O3-8hr'!$A:$Z,$IU38+W$21-$G$21,$IT38)</f>
        <v>44</v>
      </c>
      <c r="X38" s="12">
        <f>INDEX('O3-8hr'!$A:$Z,$IU38+X$21-$G$21,$IT38)</f>
        <v>48</v>
      </c>
      <c r="Y38" s="12">
        <f>INDEX('O3-8hr'!$A:$Z,$IU38+Y$21-$G$21,$IT38)</f>
        <v>49</v>
      </c>
      <c r="Z38" s="12">
        <f>INDEX('O3-8hr'!$A:$Z,$IU38+Z$21-$G$21,$IT38)</f>
        <v>36</v>
      </c>
      <c r="AA38" s="12">
        <f>INDEX('O3-8hr'!$A:$Z,$IU38+AA$21-$G$21,$IT38)</f>
        <v>40</v>
      </c>
      <c r="AB38" s="12">
        <f>INDEX('O3-8hr'!$A:$Z,$IU38+AB$21-$G$21,$IT38)</f>
        <v>43</v>
      </c>
      <c r="AC38" s="12">
        <f>INDEX('O3-8hr'!$A:$Z,$IU38+AC$21-$G$21,$IT38)</f>
        <v>45</v>
      </c>
      <c r="AD38" s="12">
        <f>INDEX('O3-8hr'!$A:$Z,$IU38+AD$21-$G$21,$IT38)</f>
        <v>48</v>
      </c>
      <c r="AE38" s="12">
        <f>INDEX('O3-8hr'!$A:$Z,$IU38+AE$21-$G$21,$IT38)</f>
        <v>39</v>
      </c>
      <c r="AF38" s="12">
        <f>INDEX('O3-8hr'!$A:$Z,$IU38+AF$21-$G$21,$IT38)</f>
        <v>40</v>
      </c>
      <c r="AG38" s="12">
        <f>INDEX('O3-8hr'!$A:$Z,$IU38+AG$21-$G$21,$IT38)</f>
        <v>41</v>
      </c>
      <c r="AH38" s="12">
        <f>INDEX('O3-8hr'!$A:$Z,$IU38+AH$21-$G$21,$IT38)</f>
        <v>26</v>
      </c>
      <c r="AI38" s="12">
        <f>INDEX('O3-8hr'!$A:$Z,$IU38+AI$21-$G$21,$IT38)</f>
        <v>31</v>
      </c>
      <c r="AJ38" s="12">
        <f>INDEX('O3-8hr'!$A:$Z,$IU38+AJ$21-$G$21,$IT38)</f>
        <v>38</v>
      </c>
      <c r="AK38" s="12">
        <f>INDEX('O3-8hr'!$A:$Z,$IU38+AK$21-$G$21,$IT38)</f>
        <v>45</v>
      </c>
      <c r="AL38" s="12">
        <f>INDEX('O3-8hr'!$A:$Z,$IU38+AL$21-$G$21,$IT38)</f>
        <v>43</v>
      </c>
      <c r="AM38" s="12">
        <f>INDEX('O3-8hr'!$A:$Z,$IU38+AM$21-$G$21,$IT38)</f>
        <v>43</v>
      </c>
      <c r="AN38" s="12">
        <f>INDEX('O3-8hr'!$A:$Z,$IU38+AN$21-$G$21,$IT38)</f>
        <v>35</v>
      </c>
      <c r="AO38" s="12">
        <f>INDEX('O3-8hr'!$A:$Z,$IU38+AO$21-$G$21,$IT38)</f>
        <v>44</v>
      </c>
      <c r="AP38" s="12">
        <f>INDEX('O3-8hr'!$A:$Z,$IU38+AP$21-$G$21,$IT38)</f>
        <v>46</v>
      </c>
      <c r="AQ38" s="12">
        <f>INDEX('O3-8hr'!$A:$Z,$IU38+AQ$21-$G$21,$IT38)</f>
        <v>50</v>
      </c>
      <c r="AR38" s="12">
        <f>INDEX('O3-8hr'!$A:$Z,$IU38+AR$21-$G$21,$IT38)</f>
        <v>47</v>
      </c>
      <c r="AS38" s="12">
        <f>INDEX('O3-8hr'!$A:$Z,$IU38+AS$21-$G$21,$IT38)</f>
        <v>45</v>
      </c>
      <c r="AT38" s="12">
        <f>INDEX('O3-8hr'!$A:$Z,$IU38+AT$21-$G$21,$IT38)</f>
        <v>41</v>
      </c>
      <c r="AU38" s="12">
        <f>INDEX('O3-8hr'!$A:$Z,$IU38+AU$21-$G$21,$IT38)</f>
        <v>45</v>
      </c>
      <c r="AV38" s="12">
        <f>INDEX('O3-8hr'!$A:$Z,$IU38+AV$21-$G$21,$IT38)</f>
        <v>48</v>
      </c>
      <c r="AW38" s="12">
        <f>INDEX('O3-8hr'!$A:$Z,$IU38+AW$21-$G$21,$IT38)</f>
        <v>53</v>
      </c>
      <c r="AX38" s="12">
        <f>INDEX('O3-8hr'!$A:$Z,$IU38+AX$21-$G$21,$IT38)</f>
        <v>65</v>
      </c>
      <c r="AY38" s="12">
        <f>INDEX('O3-8hr'!$A:$Z,$IU38+AY$21-$G$21,$IT38)</f>
        <v>67</v>
      </c>
      <c r="AZ38" s="12">
        <f>INDEX('O3-8hr'!$A:$Z,$IU38+AZ$21-$G$21,$IT38)</f>
        <v>43</v>
      </c>
      <c r="BA38" s="12">
        <f>INDEX('O3-8hr'!$A:$Z,$IU38+BA$21-$G$21,$IT38)</f>
        <v>38</v>
      </c>
      <c r="BB38" s="12">
        <f>INDEX('O3-8hr'!$A:$Z,$IU38+BB$21-$G$21,$IT38)</f>
        <v>35</v>
      </c>
      <c r="BC38" s="12">
        <f>INDEX('O3-8hr'!$A:$Z,$IU38+BC$21-$G$21,$IT38)</f>
        <v>40</v>
      </c>
      <c r="BD38" s="12">
        <f>INDEX('O3-8hr'!$A:$Z,$IU38+BD$21-$G$21,$IT38)</f>
        <v>44</v>
      </c>
      <c r="BE38" s="12">
        <f>INDEX('O3-8hr'!$A:$Z,$IU38+BE$21-$G$21,$IT38)</f>
        <v>45</v>
      </c>
      <c r="BF38" s="12">
        <f>INDEX('O3-8hr'!$A:$Z,$IU38+BF$21-$G$21,$IT38)</f>
        <v>53</v>
      </c>
      <c r="BG38" s="12">
        <f>INDEX('O3-8hr'!$A:$Z,$IU38+BG$21-$G$21,$IT38)</f>
        <v>56</v>
      </c>
      <c r="BH38" s="12">
        <f>INDEX('O3-8hr'!$A:$Z,$IU38+BH$21-$G$21,$IT38)</f>
        <v>59</v>
      </c>
      <c r="BI38" s="12">
        <f>INDEX('O3-8hr'!$A:$Z,$IU38+BI$21-$G$21,$IT38)</f>
        <v>54</v>
      </c>
      <c r="BJ38" s="12">
        <f>INDEX('O3-8hr'!$A:$Z,$IU38+BJ$21-$G$21,$IT38)</f>
        <v>43</v>
      </c>
      <c r="BK38" s="12">
        <f>INDEX('O3-8hr'!$A:$Z,$IU38+BK$21-$G$21,$IT38)</f>
        <v>50</v>
      </c>
      <c r="BL38" s="12">
        <f>INDEX('O3-8hr'!$A:$Z,$IU38+BL$21-$G$21,$IT38)</f>
        <v>44</v>
      </c>
      <c r="BM38" s="12">
        <f>INDEX('O3-8hr'!$A:$Z,$IU38+BM$21-$G$21,$IT38)</f>
        <v>59</v>
      </c>
      <c r="BN38" s="12">
        <f>INDEX('O3-8hr'!$A:$Z,$IU38+BN$21-$G$21,$IT38)</f>
        <v>34</v>
      </c>
      <c r="BO38" s="12">
        <f>INDEX('O3-8hr'!$A:$Z,$IU38+BO$21-$G$21,$IT38)</f>
        <v>44</v>
      </c>
      <c r="BP38" s="12">
        <f>INDEX('O3-8hr'!$A:$Z,$IU38+BP$21-$G$21,$IT38)</f>
        <v>72</v>
      </c>
      <c r="BQ38" s="12">
        <f>INDEX('O3-8hr'!$A:$Z,$IU38+BQ$21-$G$21,$IT38)</f>
        <v>70</v>
      </c>
      <c r="BR38" s="12">
        <f>INDEX('O3-8hr'!$A:$Z,$IU38+BR$21-$G$21,$IT38)</f>
        <v>66</v>
      </c>
      <c r="BS38" s="12">
        <f>INDEX('O3-8hr'!$A:$Z,$IU38+BS$21-$G$21,$IT38)</f>
        <v>64</v>
      </c>
      <c r="BT38" s="12">
        <f>INDEX('O3-8hr'!$A:$Z,$IU38+BT$21-$G$21,$IT38)</f>
        <v>55</v>
      </c>
      <c r="BU38" s="12">
        <f>INDEX('O3-8hr'!$A:$Z,$IU38+BU$21-$G$21,$IT38)</f>
        <v>43</v>
      </c>
      <c r="BV38" s="12">
        <f>INDEX('O3-8hr'!$A:$Z,$IU38+BV$21-$G$21,$IT38)</f>
        <v>53</v>
      </c>
      <c r="BW38" s="12">
        <f>INDEX('O3-8hr'!$A:$Z,$IU38+BW$21-$G$21,$IT38)</f>
        <v>51</v>
      </c>
      <c r="BX38" s="12">
        <f>INDEX('O3-8hr'!$A:$Z,$IU38+BX$21-$G$21,$IT38)</f>
        <v>65</v>
      </c>
      <c r="BY38" s="12">
        <f>INDEX('O3-8hr'!$A:$Z,$IU38+BY$21-$G$21,$IT38)</f>
        <v>54</v>
      </c>
      <c r="BZ38" s="12">
        <f>INDEX('O3-8hr'!$A:$Z,$IU38+BZ$21-$G$21,$IT38)</f>
        <v>52</v>
      </c>
      <c r="CA38" s="12">
        <f>INDEX('O3-8hr'!$A:$Z,$IU38+CA$21-$G$21,$IT38)</f>
        <v>37</v>
      </c>
      <c r="CB38" s="12">
        <f>INDEX('O3-8hr'!$A:$Z,$IU38+CB$21-$G$21,$IT38)</f>
        <v>30</v>
      </c>
      <c r="CC38" s="12">
        <f>INDEX('O3-8hr'!$A:$Z,$IU38+CC$21-$G$21,$IT38)</f>
        <v>39</v>
      </c>
      <c r="CD38" s="12">
        <f>INDEX('O3-8hr'!$A:$Z,$IU38+CD$21-$G$21,$IT38)</f>
        <v>64</v>
      </c>
      <c r="CE38" s="12">
        <f>INDEX('O3-8hr'!$A:$Z,$IU38+CE$21-$G$21,$IT38)</f>
        <v>37</v>
      </c>
      <c r="CF38" s="12">
        <f>INDEX('O3-8hr'!$A:$Z,$IU38+CF$21-$G$21,$IT38)</f>
        <v>24</v>
      </c>
      <c r="CG38" s="12">
        <f>INDEX('O3-8hr'!$A:$Z,$IU38+CG$21-$G$21,$IT38)</f>
        <v>37</v>
      </c>
      <c r="CH38" s="12">
        <f>INDEX('O3-8hr'!$A:$Z,$IU38+CH$21-$G$21,$IT38)</f>
        <v>26</v>
      </c>
      <c r="CI38" s="12">
        <f>INDEX('O3-8hr'!$A:$Z,$IU38+CI$21-$G$21,$IT38)</f>
        <v>40</v>
      </c>
      <c r="CJ38" s="12">
        <f>INDEX('O3-8hr'!$A:$Z,$IU38+CJ$21-$G$21,$IT38)</f>
        <v>50</v>
      </c>
      <c r="CK38" s="12">
        <f>INDEX('O3-8hr'!$A:$Z,$IU38+CK$21-$G$21,$IT38)</f>
        <v>33</v>
      </c>
      <c r="CL38" s="12">
        <f>INDEX('O3-8hr'!$A:$Z,$IU38+CL$21-$G$21,$IT38)</f>
        <v>43</v>
      </c>
      <c r="CM38" s="12" t="str">
        <f>INDEX('O3-8hr'!$A:$Z,$IU38+CM$21-$G$21,$IT38)</f>
        <v/>
      </c>
      <c r="CN38" s="12" t="str">
        <f>INDEX('O3-8hr'!$A:$Z,$IU38+CN$21-$G$21,$IT38)</f>
        <v/>
      </c>
      <c r="CO38" s="12" t="str">
        <f>INDEX('O3-8hr'!$A:$Z,$IU38+CO$21-$G$21,$IT38)</f>
        <v/>
      </c>
      <c r="CP38" s="12" t="str">
        <f>INDEX('O3-8hr'!$A:$Z,$IU38+CP$21-$G$21,$IT38)</f>
        <v/>
      </c>
      <c r="CQ38" s="12" t="str">
        <f>INDEX('O3-8hr'!$A:$Z,$IU38+CQ$21-$G$21,$IT38)</f>
        <v/>
      </c>
      <c r="CR38" s="12" t="str">
        <f>INDEX('O3-8hr'!$A:$Z,$IU38+CR$21-$G$21,$IT38)</f>
        <v/>
      </c>
      <c r="CS38" s="12" t="str">
        <f>INDEX('O3-8hr'!$A:$Z,$IU38+CS$21-$G$21,$IT38)</f>
        <v/>
      </c>
      <c r="CT38" s="12" t="str">
        <f>INDEX('O3-8hr'!$A:$Z,$IU38+CT$21-$G$21,$IT38)</f>
        <v/>
      </c>
      <c r="CU38" s="12" t="str">
        <f>INDEX('O3-8hr'!$A:$Z,$IU38+CU$21-$G$21,$IT38)</f>
        <v/>
      </c>
      <c r="CV38" s="12" t="str">
        <f>INDEX('O3-8hr'!$A:$Z,$IU38+CV$21-$G$21,$IT38)</f>
        <v/>
      </c>
      <c r="CW38" s="12">
        <f>INDEX('O3-8hr'!$A:$Z,$IU38+CW$21-$G$21,$IT38)</f>
        <v>24</v>
      </c>
      <c r="CX38" s="12">
        <f>INDEX('O3-8hr'!$A:$Z,$IU38+CX$21-$G$21,$IT38)</f>
        <v>36</v>
      </c>
      <c r="CY38" s="12">
        <f>INDEX('O3-8hr'!$A:$Z,$IU38+CY$21-$G$21,$IT38)</f>
        <v>54</v>
      </c>
      <c r="CZ38" s="12">
        <f>INDEX('O3-8hr'!$A:$Z,$IU38+CZ$21-$G$21,$IT38)</f>
        <v>35</v>
      </c>
      <c r="DA38" s="12">
        <f>INDEX('O3-8hr'!$A:$Z,$IU38+DA$21-$G$21,$IT38)</f>
        <v>45</v>
      </c>
      <c r="DB38" s="12">
        <f>INDEX('O3-8hr'!$A:$Z,$IU38+DB$21-$G$21,$IT38)</f>
        <v>59</v>
      </c>
      <c r="DC38" s="12">
        <f>INDEX('O3-8hr'!$A:$Z,$IU38+DC$21-$G$21,$IT38)</f>
        <v>58</v>
      </c>
      <c r="DD38" s="12">
        <f>INDEX('O3-8hr'!$A:$Z,$IU38+DD$21-$G$21,$IT38)</f>
        <v>28</v>
      </c>
      <c r="DE38" s="12">
        <f>INDEX('O3-8hr'!$A:$Z,$IU38+DE$21-$G$21,$IT38)</f>
        <v>44</v>
      </c>
      <c r="DF38" s="12">
        <f>INDEX('O3-8hr'!$A:$Z,$IU38+DF$21-$G$21,$IT38)</f>
        <v>50</v>
      </c>
      <c r="DG38" s="12">
        <f>INDEX('O3-8hr'!$A:$Z,$IU38+DG$21-$G$21,$IT38)</f>
        <v>49</v>
      </c>
      <c r="DH38" s="12">
        <f>INDEX('O3-8hr'!$A:$Z,$IU38+DH$21-$G$21,$IT38)</f>
        <v>50</v>
      </c>
      <c r="DI38" s="12">
        <f>INDEX('O3-8hr'!$A:$Z,$IU38+DI$21-$G$21,$IT38)</f>
        <v>40</v>
      </c>
      <c r="DJ38" s="12">
        <f>INDEX('O3-8hr'!$A:$Z,$IU38+DJ$21-$G$21,$IT38)</f>
        <v>51</v>
      </c>
      <c r="DK38" s="12">
        <f>INDEX('O3-8hr'!$A:$Z,$IU38+DK$21-$G$21,$IT38)</f>
        <v>65</v>
      </c>
      <c r="DL38" s="12" t="str">
        <f>INDEX('O3-8hr'!$A:$Z,$IU38+DL$21-$G$21,$IT38)</f>
        <v/>
      </c>
      <c r="DM38" s="12" t="str">
        <f>INDEX('O3-8hr'!$A:$Z,$IU38+DM$21-$G$21,$IT38)</f>
        <v/>
      </c>
      <c r="DN38" s="12" t="str">
        <f>INDEX('O3-8hr'!$A:$Z,$IU38+DN$21-$G$21,$IT38)</f>
        <v/>
      </c>
      <c r="DO38" s="12" t="str">
        <f>INDEX('O3-8hr'!$A:$Z,$IU38+DO$21-$G$21,$IT38)</f>
        <v/>
      </c>
      <c r="DP38" s="12" t="str">
        <f>INDEX('O3-8hr'!$A:$Z,$IU38+DP$21-$G$21,$IT38)</f>
        <v/>
      </c>
      <c r="DQ38" s="12" t="str">
        <f>INDEX('O3-8hr'!$A:$Z,$IU38+DQ$21-$G$21,$IT38)</f>
        <v/>
      </c>
      <c r="DR38" s="12">
        <f>INDEX('O3-8hr'!$A:$Z,$IU38+DR$21-$G$21,$IT38)</f>
        <v>25</v>
      </c>
      <c r="DS38" s="12">
        <f>INDEX('O3-8hr'!$A:$Z,$IU38+DS$21-$G$21,$IT38)</f>
        <v>40</v>
      </c>
      <c r="DT38" s="12">
        <f>INDEX('O3-8hr'!$A:$Z,$IU38+DT$21-$G$21,$IT38)</f>
        <v>50</v>
      </c>
      <c r="DU38" s="12" t="str">
        <f>INDEX('O3-8hr'!$A:$Z,$IU38+DU$21-$G$21,$IT38)</f>
        <v/>
      </c>
      <c r="DV38" s="12" t="str">
        <f>INDEX('O3-8hr'!$A:$Z,$IU38+DV$21-$G$21,$IT38)</f>
        <v/>
      </c>
      <c r="DW38" s="12" t="str">
        <f>INDEX('O3-8hr'!$A:$Z,$IU38+DW$21-$G$21,$IT38)</f>
        <v/>
      </c>
      <c r="DX38" s="12" t="str">
        <f>INDEX('O3-8hr'!$A:$Z,$IU38+DX$21-$G$21,$IT38)</f>
        <v/>
      </c>
      <c r="DY38" s="12">
        <f>INDEX('O3-8hr'!$A:$Z,$IU38+DY$21-$G$21,$IT38)</f>
        <v>23</v>
      </c>
      <c r="DZ38" s="12">
        <f>INDEX('O3-8hr'!$A:$Z,$IU38+DZ$21-$G$21,$IT38)</f>
        <v>100</v>
      </c>
      <c r="EA38" s="12">
        <f>INDEX('O3-8hr'!$A:$Z,$IU38+EA$21-$G$21,$IT38)</f>
        <v>81</v>
      </c>
      <c r="EB38" s="12">
        <f>INDEX('O3-8hr'!$A:$Z,$IU38+EB$21-$G$21,$IT38)</f>
        <v>50</v>
      </c>
      <c r="EC38" s="12">
        <f>INDEX('O3-8hr'!$A:$Z,$IU38+EC$21-$G$21,$IT38)</f>
        <v>43</v>
      </c>
      <c r="ED38" s="12">
        <f>INDEX('O3-8hr'!$A:$Z,$IU38+ED$21-$G$21,$IT38)</f>
        <v>34</v>
      </c>
      <c r="EE38" s="12">
        <f>INDEX('O3-8hr'!$A:$Z,$IU38+EE$21-$G$21,$IT38)</f>
        <v>60</v>
      </c>
      <c r="EF38" s="12">
        <f>INDEX('O3-8hr'!$A:$Z,$IU38+EF$21-$G$21,$IT38)</f>
        <v>53</v>
      </c>
      <c r="EG38" s="12">
        <f>INDEX('O3-8hr'!$A:$Z,$IU38+EG$21-$G$21,$IT38)</f>
        <v>67</v>
      </c>
      <c r="EH38" s="12">
        <f>INDEX('O3-8hr'!$A:$Z,$IU38+EH$21-$G$21,$IT38)</f>
        <v>83</v>
      </c>
      <c r="EI38" s="12">
        <f>INDEX('O3-8hr'!$A:$Z,$IU38+EI$21-$G$21,$IT38)</f>
        <v>44</v>
      </c>
      <c r="EJ38" s="12">
        <f>INDEX('O3-8hr'!$A:$Z,$IU38+EJ$21-$G$21,$IT38)</f>
        <v>63</v>
      </c>
      <c r="EK38" s="12">
        <f>INDEX('O3-8hr'!$A:$Z,$IU38+EK$21-$G$21,$IT38)</f>
        <v>64</v>
      </c>
      <c r="EL38" s="12">
        <f>INDEX('O3-8hr'!$A:$Z,$IU38+EL$21-$G$21,$IT38)</f>
        <v>63</v>
      </c>
      <c r="EM38" s="12">
        <f>INDEX('O3-8hr'!$A:$Z,$IU38+EM$21-$G$21,$IT38)</f>
        <v>45</v>
      </c>
      <c r="EN38" s="12">
        <f>INDEX('O3-8hr'!$A:$Z,$IU38+EN$21-$G$21,$IT38)</f>
        <v>70</v>
      </c>
      <c r="EO38" s="12">
        <f>INDEX('O3-8hr'!$A:$Z,$IU38+EO$21-$G$21,$IT38)</f>
        <v>56</v>
      </c>
      <c r="EP38" s="12">
        <f>INDEX('O3-8hr'!$A:$Z,$IU38+EP$21-$G$21,$IT38)</f>
        <v>34</v>
      </c>
      <c r="EQ38" s="12">
        <f>INDEX('O3-8hr'!$A:$Z,$IU38+EQ$21-$G$21,$IT38)</f>
        <v>69</v>
      </c>
      <c r="ER38" s="12">
        <f>INDEX('O3-8hr'!$A:$Z,$IU38+ER$21-$G$21,$IT38)</f>
        <v>53</v>
      </c>
      <c r="ES38" s="12">
        <f>INDEX('O3-8hr'!$A:$Z,$IU38+ES$21-$G$21,$IT38)</f>
        <v>35</v>
      </c>
      <c r="ET38" s="12">
        <f>INDEX('O3-8hr'!$A:$Z,$IU38+ET$21-$G$21,$IT38)</f>
        <v>32</v>
      </c>
      <c r="EU38" s="12">
        <f>INDEX('O3-8hr'!$A:$Z,$IU38+EU$21-$G$21,$IT38)</f>
        <v>27</v>
      </c>
      <c r="EV38" s="12">
        <f>INDEX('O3-8hr'!$A:$Z,$IU38+EV$21-$G$21,$IT38)</f>
        <v>24</v>
      </c>
      <c r="EW38" s="12">
        <f>INDEX('O3-8hr'!$A:$Z,$IU38+EW$21-$G$21,$IT38)</f>
        <v>37</v>
      </c>
      <c r="EX38" s="12">
        <f>INDEX('O3-8hr'!$A:$Z,$IU38+EX$21-$G$21,$IT38)</f>
        <v>49</v>
      </c>
      <c r="EY38" s="12">
        <f>INDEX('O3-8hr'!$A:$Z,$IU38+EY$21-$G$21,$IT38)</f>
        <v>52</v>
      </c>
      <c r="EZ38" s="12">
        <f>INDEX('O3-8hr'!$A:$Z,$IU38+EZ$21-$G$21,$IT38)</f>
        <v>51</v>
      </c>
      <c r="FA38" s="12">
        <f>INDEX('O3-8hr'!$A:$Z,$IU38+FA$21-$G$21,$IT38)</f>
        <v>39</v>
      </c>
      <c r="FB38" s="12">
        <f>INDEX('O3-8hr'!$A:$Z,$IU38+FB$21-$G$21,$IT38)</f>
        <v>40</v>
      </c>
      <c r="FC38" s="12">
        <f>INDEX('O3-8hr'!$A:$Z,$IU38+FC$21-$G$21,$IT38)</f>
        <v>46</v>
      </c>
      <c r="FD38" s="12">
        <f>INDEX('O3-8hr'!$A:$Z,$IU38+FD$21-$G$21,$IT38)</f>
        <v>44</v>
      </c>
      <c r="FE38" s="12">
        <f>INDEX('O3-8hr'!$A:$Z,$IU38+FE$21-$G$21,$IT38)</f>
        <v>36</v>
      </c>
      <c r="FF38" s="12">
        <f>INDEX('O3-8hr'!$A:$Z,$IU38+FF$21-$G$21,$IT38)</f>
        <v>27</v>
      </c>
      <c r="FG38" s="12">
        <f>INDEX('O3-8hr'!$A:$Z,$IU38+FG$21-$G$21,$IT38)</f>
        <v>42</v>
      </c>
      <c r="FH38" s="12">
        <f>INDEX('O3-8hr'!$A:$Z,$IU38+FH$21-$G$21,$IT38)</f>
        <v>50</v>
      </c>
      <c r="FI38" s="12">
        <f>INDEX('O3-8hr'!$A:$Z,$IU38+FI$21-$G$21,$IT38)</f>
        <v>60</v>
      </c>
      <c r="FJ38" s="12">
        <f>INDEX('O3-8hr'!$A:$Z,$IU38+FJ$21-$G$21,$IT38)</f>
        <v>66</v>
      </c>
      <c r="FK38" s="12">
        <f>INDEX('O3-8hr'!$A:$Z,$IU38+FK$21-$G$21,$IT38)</f>
        <v>59</v>
      </c>
      <c r="FL38" s="12">
        <f>INDEX('O3-8hr'!$A:$Z,$IU38+FL$21-$G$21,$IT38)</f>
        <v>52</v>
      </c>
      <c r="FM38" s="12">
        <f>INDEX('O3-8hr'!$A:$Z,$IU38+FM$21-$G$21,$IT38)</f>
        <v>56</v>
      </c>
      <c r="FN38" s="12">
        <f>INDEX('O3-8hr'!$A:$Z,$IU38+FN$21-$G$21,$IT38)</f>
        <v>44</v>
      </c>
      <c r="FO38" s="12">
        <f>INDEX('O3-8hr'!$A:$Z,$IU38+FO$21-$G$21,$IT38)</f>
        <v>51</v>
      </c>
      <c r="FP38" s="12">
        <f>INDEX('O3-8hr'!$A:$Z,$IU38+FP$21-$G$21,$IT38)</f>
        <v>27</v>
      </c>
      <c r="FQ38" s="12">
        <f>INDEX('O3-8hr'!$A:$Z,$IU38+FQ$21-$G$21,$IT38)</f>
        <v>39</v>
      </c>
      <c r="FR38" s="12">
        <f>INDEX('O3-8hr'!$A:$Z,$IU38+FR$21-$G$21,$IT38)</f>
        <v>50</v>
      </c>
      <c r="FS38" s="12" t="str">
        <f>INDEX('O3-8hr'!$A:$Z,$IU38+FS$21-$G$21,$IT38)</f>
        <v/>
      </c>
      <c r="FT38" s="12" t="str">
        <f>INDEX('O3-8hr'!$A:$Z,$IU38+FT$21-$G$21,$IT38)</f>
        <v/>
      </c>
      <c r="FU38" s="12" t="str">
        <f>INDEX('O3-8hr'!$A:$Z,$IU38+FU$21-$G$21,$IT38)</f>
        <v/>
      </c>
      <c r="FV38" s="12">
        <f>INDEX('O3-8hr'!$A:$Z,$IU38+FV$21-$G$21,$IT38)</f>
        <v>10</v>
      </c>
      <c r="FW38" s="12">
        <f>INDEX('O3-8hr'!$A:$Z,$IU38+FW$21-$G$21,$IT38)</f>
        <v>31</v>
      </c>
      <c r="FX38" s="12">
        <f>INDEX('O3-8hr'!$A:$Z,$IU38+FX$21-$G$21,$IT38)</f>
        <v>23</v>
      </c>
      <c r="FY38" s="12">
        <f>INDEX('O3-8hr'!$A:$Z,$IU38+FY$21-$G$21,$IT38)</f>
        <v>46</v>
      </c>
      <c r="FZ38" s="12">
        <f>INDEX('O3-8hr'!$A:$Z,$IU38+FZ$21-$G$21,$IT38)</f>
        <v>32</v>
      </c>
      <c r="GA38" s="12">
        <f>INDEX('O3-8hr'!$A:$Z,$IU38+GA$21-$G$21,$IT38)</f>
        <v>51</v>
      </c>
      <c r="GB38" s="12" t="str">
        <f>INDEX('O3-8hr'!$A:$Z,$IU38+GB$21-$G$21,$IT38)</f>
        <v/>
      </c>
      <c r="GC38" s="12">
        <f>INDEX('O3-8hr'!$A:$Z,$IU38+GC$21-$G$21,$IT38)</f>
        <v>18</v>
      </c>
      <c r="GD38" s="12">
        <f>INDEX('O3-8hr'!$A:$Z,$IU38+GD$21-$G$21,$IT38)</f>
        <v>53</v>
      </c>
      <c r="GE38" s="12">
        <f>INDEX('O3-8hr'!$A:$Z,$IU38+GE$21-$G$21,$IT38)</f>
        <v>56</v>
      </c>
      <c r="GF38" s="12">
        <f>INDEX('O3-8hr'!$A:$Z,$IU38+GF$21-$G$21,$IT38)</f>
        <v>61</v>
      </c>
      <c r="GG38" s="12">
        <f>INDEX('O3-8hr'!$A:$Z,$IU38+GG$21-$G$21,$IT38)</f>
        <v>43</v>
      </c>
      <c r="GH38" s="12" t="str">
        <f>INDEX('O3-8hr'!$A:$Z,$IU38+GH$21-$G$21,$IT38)</f>
        <v/>
      </c>
      <c r="GI38" s="12" t="str">
        <f>INDEX('O3-8hr'!$A:$Z,$IU38+GI$21-$G$21,$IT38)</f>
        <v/>
      </c>
      <c r="GJ38" s="12">
        <f>INDEX('O3-8hr'!$A:$Z,$IU38+GJ$21-$G$21,$IT38)</f>
        <v>10</v>
      </c>
      <c r="GK38" s="12">
        <f>INDEX('O3-8hr'!$A:$Z,$IU38+GK$21-$G$21,$IT38)</f>
        <v>41</v>
      </c>
      <c r="GL38" s="12">
        <f>INDEX('O3-8hr'!$A:$Z,$IU38+GL$21-$G$21,$IT38)</f>
        <v>45</v>
      </c>
      <c r="GM38" s="12">
        <f>INDEX('O3-8hr'!$A:$Z,$IU38+GM$21-$G$21,$IT38)</f>
        <v>63</v>
      </c>
      <c r="GN38" s="12">
        <f>INDEX('O3-8hr'!$A:$Z,$IU38+GN$21-$G$21,$IT38)</f>
        <v>55</v>
      </c>
      <c r="GO38" s="12">
        <f>INDEX('O3-8hr'!$A:$Z,$IU38+GO$21-$G$21,$IT38)</f>
        <v>39</v>
      </c>
      <c r="GP38" s="12">
        <f>INDEX('O3-8hr'!$A:$Z,$IU38+GP$21-$G$21,$IT38)</f>
        <v>22</v>
      </c>
      <c r="GQ38" s="12">
        <f>INDEX('O3-8hr'!$A:$Z,$IU38+GQ$21-$G$21,$IT38)</f>
        <v>17</v>
      </c>
      <c r="GR38" s="12">
        <f>INDEX('O3-8hr'!$A:$Z,$IU38+GR$21-$G$21,$IT38)</f>
        <v>27</v>
      </c>
      <c r="GS38" s="12">
        <f>INDEX('O3-8hr'!$A:$Z,$IU38+GS$21-$G$21,$IT38)</f>
        <v>12</v>
      </c>
      <c r="GT38" s="12">
        <f>INDEX('O3-8hr'!$A:$Z,$IU38+GT$21-$G$21,$IT38)</f>
        <v>18</v>
      </c>
      <c r="GU38" s="12" t="str">
        <f>INDEX('O3-8hr'!$A:$Z,$IU38+GU$21-$G$21,$IT38)</f>
        <v/>
      </c>
      <c r="GV38" s="12" t="str">
        <f>INDEX('O3-8hr'!$A:$Z,$IU38+GV$21-$G$21,$IT38)</f>
        <v/>
      </c>
      <c r="GW38" s="12" t="str">
        <f>INDEX('O3-8hr'!$A:$Z,$IU38+GW$21-$G$21,$IT38)</f>
        <v/>
      </c>
      <c r="GX38" s="12">
        <f>INDEX('O3-8hr'!$A:$Z,$IU38+GX$21-$G$21,$IT38)</f>
        <v>9</v>
      </c>
      <c r="GY38" s="12">
        <f>INDEX('O3-8hr'!$A:$Z,$IU38+GY$21-$G$21,$IT38)</f>
        <v>24</v>
      </c>
      <c r="GZ38" s="12">
        <f>INDEX('O3-8hr'!$A:$Z,$IU38+GZ$21-$G$21,$IT38)</f>
        <v>21</v>
      </c>
      <c r="HA38" s="12">
        <f>INDEX('O3-8hr'!$A:$Z,$IU38+HA$21-$G$21,$IT38)</f>
        <v>37</v>
      </c>
      <c r="HB38" s="12">
        <f>INDEX('O3-8hr'!$A:$Z,$IU38+HB$21-$G$21,$IT38)</f>
        <v>24</v>
      </c>
      <c r="HC38" s="12">
        <f>INDEX('O3-8hr'!$A:$Z,$IU38+HC$21-$G$21,$IT38)</f>
        <v>31</v>
      </c>
      <c r="HD38" s="12">
        <f>INDEX('O3-8hr'!$A:$Z,$IU38+HD$21-$G$21,$IT38)</f>
        <v>24</v>
      </c>
      <c r="HE38" s="12">
        <f>INDEX('O3-8hr'!$A:$Z,$IU38+HE$21-$G$21,$IT38)</f>
        <v>10</v>
      </c>
      <c r="HF38" s="12">
        <f>INDEX('O3-8hr'!$A:$Z,$IU38+HF$21-$G$21,$IT38)</f>
        <v>35</v>
      </c>
      <c r="HG38" s="12">
        <f>INDEX('O3-8hr'!$A:$Z,$IU38+HG$21-$G$21,$IT38)</f>
        <v>14</v>
      </c>
      <c r="HH38" s="12">
        <f>INDEX('O3-8hr'!$A:$Z,$IU38+HH$21-$G$21,$IT38)</f>
        <v>31</v>
      </c>
      <c r="HI38" s="12">
        <f>INDEX('O3-8hr'!$A:$Z,$IU38+HI$21-$G$21,$IT38)</f>
        <v>34</v>
      </c>
      <c r="HJ38" s="12">
        <f>INDEX('O3-8hr'!$A:$Z,$IU38+HJ$21-$G$21,$IT38)</f>
        <v>25</v>
      </c>
      <c r="HK38" s="12">
        <f>INDEX('O3-8hr'!$A:$Z,$IU38+HK$21-$G$21,$IT38)</f>
        <v>43</v>
      </c>
      <c r="HL38" s="12">
        <f>INDEX('O3-8hr'!$A:$Z,$IU38+HL$21-$G$21,$IT38)</f>
        <v>10</v>
      </c>
      <c r="HM38" s="12">
        <f>INDEX('O3-8hr'!$A:$Z,$IU38+HM$21-$G$21,$IT38)</f>
        <v>47</v>
      </c>
      <c r="HN38" s="12">
        <f>INDEX('O3-8hr'!$A:$Z,$IU38+HN$21-$G$21,$IT38)</f>
        <v>45</v>
      </c>
      <c r="HO38" s="12">
        <f>INDEX('O3-8hr'!$A:$Z,$IU38+HO$21-$G$21,$IT38)</f>
        <v>33</v>
      </c>
      <c r="HP38" s="12">
        <f>INDEX('O3-8hr'!$A:$Z,$IU38+HP$21-$G$21,$IT38)</f>
        <v>35</v>
      </c>
      <c r="HQ38" s="12" t="str">
        <f>INDEX('O3-8hr'!$A:$Z,$IU38+HQ$21-$G$21,$IT38)</f>
        <v/>
      </c>
      <c r="HR38" s="12" t="str">
        <f>INDEX('O3-8hr'!$A:$Z,$IU38+HR$21-$G$21,$IT38)</f>
        <v/>
      </c>
      <c r="HS38" s="12">
        <f>INDEX('O3-8hr'!$A:$Z,$IU38+HS$21-$G$21,$IT38)</f>
        <v>3</v>
      </c>
      <c r="HT38" s="12">
        <f>INDEX('O3-8hr'!$A:$Z,$IU38+HT$21-$G$21,$IT38)</f>
        <v>18</v>
      </c>
      <c r="HU38" s="12">
        <f>INDEX('O3-8hr'!$A:$Z,$IU38+HU$21-$G$21,$IT38)</f>
        <v>32</v>
      </c>
      <c r="HV38" s="12">
        <f>INDEX('O3-8hr'!$A:$Z,$IU38+HV$21-$G$21,$IT38)</f>
        <v>35</v>
      </c>
      <c r="HW38" s="12">
        <f>INDEX('O3-8hr'!$A:$Z,$IU38+HW$21-$G$21,$IT38)</f>
        <v>20</v>
      </c>
      <c r="HX38" s="12" t="str">
        <f>INDEX('O3-8hr'!$A:$Z,$IU38+HX$21-$G$21,$IT38)</f>
        <v/>
      </c>
      <c r="HY38" s="12" t="str">
        <f>INDEX('O3-8hr'!$A:$Z,$IU38+HY$21-$G$21,$IT38)</f>
        <v/>
      </c>
      <c r="HZ38" s="12">
        <f>INDEX('O3-8hr'!$A:$Z,$IU38+HZ$21-$G$21,$IT38)</f>
        <v>7</v>
      </c>
      <c r="IA38" s="12">
        <f>INDEX('O3-8hr'!$A:$Z,$IU38+IA$21-$G$21,$IT38)</f>
        <v>26</v>
      </c>
      <c r="IB38" s="12">
        <f>INDEX('O3-8hr'!$A:$Z,$IU38+IB$21-$G$21,$IT38)</f>
        <v>30</v>
      </c>
      <c r="IC38" s="12">
        <f>INDEX('O3-8hr'!$A:$Z,$IU38+IC$21-$G$21,$IT38)</f>
        <v>34</v>
      </c>
      <c r="ID38" s="12">
        <f>INDEX('O3-8hr'!$A:$Z,$IU38+ID$21-$G$21,$IT38)</f>
        <v>33</v>
      </c>
      <c r="IE38" s="12">
        <f>INDEX('O3-8hr'!$A:$Z,$IU38+IE$21-$G$21,$IT38)</f>
        <v>35</v>
      </c>
      <c r="IF38" s="12">
        <f>INDEX('O3-8hr'!$A:$Z,$IU38+IF$21-$G$21,$IT38)</f>
        <v>32</v>
      </c>
      <c r="IG38" s="12">
        <f>INDEX('O3-8hr'!$A:$Z,$IU38+IG$21-$G$21,$IT38)</f>
        <v>31</v>
      </c>
      <c r="IH38" s="12">
        <f>INDEX('O3-8hr'!$A:$Z,$IU38+IH$21-$G$21,$IT38)</f>
        <v>29</v>
      </c>
      <c r="II38" s="12">
        <f>INDEX('O3-8hr'!$A:$Z,$IU38+II$21-$G$21,$IT38)</f>
        <v>41</v>
      </c>
      <c r="IJ38" s="12" t="str">
        <f>INDEX('O3-8hr'!$A:$Z,$IU38+IJ$21-$G$21,$IT38)</f>
        <v/>
      </c>
      <c r="IK38" s="12" t="str">
        <f>INDEX('O3-8hr'!$A:$Z,$IU38+IK$21-$G$21,$IT38)</f>
        <v/>
      </c>
      <c r="IL38" s="12" t="str">
        <f>INDEX('O3-8hr'!$A:$Z,$IU38+IL$21-$G$21,$IT38)</f>
        <v/>
      </c>
      <c r="IM38" s="12" t="str">
        <f>INDEX('O3-8hr'!$A:$Z,$IU38+IM$21-$G$21,$IT38)</f>
        <v/>
      </c>
      <c r="IN38" s="12">
        <f>INDEX('O3-8hr'!$A:$Z,$IU38+IN$21-$G$21,$IT38)</f>
        <v>16</v>
      </c>
      <c r="IO38" s="12">
        <f>INDEX('O3-8hr'!$A:$Z,$IU38+IO$21-$G$21,$IT38)</f>
        <v>28</v>
      </c>
      <c r="IP38" s="12">
        <f>INDEX('O3-8hr'!$A:$Z,$IU38+IP$21-$G$21,$IT38)</f>
        <v>37</v>
      </c>
      <c r="IQ38" s="9">
        <f>INDEX('O3-8hr'!$A:$Z,$IU38+IQ$21-$G$21,$IT38)</f>
        <v>43</v>
      </c>
      <c r="IR38" s="24">
        <f t="shared" si="57"/>
        <v>100</v>
      </c>
      <c r="IT38" s="94">
        <f>MATCH($B38,'O3-8hr'!$1:$1,0)</f>
        <v>19</v>
      </c>
      <c r="IU38" s="94">
        <f>MATCH(DATE($A38,$IT$18,$IU$18),'O3-8hr'!$B:$B,0)</f>
        <v>1161</v>
      </c>
    </row>
    <row r="39" spans="1:255" ht="12.75" customHeight="1" x14ac:dyDescent="0.2">
      <c r="A39" s="6"/>
      <c r="B39" s="41" t="s">
        <v>71</v>
      </c>
      <c r="F39" s="41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  <c r="BO39" s="87"/>
      <c r="BP39" s="87"/>
      <c r="BQ39" s="87"/>
      <c r="BR39" s="87"/>
      <c r="BS39" s="87"/>
      <c r="BT39" s="87"/>
      <c r="BU39" s="87"/>
      <c r="BV39" s="87"/>
      <c r="BW39" s="87"/>
      <c r="BX39" s="87"/>
      <c r="BY39" s="87"/>
      <c r="BZ39" s="87"/>
      <c r="CA39" s="87"/>
      <c r="CB39" s="87"/>
      <c r="CC39" s="87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  <c r="CV39" s="87"/>
      <c r="CW39" s="87"/>
      <c r="CX39" s="87"/>
      <c r="CY39" s="87"/>
      <c r="CZ39" s="87"/>
      <c r="DA39" s="87"/>
      <c r="DB39" s="87"/>
      <c r="DC39" s="87"/>
      <c r="DD39" s="87"/>
      <c r="DE39" s="87"/>
      <c r="DF39" s="87"/>
      <c r="DG39" s="87"/>
      <c r="DH39" s="87"/>
      <c r="DI39" s="87"/>
      <c r="DJ39" s="87"/>
      <c r="DK39" s="87"/>
      <c r="DL39" s="87"/>
      <c r="DM39" s="87"/>
      <c r="DN39" s="87"/>
      <c r="DO39" s="87"/>
      <c r="DP39" s="87"/>
      <c r="DQ39" s="87"/>
      <c r="DR39" s="87"/>
      <c r="DS39" s="87"/>
      <c r="DT39" s="87"/>
      <c r="DU39" s="87"/>
      <c r="DV39" s="87"/>
      <c r="DW39" s="87"/>
      <c r="DX39" s="87"/>
      <c r="DY39" s="87"/>
      <c r="DZ39" s="87"/>
      <c r="EA39" s="87"/>
      <c r="EB39" s="87"/>
      <c r="EC39" s="87"/>
      <c r="ED39" s="87"/>
      <c r="EE39" s="87"/>
      <c r="EF39" s="87"/>
      <c r="EG39" s="87"/>
      <c r="EH39" s="87"/>
      <c r="EI39" s="87"/>
      <c r="EJ39" s="87"/>
      <c r="EK39" s="87"/>
      <c r="EL39" s="87"/>
      <c r="EM39" s="87"/>
      <c r="EN39" s="87"/>
      <c r="EO39" s="87"/>
      <c r="EP39" s="87"/>
      <c r="EQ39" s="87"/>
      <c r="ER39" s="87"/>
      <c r="ES39" s="87"/>
      <c r="ET39" s="87"/>
      <c r="EU39" s="87"/>
      <c r="EV39" s="87"/>
      <c r="EW39" s="87"/>
      <c r="EX39" s="87"/>
      <c r="EY39" s="87"/>
      <c r="EZ39" s="87"/>
      <c r="FA39" s="87"/>
      <c r="FB39" s="87"/>
      <c r="FC39" s="87"/>
      <c r="FD39" s="87"/>
      <c r="FE39" s="87"/>
      <c r="FF39" s="87"/>
      <c r="FG39" s="87"/>
      <c r="FH39" s="87"/>
      <c r="FI39" s="87"/>
      <c r="FJ39" s="87"/>
      <c r="FK39" s="87"/>
      <c r="FL39" s="87"/>
      <c r="FM39" s="87"/>
      <c r="FN39" s="87"/>
      <c r="FO39" s="87"/>
      <c r="FP39" s="87"/>
      <c r="FQ39" s="87"/>
      <c r="FR39" s="87"/>
      <c r="FS39" s="87"/>
      <c r="FT39" s="87"/>
      <c r="FU39" s="87"/>
      <c r="FV39" s="87"/>
      <c r="FW39" s="87"/>
      <c r="FX39" s="87"/>
      <c r="FY39" s="87"/>
      <c r="FZ39" s="87"/>
      <c r="GA39" s="87"/>
      <c r="GB39" s="87"/>
      <c r="GC39" s="87"/>
      <c r="GD39" s="87"/>
      <c r="GE39" s="87"/>
      <c r="GF39" s="87"/>
      <c r="GG39" s="87"/>
      <c r="GH39" s="87"/>
      <c r="GI39" s="87"/>
      <c r="GJ39" s="87"/>
      <c r="GK39" s="87"/>
      <c r="GL39" s="87"/>
      <c r="GM39" s="87"/>
      <c r="GN39" s="87"/>
      <c r="GO39" s="87"/>
      <c r="GP39" s="87"/>
      <c r="GQ39" s="87"/>
      <c r="GR39" s="87"/>
      <c r="GS39" s="87"/>
      <c r="GT39" s="87"/>
      <c r="GU39" s="87"/>
      <c r="GV39" s="87"/>
      <c r="GW39" s="87"/>
      <c r="GX39" s="87"/>
      <c r="GY39" s="87"/>
      <c r="GZ39" s="87"/>
      <c r="HA39" s="87"/>
      <c r="HB39" s="87"/>
      <c r="HC39" s="87"/>
      <c r="HD39" s="87"/>
      <c r="HE39" s="87"/>
      <c r="HF39" s="87"/>
      <c r="HG39" s="87"/>
      <c r="HH39" s="87"/>
      <c r="HI39" s="87"/>
      <c r="HJ39" s="87"/>
      <c r="HK39" s="87"/>
      <c r="HL39" s="87"/>
      <c r="HM39" s="87"/>
      <c r="HN39" s="87"/>
      <c r="HO39" s="87"/>
      <c r="HP39" s="87"/>
      <c r="HQ39" s="87"/>
      <c r="HR39" s="87"/>
      <c r="HS39" s="87"/>
      <c r="HT39" s="87"/>
      <c r="HU39" s="87"/>
      <c r="HV39" s="87"/>
      <c r="HW39" s="87"/>
      <c r="HX39" s="87"/>
      <c r="HY39" s="87"/>
      <c r="HZ39" s="87"/>
      <c r="IA39" s="87"/>
      <c r="IB39" s="87"/>
      <c r="IC39" s="87"/>
      <c r="ID39" s="87"/>
      <c r="IE39" s="87"/>
      <c r="IF39" s="87"/>
      <c r="IG39" s="87"/>
      <c r="IH39" s="87"/>
      <c r="II39" s="87"/>
      <c r="IJ39" s="87"/>
      <c r="IK39" s="87"/>
      <c r="IL39" s="87"/>
      <c r="IM39" s="87"/>
      <c r="IN39" s="87"/>
      <c r="IO39" s="87"/>
      <c r="IP39" s="87"/>
      <c r="IQ39" s="87"/>
      <c r="IT39" s="41"/>
      <c r="IU39" s="41"/>
    </row>
    <row r="40" spans="1:255" ht="12.75" customHeight="1" x14ac:dyDescent="0.2">
      <c r="A40" s="6"/>
      <c r="B40" s="41" t="s">
        <v>71</v>
      </c>
      <c r="F40" s="41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  <c r="BO40" s="87"/>
      <c r="BP40" s="87"/>
      <c r="BQ40" s="87"/>
      <c r="BR40" s="87"/>
      <c r="BS40" s="87"/>
      <c r="BT40" s="87"/>
      <c r="BU40" s="87"/>
      <c r="BV40" s="87"/>
      <c r="BW40" s="87"/>
      <c r="BX40" s="87"/>
      <c r="BY40" s="87"/>
      <c r="BZ40" s="87"/>
      <c r="CA40" s="87"/>
      <c r="CB40" s="87"/>
      <c r="CC40" s="87"/>
      <c r="CD40" s="87"/>
      <c r="CE40" s="87"/>
      <c r="CF40" s="87"/>
      <c r="CG40" s="87"/>
      <c r="CH40" s="87"/>
      <c r="CI40" s="87"/>
      <c r="CJ40" s="87"/>
      <c r="CK40" s="87"/>
      <c r="CL40" s="87"/>
      <c r="CM40" s="87"/>
      <c r="CN40" s="87"/>
      <c r="CO40" s="87"/>
      <c r="CP40" s="87"/>
      <c r="CQ40" s="87"/>
      <c r="CR40" s="87"/>
      <c r="CS40" s="87"/>
      <c r="CT40" s="87"/>
      <c r="CU40" s="87"/>
      <c r="CV40" s="87"/>
      <c r="CW40" s="87"/>
      <c r="CX40" s="87"/>
      <c r="CY40" s="87"/>
      <c r="CZ40" s="87"/>
      <c r="DA40" s="87"/>
      <c r="DB40" s="87"/>
      <c r="DC40" s="87"/>
      <c r="DD40" s="87"/>
      <c r="DE40" s="87"/>
      <c r="DF40" s="87"/>
      <c r="DG40" s="87"/>
      <c r="DH40" s="87"/>
      <c r="DI40" s="87"/>
      <c r="DJ40" s="87"/>
      <c r="DK40" s="87"/>
      <c r="DL40" s="87"/>
      <c r="DM40" s="87"/>
      <c r="DN40" s="87"/>
      <c r="DO40" s="87"/>
      <c r="DP40" s="87"/>
      <c r="DQ40" s="87"/>
      <c r="DR40" s="87"/>
      <c r="DS40" s="87"/>
      <c r="DT40" s="87"/>
      <c r="DU40" s="87"/>
      <c r="DV40" s="87"/>
      <c r="DW40" s="87"/>
      <c r="DX40" s="87"/>
      <c r="DY40" s="87"/>
      <c r="DZ40" s="87"/>
      <c r="EA40" s="87"/>
      <c r="EB40" s="87"/>
      <c r="EC40" s="87"/>
      <c r="ED40" s="87"/>
      <c r="EE40" s="87"/>
      <c r="EF40" s="87"/>
      <c r="EG40" s="87"/>
      <c r="EH40" s="87"/>
      <c r="EI40" s="87"/>
      <c r="EJ40" s="87"/>
      <c r="EK40" s="87"/>
      <c r="EL40" s="87"/>
      <c r="EM40" s="87"/>
      <c r="EN40" s="87"/>
      <c r="EO40" s="87"/>
      <c r="EP40" s="87"/>
      <c r="EQ40" s="87"/>
      <c r="ER40" s="87"/>
      <c r="ES40" s="87"/>
      <c r="ET40" s="87"/>
      <c r="EU40" s="87"/>
      <c r="EV40" s="87"/>
      <c r="EW40" s="87"/>
      <c r="EX40" s="87"/>
      <c r="EY40" s="87"/>
      <c r="EZ40" s="87"/>
      <c r="FA40" s="87"/>
      <c r="FB40" s="87"/>
      <c r="FC40" s="87"/>
      <c r="FD40" s="87"/>
      <c r="FE40" s="87"/>
      <c r="FF40" s="87"/>
      <c r="FG40" s="87"/>
      <c r="FH40" s="87"/>
      <c r="FI40" s="87"/>
      <c r="FJ40" s="87"/>
      <c r="FK40" s="87"/>
      <c r="FL40" s="87"/>
      <c r="FM40" s="87"/>
      <c r="FN40" s="87"/>
      <c r="FO40" s="87"/>
      <c r="FP40" s="87"/>
      <c r="FQ40" s="87"/>
      <c r="FR40" s="87"/>
      <c r="FS40" s="87"/>
      <c r="FT40" s="87"/>
      <c r="FU40" s="87"/>
      <c r="FV40" s="87"/>
      <c r="FW40" s="87"/>
      <c r="FX40" s="87"/>
      <c r="FY40" s="87"/>
      <c r="FZ40" s="87"/>
      <c r="GA40" s="87"/>
      <c r="GB40" s="87"/>
      <c r="GC40" s="87"/>
      <c r="GD40" s="87"/>
      <c r="GE40" s="87"/>
      <c r="GF40" s="87"/>
      <c r="GG40" s="87"/>
      <c r="GH40" s="87"/>
      <c r="GI40" s="87"/>
      <c r="GJ40" s="87"/>
      <c r="GK40" s="87"/>
      <c r="GL40" s="87"/>
      <c r="GM40" s="87"/>
      <c r="GN40" s="87"/>
      <c r="GO40" s="87"/>
      <c r="GP40" s="87"/>
      <c r="GQ40" s="87"/>
      <c r="GR40" s="87"/>
      <c r="GS40" s="87"/>
      <c r="GT40" s="87"/>
      <c r="GU40" s="87"/>
      <c r="GV40" s="87"/>
      <c r="GW40" s="87"/>
      <c r="GX40" s="87"/>
      <c r="GY40" s="87"/>
      <c r="GZ40" s="87"/>
      <c r="HA40" s="87"/>
      <c r="HB40" s="87"/>
      <c r="HC40" s="87"/>
      <c r="HD40" s="87"/>
      <c r="HE40" s="87"/>
      <c r="HF40" s="87"/>
      <c r="HG40" s="87"/>
      <c r="HH40" s="87"/>
      <c r="HI40" s="87"/>
      <c r="HJ40" s="87"/>
      <c r="HK40" s="87"/>
      <c r="HL40" s="87"/>
      <c r="HM40" s="87"/>
      <c r="HN40" s="87"/>
      <c r="HO40" s="87"/>
      <c r="HP40" s="87"/>
      <c r="HQ40" s="87"/>
      <c r="HR40" s="87"/>
      <c r="HS40" s="87"/>
      <c r="HT40" s="87"/>
      <c r="HU40" s="87"/>
      <c r="HV40" s="87"/>
      <c r="HW40" s="87"/>
      <c r="HX40" s="87"/>
      <c r="HY40" s="87"/>
      <c r="HZ40" s="87"/>
      <c r="IA40" s="87"/>
      <c r="IB40" s="87"/>
      <c r="IC40" s="87"/>
      <c r="ID40" s="87"/>
      <c r="IE40" s="87"/>
      <c r="IF40" s="87"/>
      <c r="IG40" s="87"/>
      <c r="IH40" s="87"/>
      <c r="II40" s="87"/>
      <c r="IJ40" s="87"/>
      <c r="IK40" s="87"/>
      <c r="IL40" s="87"/>
      <c r="IM40" s="87"/>
      <c r="IN40" s="87"/>
      <c r="IO40" s="87"/>
      <c r="IP40" s="87"/>
      <c r="IQ40" s="87"/>
      <c r="IT40" s="41"/>
      <c r="IU40" s="41"/>
    </row>
    <row r="41" spans="1:255" ht="12.75" customHeight="1" x14ac:dyDescent="0.2">
      <c r="A41" s="6"/>
      <c r="B41" s="41" t="s">
        <v>71</v>
      </c>
      <c r="F41" s="41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  <c r="BO41" s="87"/>
      <c r="BP41" s="87"/>
      <c r="BQ41" s="87"/>
      <c r="BR41" s="87"/>
      <c r="BS41" s="87"/>
      <c r="BT41" s="87"/>
      <c r="BU41" s="87"/>
      <c r="BV41" s="87"/>
      <c r="BW41" s="87"/>
      <c r="BX41" s="87"/>
      <c r="BY41" s="87"/>
      <c r="BZ41" s="87"/>
      <c r="CA41" s="87"/>
      <c r="CB41" s="87"/>
      <c r="CC41" s="87"/>
      <c r="CD41" s="87"/>
      <c r="CE41" s="87"/>
      <c r="CF41" s="87"/>
      <c r="CG41" s="87"/>
      <c r="CH41" s="87"/>
      <c r="CI41" s="87"/>
      <c r="CJ41" s="87"/>
      <c r="CK41" s="87"/>
      <c r="CL41" s="87"/>
      <c r="CM41" s="87"/>
      <c r="CN41" s="87"/>
      <c r="CO41" s="87"/>
      <c r="CP41" s="87"/>
      <c r="CQ41" s="87"/>
      <c r="CR41" s="87"/>
      <c r="CS41" s="87"/>
      <c r="CT41" s="87"/>
      <c r="CU41" s="87"/>
      <c r="CV41" s="87"/>
      <c r="CW41" s="87"/>
      <c r="CX41" s="87"/>
      <c r="CY41" s="87"/>
      <c r="CZ41" s="87"/>
      <c r="DA41" s="87"/>
      <c r="DB41" s="87"/>
      <c r="DC41" s="87"/>
      <c r="DD41" s="87"/>
      <c r="DE41" s="87"/>
      <c r="DF41" s="87"/>
      <c r="DG41" s="87"/>
      <c r="DH41" s="87"/>
      <c r="DI41" s="87"/>
      <c r="DJ41" s="87"/>
      <c r="DK41" s="87"/>
      <c r="DL41" s="87"/>
      <c r="DM41" s="87"/>
      <c r="DN41" s="87"/>
      <c r="DO41" s="87"/>
      <c r="DP41" s="87"/>
      <c r="DQ41" s="87"/>
      <c r="DR41" s="87"/>
      <c r="DS41" s="87"/>
      <c r="DT41" s="87"/>
      <c r="DU41" s="87"/>
      <c r="DV41" s="87"/>
      <c r="DW41" s="87"/>
      <c r="DX41" s="87"/>
      <c r="DY41" s="87"/>
      <c r="DZ41" s="87"/>
      <c r="EA41" s="87"/>
      <c r="EB41" s="87"/>
      <c r="EC41" s="87"/>
      <c r="ED41" s="87"/>
      <c r="EE41" s="87"/>
      <c r="EF41" s="87"/>
      <c r="EG41" s="87"/>
      <c r="EH41" s="87"/>
      <c r="EI41" s="87"/>
      <c r="EJ41" s="87"/>
      <c r="EK41" s="87"/>
      <c r="EL41" s="87"/>
      <c r="EM41" s="87"/>
      <c r="EN41" s="87"/>
      <c r="EO41" s="87"/>
      <c r="EP41" s="87"/>
      <c r="EQ41" s="87"/>
      <c r="ER41" s="87"/>
      <c r="ES41" s="87"/>
      <c r="ET41" s="87"/>
      <c r="EU41" s="87"/>
      <c r="EV41" s="87"/>
      <c r="EW41" s="87"/>
      <c r="EX41" s="87"/>
      <c r="EY41" s="87"/>
      <c r="EZ41" s="87"/>
      <c r="FA41" s="87"/>
      <c r="FB41" s="87"/>
      <c r="FC41" s="87"/>
      <c r="FD41" s="87"/>
      <c r="FE41" s="87"/>
      <c r="FF41" s="87"/>
      <c r="FG41" s="87"/>
      <c r="FH41" s="87"/>
      <c r="FI41" s="87"/>
      <c r="FJ41" s="87"/>
      <c r="FK41" s="87"/>
      <c r="FL41" s="87"/>
      <c r="FM41" s="87"/>
      <c r="FN41" s="87"/>
      <c r="FO41" s="87"/>
      <c r="FP41" s="87"/>
      <c r="FQ41" s="87"/>
      <c r="FR41" s="87"/>
      <c r="FS41" s="87"/>
      <c r="FT41" s="87"/>
      <c r="FU41" s="87"/>
      <c r="FV41" s="87"/>
      <c r="FW41" s="87"/>
      <c r="FX41" s="87"/>
      <c r="FY41" s="87"/>
      <c r="FZ41" s="87"/>
      <c r="GA41" s="87"/>
      <c r="GB41" s="87"/>
      <c r="GC41" s="87"/>
      <c r="GD41" s="87"/>
      <c r="GE41" s="87"/>
      <c r="GF41" s="87"/>
      <c r="GG41" s="87"/>
      <c r="GH41" s="87"/>
      <c r="GI41" s="87"/>
      <c r="GJ41" s="87"/>
      <c r="GK41" s="87"/>
      <c r="GL41" s="87"/>
      <c r="GM41" s="87"/>
      <c r="GN41" s="87"/>
      <c r="GO41" s="87"/>
      <c r="GP41" s="87"/>
      <c r="GQ41" s="87"/>
      <c r="GR41" s="87"/>
      <c r="GS41" s="87"/>
      <c r="GT41" s="87"/>
      <c r="GU41" s="87"/>
      <c r="GV41" s="87"/>
      <c r="GW41" s="87"/>
      <c r="GX41" s="87"/>
      <c r="GY41" s="87"/>
      <c r="GZ41" s="87"/>
      <c r="HA41" s="87"/>
      <c r="HB41" s="87"/>
      <c r="HC41" s="87"/>
      <c r="HD41" s="87"/>
      <c r="HE41" s="87"/>
      <c r="HF41" s="87"/>
      <c r="HG41" s="87"/>
      <c r="HH41" s="87"/>
      <c r="HI41" s="87"/>
      <c r="HJ41" s="87"/>
      <c r="HK41" s="87"/>
      <c r="HL41" s="87"/>
      <c r="HM41" s="87"/>
      <c r="HN41" s="87"/>
      <c r="HO41" s="87"/>
      <c r="HP41" s="87"/>
      <c r="HQ41" s="87"/>
      <c r="HR41" s="87"/>
      <c r="HS41" s="87"/>
      <c r="HT41" s="87"/>
      <c r="HU41" s="87"/>
      <c r="HV41" s="87"/>
      <c r="HW41" s="87"/>
      <c r="HX41" s="87"/>
      <c r="HY41" s="87"/>
      <c r="HZ41" s="87"/>
      <c r="IA41" s="87"/>
      <c r="IB41" s="87"/>
      <c r="IC41" s="87"/>
      <c r="ID41" s="87"/>
      <c r="IE41" s="87"/>
      <c r="IF41" s="87"/>
      <c r="IG41" s="87"/>
      <c r="IH41" s="87"/>
      <c r="II41" s="87"/>
      <c r="IJ41" s="87"/>
      <c r="IK41" s="87"/>
      <c r="IL41" s="87"/>
      <c r="IM41" s="87"/>
      <c r="IN41" s="87"/>
      <c r="IO41" s="87"/>
      <c r="IP41" s="87"/>
      <c r="IQ41" s="87"/>
      <c r="IR41" s="88"/>
      <c r="IT41" s="42"/>
      <c r="IU41" s="42"/>
    </row>
    <row r="42" spans="1:255" ht="12.75" customHeight="1" x14ac:dyDescent="0.2">
      <c r="A42" s="44">
        <v>2017</v>
      </c>
      <c r="B42" s="44">
        <v>340071001</v>
      </c>
      <c r="C42" s="45">
        <f>INDEX(Sites!$A:$N,MATCH($B42,Sites!$A:$A,0),2)</f>
        <v>39.684249999999999</v>
      </c>
      <c r="D42" s="44" t="str">
        <f>INDEX(Sites!$A:$N,MATCH($B42,Sites!$A:$A,0),4)</f>
        <v>NJ</v>
      </c>
      <c r="E42" s="44" t="str">
        <f>INDEX(Sites!$A:$N,MATCH($B42,Sites!$A:$A,0),10)</f>
        <v>33.0</v>
      </c>
      <c r="F42" s="44" t="str">
        <f>INDEX(Sites!$A:$N,MATCH($B42,Sites!$A:$A,0),6)</f>
        <v>Ancora State Hospital</v>
      </c>
      <c r="G42" s="18">
        <f>INDEX('O3-8hr'!$A:$Z,$IU42+G$21-$G$21,$IT42)</f>
        <v>35</v>
      </c>
      <c r="H42" s="17">
        <f>INDEX('O3-8hr'!$A:$Z,$IU42+H$21-$G$21,$IT42)</f>
        <v>39</v>
      </c>
      <c r="I42" s="17">
        <f>INDEX('O3-8hr'!$A:$Z,$IU42+I$21-$G$21,$IT42)</f>
        <v>35</v>
      </c>
      <c r="J42" s="17">
        <f>INDEX('O3-8hr'!$A:$Z,$IU42+J$21-$G$21,$IT42)</f>
        <v>37.000000000000007</v>
      </c>
      <c r="K42" s="17">
        <f>INDEX('O3-8hr'!$A:$Z,$IU42+K$21-$G$21,$IT42)</f>
        <v>35</v>
      </c>
      <c r="L42" s="17">
        <f>INDEX('O3-8hr'!$A:$Z,$IU42+L$21-$G$21,$IT42)</f>
        <v>43</v>
      </c>
      <c r="M42" s="17">
        <f>INDEX('O3-8hr'!$A:$Z,$IU42+M$21-$G$21,$IT42)</f>
        <v>48</v>
      </c>
      <c r="N42" s="17">
        <f>INDEX('O3-8hr'!$A:$Z,$IU42+N$21-$G$21,$IT42)</f>
        <v>44.000000000000007</v>
      </c>
      <c r="O42" s="17">
        <f>INDEX('O3-8hr'!$A:$Z,$IU42+O$21-$G$21,$IT42)</f>
        <v>49</v>
      </c>
      <c r="P42" s="17">
        <f>INDEX('O3-8hr'!$A:$Z,$IU42+P$21-$G$21,$IT42)</f>
        <v>36.000000000000007</v>
      </c>
      <c r="Q42" s="17">
        <f>INDEX('O3-8hr'!$A:$Z,$IU42+Q$21-$G$21,$IT42)</f>
        <v>38</v>
      </c>
      <c r="R42" s="17">
        <f>INDEX('O3-8hr'!$A:$Z,$IU42+R$21-$G$21,$IT42)</f>
        <v>35</v>
      </c>
      <c r="S42" s="17">
        <f>INDEX('O3-8hr'!$A:$Z,$IU42+S$21-$G$21,$IT42)</f>
        <v>38</v>
      </c>
      <c r="T42" s="17">
        <f>INDEX('O3-8hr'!$A:$Z,$IU42+T$21-$G$21,$IT42)</f>
        <v>34</v>
      </c>
      <c r="U42" s="17">
        <f>INDEX('O3-8hr'!$A:$Z,$IU42+U$21-$G$21,$IT42)</f>
        <v>40</v>
      </c>
      <c r="V42" s="17">
        <f>INDEX('O3-8hr'!$A:$Z,$IU42+V$21-$G$21,$IT42)</f>
        <v>44.000000000000007</v>
      </c>
      <c r="W42" s="17">
        <f>INDEX('O3-8hr'!$A:$Z,$IU42+W$21-$G$21,$IT42)</f>
        <v>44.000000000000007</v>
      </c>
      <c r="X42" s="17">
        <f>INDEX('O3-8hr'!$A:$Z,$IU42+X$21-$G$21,$IT42)</f>
        <v>44.000000000000007</v>
      </c>
      <c r="Y42" s="17">
        <f>INDEX('O3-8hr'!$A:$Z,$IU42+Y$21-$G$21,$IT42)</f>
        <v>48</v>
      </c>
      <c r="Z42" s="17">
        <f>INDEX('O3-8hr'!$A:$Z,$IU42+Z$21-$G$21,$IT42)</f>
        <v>47</v>
      </c>
      <c r="AA42" s="17">
        <f>INDEX('O3-8hr'!$A:$Z,$IU42+AA$21-$G$21,$IT42)</f>
        <v>38</v>
      </c>
      <c r="AB42" s="17">
        <f>INDEX('O3-8hr'!$A:$Z,$IU42+AB$21-$G$21,$IT42)</f>
        <v>41</v>
      </c>
      <c r="AC42" s="17">
        <f>INDEX('O3-8hr'!$A:$Z,$IU42+AC$21-$G$21,$IT42)</f>
        <v>36.000000000000007</v>
      </c>
      <c r="AD42" s="17">
        <f>INDEX('O3-8hr'!$A:$Z,$IU42+AD$21-$G$21,$IT42)</f>
        <v>48</v>
      </c>
      <c r="AE42" s="17">
        <f>INDEX('O3-8hr'!$A:$Z,$IU42+AE$21-$G$21,$IT42)</f>
        <v>47</v>
      </c>
      <c r="AF42" s="17">
        <f>INDEX('O3-8hr'!$A:$Z,$IU42+AF$21-$G$21,$IT42)</f>
        <v>36.000000000000007</v>
      </c>
      <c r="AG42" s="17">
        <f>INDEX('O3-8hr'!$A:$Z,$IU42+AG$21-$G$21,$IT42)</f>
        <v>30</v>
      </c>
      <c r="AH42" s="17">
        <f>INDEX('O3-8hr'!$A:$Z,$IU42+AH$21-$G$21,$IT42)</f>
        <v>24</v>
      </c>
      <c r="AI42" s="17">
        <f>INDEX('O3-8hr'!$A:$Z,$IU42+AI$21-$G$21,$IT42)</f>
        <v>41</v>
      </c>
      <c r="AJ42" s="17">
        <f>INDEX('O3-8hr'!$A:$Z,$IU42+AJ$21-$G$21,$IT42)</f>
        <v>40</v>
      </c>
      <c r="AK42" s="17">
        <f>INDEX('O3-8hr'!$A:$Z,$IU42+AK$21-$G$21,$IT42)</f>
        <v>41</v>
      </c>
      <c r="AL42" s="17">
        <f>INDEX('O3-8hr'!$A:$Z,$IU42+AL$21-$G$21,$IT42)</f>
        <v>35</v>
      </c>
      <c r="AM42" s="17">
        <f>INDEX('O3-8hr'!$A:$Z,$IU42+AM$21-$G$21,$IT42)</f>
        <v>43</v>
      </c>
      <c r="AN42" s="17">
        <f>INDEX('O3-8hr'!$A:$Z,$IU42+AN$21-$G$21,$IT42)</f>
        <v>47</v>
      </c>
      <c r="AO42" s="17">
        <f>INDEX('O3-8hr'!$A:$Z,$IU42+AO$21-$G$21,$IT42)</f>
        <v>46</v>
      </c>
      <c r="AP42" s="17">
        <f>INDEX('O3-8hr'!$A:$Z,$IU42+AP$21-$G$21,$IT42)</f>
        <v>46</v>
      </c>
      <c r="AQ42" s="17">
        <f>INDEX('O3-8hr'!$A:$Z,$IU42+AQ$21-$G$21,$IT42)</f>
        <v>40</v>
      </c>
      <c r="AR42" s="17">
        <f>INDEX('O3-8hr'!$A:$Z,$IU42+AR$21-$G$21,$IT42)</f>
        <v>33</v>
      </c>
      <c r="AS42" s="17">
        <f>INDEX('O3-8hr'!$A:$Z,$IU42+AS$21-$G$21,$IT42)</f>
        <v>44.000000000000007</v>
      </c>
      <c r="AT42" s="17">
        <f>INDEX('O3-8hr'!$A:$Z,$IU42+AT$21-$G$21,$IT42)</f>
        <v>51.000000000000007</v>
      </c>
      <c r="AU42" s="17">
        <f>INDEX('O3-8hr'!$A:$Z,$IU42+AU$21-$G$21,$IT42)</f>
        <v>60</v>
      </c>
      <c r="AV42" s="17">
        <f>INDEX('O3-8hr'!$A:$Z,$IU42+AV$21-$G$21,$IT42)</f>
        <v>60</v>
      </c>
      <c r="AW42" s="17">
        <f>INDEX('O3-8hr'!$A:$Z,$IU42+AW$21-$G$21,$IT42)</f>
        <v>50</v>
      </c>
      <c r="AX42" s="17">
        <f>INDEX('O3-8hr'!$A:$Z,$IU42+AX$21-$G$21,$IT42)</f>
        <v>45.000000000000007</v>
      </c>
      <c r="AY42" s="17">
        <f>INDEX('O3-8hr'!$A:$Z,$IU42+AY$21-$G$21,$IT42)</f>
        <v>50</v>
      </c>
      <c r="AZ42" s="17">
        <f>INDEX('O3-8hr'!$A:$Z,$IU42+AZ$21-$G$21,$IT42)</f>
        <v>47</v>
      </c>
      <c r="BA42" s="17">
        <f>INDEX('O3-8hr'!$A:$Z,$IU42+BA$21-$G$21,$IT42)</f>
        <v>53.000000000000007</v>
      </c>
      <c r="BB42" s="17">
        <f>INDEX('O3-8hr'!$A:$Z,$IU42+BB$21-$G$21,$IT42)</f>
        <v>36.000000000000007</v>
      </c>
      <c r="BC42" s="17">
        <f>INDEX('O3-8hr'!$A:$Z,$IU42+BC$21-$G$21,$IT42)</f>
        <v>40</v>
      </c>
      <c r="BD42" s="17">
        <f>INDEX('O3-8hr'!$A:$Z,$IU42+BD$21-$G$21,$IT42)</f>
        <v>41</v>
      </c>
      <c r="BE42" s="17">
        <f>INDEX('O3-8hr'!$A:$Z,$IU42+BE$21-$G$21,$IT42)</f>
        <v>43</v>
      </c>
      <c r="BF42" s="17">
        <f>INDEX('O3-8hr'!$A:$Z,$IU42+BF$21-$G$21,$IT42)</f>
        <v>30</v>
      </c>
      <c r="BG42" s="17">
        <f>INDEX('O3-8hr'!$A:$Z,$IU42+BG$21-$G$21,$IT42)</f>
        <v>22.000000000000004</v>
      </c>
      <c r="BH42" s="17">
        <f>INDEX('O3-8hr'!$A:$Z,$IU42+BH$21-$G$21,$IT42)</f>
        <v>30</v>
      </c>
      <c r="BI42" s="17">
        <f>INDEX('O3-8hr'!$A:$Z,$IU42+BI$21-$G$21,$IT42)</f>
        <v>34</v>
      </c>
      <c r="BJ42" s="17">
        <f>INDEX('O3-8hr'!$A:$Z,$IU42+BJ$21-$G$21,$IT42)</f>
        <v>33</v>
      </c>
      <c r="BK42" s="17">
        <f>INDEX('O3-8hr'!$A:$Z,$IU42+BK$21-$G$21,$IT42)</f>
        <v>21</v>
      </c>
      <c r="BL42" s="17">
        <f>INDEX('O3-8hr'!$A:$Z,$IU42+BL$21-$G$21,$IT42)</f>
        <v>43</v>
      </c>
      <c r="BM42" s="17">
        <f>INDEX('O3-8hr'!$A:$Z,$IU42+BM$21-$G$21,$IT42)</f>
        <v>55</v>
      </c>
      <c r="BN42" s="17">
        <f>INDEX('O3-8hr'!$A:$Z,$IU42+BN$21-$G$21,$IT42)</f>
        <v>46</v>
      </c>
      <c r="BO42" s="17">
        <f>INDEX('O3-8hr'!$A:$Z,$IU42+BO$21-$G$21,$IT42)</f>
        <v>42</v>
      </c>
      <c r="BP42" s="17">
        <f>INDEX('O3-8hr'!$A:$Z,$IU42+BP$21-$G$21,$IT42)</f>
        <v>31</v>
      </c>
      <c r="BQ42" s="17">
        <f>INDEX('O3-8hr'!$A:$Z,$IU42+BQ$21-$G$21,$IT42)</f>
        <v>49</v>
      </c>
      <c r="BR42" s="17">
        <f>INDEX('O3-8hr'!$A:$Z,$IU42+BR$21-$G$21,$IT42)</f>
        <v>38</v>
      </c>
      <c r="BS42" s="17">
        <f>INDEX('O3-8hr'!$A:$Z,$IU42+BS$21-$G$21,$IT42)</f>
        <v>44.000000000000007</v>
      </c>
      <c r="BT42" s="17">
        <f>INDEX('O3-8hr'!$A:$Z,$IU42+BT$21-$G$21,$IT42)</f>
        <v>38</v>
      </c>
      <c r="BU42" s="17">
        <f>INDEX('O3-8hr'!$A:$Z,$IU42+BU$21-$G$21,$IT42)</f>
        <v>33</v>
      </c>
      <c r="BV42" s="17">
        <f>INDEX('O3-8hr'!$A:$Z,$IU42+BV$21-$G$21,$IT42)</f>
        <v>32</v>
      </c>
      <c r="BW42" s="17">
        <f>INDEX('O3-8hr'!$A:$Z,$IU42+BW$21-$G$21,$IT42)</f>
        <v>39</v>
      </c>
      <c r="BX42" s="17">
        <f>INDEX('O3-8hr'!$A:$Z,$IU42+BX$21-$G$21,$IT42)</f>
        <v>48</v>
      </c>
      <c r="BY42" s="17">
        <f>INDEX('O3-8hr'!$A:$Z,$IU42+BY$21-$G$21,$IT42)</f>
        <v>50</v>
      </c>
      <c r="BZ42" s="17">
        <f>INDEX('O3-8hr'!$A:$Z,$IU42+BZ$21-$G$21,$IT42)</f>
        <v>38</v>
      </c>
      <c r="CA42" s="17">
        <f>INDEX('O3-8hr'!$A:$Z,$IU42+CA$21-$G$21,$IT42)</f>
        <v>36.000000000000007</v>
      </c>
      <c r="CB42" s="17">
        <f>INDEX('O3-8hr'!$A:$Z,$IU42+CB$21-$G$21,$IT42)</f>
        <v>30</v>
      </c>
      <c r="CC42" s="17">
        <f>INDEX('O3-8hr'!$A:$Z,$IU42+CC$21-$G$21,$IT42)</f>
        <v>49</v>
      </c>
      <c r="CD42" s="17">
        <f>INDEX('O3-8hr'!$A:$Z,$IU42+CD$21-$G$21,$IT42)</f>
        <v>38</v>
      </c>
      <c r="CE42" s="17">
        <f>INDEX('O3-8hr'!$A:$Z,$IU42+CE$21-$G$21,$IT42)</f>
        <v>54</v>
      </c>
      <c r="CF42" s="17">
        <f>INDEX('O3-8hr'!$A:$Z,$IU42+CF$21-$G$21,$IT42)</f>
        <v>64</v>
      </c>
      <c r="CG42" s="17">
        <f>INDEX('O3-8hr'!$A:$Z,$IU42+CG$21-$G$21,$IT42)</f>
        <v>65</v>
      </c>
      <c r="CH42" s="17">
        <f>INDEX('O3-8hr'!$A:$Z,$IU42+CH$21-$G$21,$IT42)</f>
        <v>56</v>
      </c>
      <c r="CI42" s="17">
        <f>INDEX('O3-8hr'!$A:$Z,$IU42+CI$21-$G$21,$IT42)</f>
        <v>36.000000000000007</v>
      </c>
      <c r="CJ42" s="17">
        <f>INDEX('O3-8hr'!$A:$Z,$IU42+CJ$21-$G$21,$IT42)</f>
        <v>38</v>
      </c>
      <c r="CK42" s="17">
        <f>INDEX('O3-8hr'!$A:$Z,$IU42+CK$21-$G$21,$IT42)</f>
        <v>25</v>
      </c>
      <c r="CL42" s="17">
        <f>INDEX('O3-8hr'!$A:$Z,$IU42+CL$21-$G$21,$IT42)</f>
        <v>36.000000000000007</v>
      </c>
      <c r="CM42" s="17">
        <f>INDEX('O3-8hr'!$A:$Z,$IU42+CM$21-$G$21,$IT42)</f>
        <v>48</v>
      </c>
      <c r="CN42" s="17">
        <f>INDEX('O3-8hr'!$A:$Z,$IU42+CN$21-$G$21,$IT42)</f>
        <v>35</v>
      </c>
      <c r="CO42" s="17">
        <f>INDEX('O3-8hr'!$A:$Z,$IU42+CO$21-$G$21,$IT42)</f>
        <v>39</v>
      </c>
      <c r="CP42" s="17">
        <f>INDEX('O3-8hr'!$A:$Z,$IU42+CP$21-$G$21,$IT42)</f>
        <v>36.000000000000007</v>
      </c>
      <c r="CQ42" s="17">
        <f>INDEX('O3-8hr'!$A:$Z,$IU42+CQ$21-$G$21,$IT42)</f>
        <v>41</v>
      </c>
      <c r="CR42" s="17">
        <f>INDEX('O3-8hr'!$A:$Z,$IU42+CR$21-$G$21,$IT42)</f>
        <v>33</v>
      </c>
      <c r="CS42" s="17">
        <f>INDEX('O3-8hr'!$A:$Z,$IU42+CS$21-$G$21,$IT42)</f>
        <v>32</v>
      </c>
      <c r="CT42" s="17">
        <f>INDEX('O3-8hr'!$A:$Z,$IU42+CT$21-$G$21,$IT42)</f>
        <v>47</v>
      </c>
      <c r="CU42" s="17">
        <f>INDEX('O3-8hr'!$A:$Z,$IU42+CU$21-$G$21,$IT42)</f>
        <v>55</v>
      </c>
      <c r="CV42" s="17">
        <f>INDEX('O3-8hr'!$A:$Z,$IU42+CV$21-$G$21,$IT42)</f>
        <v>48</v>
      </c>
      <c r="CW42" s="17">
        <f>INDEX('O3-8hr'!$A:$Z,$IU42+CW$21-$G$21,$IT42)</f>
        <v>43</v>
      </c>
      <c r="CX42" s="17">
        <f>INDEX('O3-8hr'!$A:$Z,$IU42+CX$21-$G$21,$IT42)</f>
        <v>53.000000000000007</v>
      </c>
      <c r="CY42" s="17">
        <f>INDEX('O3-8hr'!$A:$Z,$IU42+CY$21-$G$21,$IT42)</f>
        <v>36.000000000000007</v>
      </c>
      <c r="CZ42" s="17">
        <f>INDEX('O3-8hr'!$A:$Z,$IU42+CZ$21-$G$21,$IT42)</f>
        <v>23</v>
      </c>
      <c r="DA42" s="17">
        <f>INDEX('O3-8hr'!$A:$Z,$IU42+DA$21-$G$21,$IT42)</f>
        <v>30</v>
      </c>
      <c r="DB42" s="17">
        <f>INDEX('O3-8hr'!$A:$Z,$IU42+DB$21-$G$21,$IT42)</f>
        <v>39</v>
      </c>
      <c r="DC42" s="17">
        <f>INDEX('O3-8hr'!$A:$Z,$IU42+DC$21-$G$21,$IT42)</f>
        <v>51.000000000000007</v>
      </c>
      <c r="DD42" s="17">
        <f>INDEX('O3-8hr'!$A:$Z,$IU42+DD$21-$G$21,$IT42)</f>
        <v>59.000000000000007</v>
      </c>
      <c r="DE42" s="17">
        <f>INDEX('O3-8hr'!$A:$Z,$IU42+DE$21-$G$21,$IT42)</f>
        <v>62</v>
      </c>
      <c r="DF42" s="17">
        <f>INDEX('O3-8hr'!$A:$Z,$IU42+DF$21-$G$21,$IT42)</f>
        <v>68</v>
      </c>
      <c r="DG42" s="17">
        <f>INDEX('O3-8hr'!$A:$Z,$IU42+DG$21-$G$21,$IT42)</f>
        <v>71.000000000000014</v>
      </c>
      <c r="DH42" s="17">
        <f>INDEX('O3-8hr'!$A:$Z,$IU42+DH$21-$G$21,$IT42)</f>
        <v>41</v>
      </c>
      <c r="DI42" s="17">
        <f>INDEX('O3-8hr'!$A:$Z,$IU42+DI$21-$G$21,$IT42)</f>
        <v>36.000000000000007</v>
      </c>
      <c r="DJ42" s="17">
        <f>INDEX('O3-8hr'!$A:$Z,$IU42+DJ$21-$G$21,$IT42)</f>
        <v>34</v>
      </c>
      <c r="DK42" s="17">
        <f>INDEX('O3-8hr'!$A:$Z,$IU42+DK$21-$G$21,$IT42)</f>
        <v>37.000000000000007</v>
      </c>
      <c r="DL42" s="17">
        <f>INDEX('O3-8hr'!$A:$Z,$IU42+DL$21-$G$21,$IT42)</f>
        <v>39</v>
      </c>
      <c r="DM42" s="17">
        <f>INDEX('O3-8hr'!$A:$Z,$IU42+DM$21-$G$21,$IT42)</f>
        <v>31</v>
      </c>
      <c r="DN42" s="17">
        <f>INDEX('O3-8hr'!$A:$Z,$IU42+DN$21-$G$21,$IT42)</f>
        <v>57</v>
      </c>
      <c r="DO42" s="17">
        <f>INDEX('O3-8hr'!$A:$Z,$IU42+DO$21-$G$21,$IT42)</f>
        <v>58</v>
      </c>
      <c r="DP42" s="17">
        <f>INDEX('O3-8hr'!$A:$Z,$IU42+DP$21-$G$21,$IT42)</f>
        <v>59.000000000000007</v>
      </c>
      <c r="DQ42" s="17">
        <f>INDEX('O3-8hr'!$A:$Z,$IU42+DQ$21-$G$21,$IT42)</f>
        <v>26.000000000000004</v>
      </c>
      <c r="DR42" s="17">
        <f>INDEX('O3-8hr'!$A:$Z,$IU42+DR$21-$G$21,$IT42)</f>
        <v>46</v>
      </c>
      <c r="DS42" s="17">
        <f>INDEX('O3-8hr'!$A:$Z,$IU42+DS$21-$G$21,$IT42)</f>
        <v>49</v>
      </c>
      <c r="DT42" s="17">
        <f>INDEX('O3-8hr'!$A:$Z,$IU42+DT$21-$G$21,$IT42)</f>
        <v>55</v>
      </c>
      <c r="DU42" s="17">
        <f>INDEX('O3-8hr'!$A:$Z,$IU42+DU$21-$G$21,$IT42)</f>
        <v>52.000000000000007</v>
      </c>
      <c r="DV42" s="17">
        <f>INDEX('O3-8hr'!$A:$Z,$IU42+DV$21-$G$21,$IT42)</f>
        <v>47</v>
      </c>
      <c r="DW42" s="17">
        <f>INDEX('O3-8hr'!$A:$Z,$IU42+DW$21-$G$21,$IT42)</f>
        <v>55</v>
      </c>
      <c r="DX42" s="17">
        <f>INDEX('O3-8hr'!$A:$Z,$IU42+DX$21-$G$21,$IT42)</f>
        <v>56</v>
      </c>
      <c r="DY42" s="17">
        <f>INDEX('O3-8hr'!$A:$Z,$IU42+DY$21-$G$21,$IT42)</f>
        <v>30</v>
      </c>
      <c r="DZ42" s="17">
        <f>INDEX('O3-8hr'!$A:$Z,$IU42+DZ$21-$G$21,$IT42)</f>
        <v>57</v>
      </c>
      <c r="EA42" s="17">
        <f>INDEX('O3-8hr'!$A:$Z,$IU42+EA$21-$G$21,$IT42)</f>
        <v>67</v>
      </c>
      <c r="EB42" s="17">
        <f>INDEX('O3-8hr'!$A:$Z,$IU42+EB$21-$G$21,$IT42)</f>
        <v>49</v>
      </c>
      <c r="EC42" s="17">
        <f>INDEX('O3-8hr'!$A:$Z,$IU42+EC$21-$G$21,$IT42)</f>
        <v>44.000000000000007</v>
      </c>
      <c r="ED42" s="17">
        <f>INDEX('O3-8hr'!$A:$Z,$IU42+ED$21-$G$21,$IT42)</f>
        <v>23</v>
      </c>
      <c r="EE42" s="17">
        <f>INDEX('O3-8hr'!$A:$Z,$IU42+EE$21-$G$21,$IT42)</f>
        <v>47</v>
      </c>
      <c r="EF42" s="17">
        <f>INDEX('O3-8hr'!$A:$Z,$IU42+EF$21-$G$21,$IT42)</f>
        <v>57</v>
      </c>
      <c r="EG42" s="17">
        <f>INDEX('O3-8hr'!$A:$Z,$IU42+EG$21-$G$21,$IT42)</f>
        <v>46</v>
      </c>
      <c r="EH42" s="17">
        <f>INDEX('O3-8hr'!$A:$Z,$IU42+EH$21-$G$21,$IT42)</f>
        <v>45.000000000000007</v>
      </c>
      <c r="EI42" s="17">
        <f>INDEX('O3-8hr'!$A:$Z,$IU42+EI$21-$G$21,$IT42)</f>
        <v>53.000000000000007</v>
      </c>
      <c r="EJ42" s="17">
        <f>INDEX('O3-8hr'!$A:$Z,$IU42+EJ$21-$G$21,$IT42)</f>
        <v>60</v>
      </c>
      <c r="EK42" s="17">
        <f>INDEX('O3-8hr'!$A:$Z,$IU42+EK$21-$G$21,$IT42)</f>
        <v>58</v>
      </c>
      <c r="EL42" s="17">
        <f>INDEX('O3-8hr'!$A:$Z,$IU42+EL$21-$G$21,$IT42)</f>
        <v>30</v>
      </c>
      <c r="EM42" s="17">
        <f>INDEX('O3-8hr'!$A:$Z,$IU42+EM$21-$G$21,$IT42)</f>
        <v>53.000000000000007</v>
      </c>
      <c r="EN42" s="17">
        <f>INDEX('O3-8hr'!$A:$Z,$IU42+EN$21-$G$21,$IT42)</f>
        <v>51.000000000000007</v>
      </c>
      <c r="EO42" s="17">
        <f>INDEX('O3-8hr'!$A:$Z,$IU42+EO$21-$G$21,$IT42)</f>
        <v>47</v>
      </c>
      <c r="EP42" s="17">
        <f>INDEX('O3-8hr'!$A:$Z,$IU42+EP$21-$G$21,$IT42)</f>
        <v>44.000000000000007</v>
      </c>
      <c r="EQ42" s="17">
        <f>INDEX('O3-8hr'!$A:$Z,$IU42+EQ$21-$G$21,$IT42)</f>
        <v>61.000000000000007</v>
      </c>
      <c r="ER42" s="17">
        <f>INDEX('O3-8hr'!$A:$Z,$IU42+ER$21-$G$21,$IT42)</f>
        <v>73.000000000000014</v>
      </c>
      <c r="ES42" s="17">
        <f>INDEX('O3-8hr'!$A:$Z,$IU42+ES$21-$G$21,$IT42)</f>
        <v>70</v>
      </c>
      <c r="ET42" s="17">
        <f>INDEX('O3-8hr'!$A:$Z,$IU42+ET$21-$G$21,$IT42)</f>
        <v>60</v>
      </c>
      <c r="EU42" s="17">
        <f>INDEX('O3-8hr'!$A:$Z,$IU42+EU$21-$G$21,$IT42)</f>
        <v>49</v>
      </c>
      <c r="EV42" s="17">
        <f>INDEX('O3-8hr'!$A:$Z,$IU42+EV$21-$G$21,$IT42)</f>
        <v>57</v>
      </c>
      <c r="EW42" s="17">
        <f>INDEX('O3-8hr'!$A:$Z,$IU42+EW$21-$G$21,$IT42)</f>
        <v>31</v>
      </c>
      <c r="EX42" s="17">
        <f>INDEX('O3-8hr'!$A:$Z,$IU42+EX$21-$G$21,$IT42)</f>
        <v>33</v>
      </c>
      <c r="EY42" s="17">
        <f>INDEX('O3-8hr'!$A:$Z,$IU42+EY$21-$G$21,$IT42)</f>
        <v>35</v>
      </c>
      <c r="EZ42" s="17">
        <f>INDEX('O3-8hr'!$A:$Z,$IU42+EZ$21-$G$21,$IT42)</f>
        <v>41</v>
      </c>
      <c r="FA42" s="17">
        <f>INDEX('O3-8hr'!$A:$Z,$IU42+FA$21-$G$21,$IT42)</f>
        <v>30</v>
      </c>
      <c r="FB42" s="17">
        <f>INDEX('O3-8hr'!$A:$Z,$IU42+FB$21-$G$21,$IT42)</f>
        <v>38</v>
      </c>
      <c r="FC42" s="17">
        <f>INDEX('O3-8hr'!$A:$Z,$IU42+FC$21-$G$21,$IT42)</f>
        <v>51.000000000000007</v>
      </c>
      <c r="FD42" s="17">
        <f>INDEX('O3-8hr'!$A:$Z,$IU42+FD$21-$G$21,$IT42)</f>
        <v>48</v>
      </c>
      <c r="FE42" s="17">
        <f>INDEX('O3-8hr'!$A:$Z,$IU42+FE$21-$G$21,$IT42)</f>
        <v>48</v>
      </c>
      <c r="FF42" s="17">
        <f>INDEX('O3-8hr'!$A:$Z,$IU42+FF$21-$G$21,$IT42)</f>
        <v>43</v>
      </c>
      <c r="FG42" s="17">
        <f>INDEX('O3-8hr'!$A:$Z,$IU42+FG$21-$G$21,$IT42)</f>
        <v>37.000000000000007</v>
      </c>
      <c r="FH42" s="17">
        <f>INDEX('O3-8hr'!$A:$Z,$IU42+FH$21-$G$21,$IT42)</f>
        <v>38</v>
      </c>
      <c r="FI42" s="17">
        <f>INDEX('O3-8hr'!$A:$Z,$IU42+FI$21-$G$21,$IT42)</f>
        <v>39</v>
      </c>
      <c r="FJ42" s="17">
        <f>INDEX('O3-8hr'!$A:$Z,$IU42+FJ$21-$G$21,$IT42)</f>
        <v>35</v>
      </c>
      <c r="FK42" s="17">
        <f>INDEX('O3-8hr'!$A:$Z,$IU42+FK$21-$G$21,$IT42)</f>
        <v>36.000000000000007</v>
      </c>
      <c r="FL42" s="17">
        <f>INDEX('O3-8hr'!$A:$Z,$IU42+FL$21-$G$21,$IT42)</f>
        <v>48</v>
      </c>
      <c r="FM42" s="17">
        <f>INDEX('O3-8hr'!$A:$Z,$IU42+FM$21-$G$21,$IT42)</f>
        <v>53.000000000000007</v>
      </c>
      <c r="FN42" s="17">
        <f>INDEX('O3-8hr'!$A:$Z,$IU42+FN$21-$G$21,$IT42)</f>
        <v>45.000000000000007</v>
      </c>
      <c r="FO42" s="17">
        <f>INDEX('O3-8hr'!$A:$Z,$IU42+FO$21-$G$21,$IT42)</f>
        <v>25</v>
      </c>
      <c r="FP42" s="17">
        <f>INDEX('O3-8hr'!$A:$Z,$IU42+FP$21-$G$21,$IT42)</f>
        <v>50</v>
      </c>
      <c r="FQ42" s="17">
        <f>INDEX('O3-8hr'!$A:$Z,$IU42+FQ$21-$G$21,$IT42)</f>
        <v>44.000000000000007</v>
      </c>
      <c r="FR42" s="17">
        <f>INDEX('O3-8hr'!$A:$Z,$IU42+FR$21-$G$21,$IT42)</f>
        <v>20</v>
      </c>
      <c r="FS42" s="17">
        <f>INDEX('O3-8hr'!$A:$Z,$IU42+FS$21-$G$21,$IT42)</f>
        <v>50</v>
      </c>
      <c r="FT42" s="17">
        <f>INDEX('O3-8hr'!$A:$Z,$IU42+FT$21-$G$21,$IT42)</f>
        <v>54</v>
      </c>
      <c r="FU42" s="17">
        <f>INDEX('O3-8hr'!$A:$Z,$IU42+FU$21-$G$21,$IT42)</f>
        <v>34</v>
      </c>
      <c r="FV42" s="17">
        <f>INDEX('O3-8hr'!$A:$Z,$IU42+FV$21-$G$21,$IT42)</f>
        <v>53.000000000000007</v>
      </c>
      <c r="FW42" s="17">
        <f>INDEX('O3-8hr'!$A:$Z,$IU42+FW$21-$G$21,$IT42)</f>
        <v>44.000000000000007</v>
      </c>
      <c r="FX42" s="17">
        <f>INDEX('O3-8hr'!$A:$Z,$IU42+FX$21-$G$21,$IT42)</f>
        <v>46</v>
      </c>
      <c r="FY42" s="17">
        <f>INDEX('O3-8hr'!$A:$Z,$IU42+FY$21-$G$21,$IT42)</f>
        <v>46</v>
      </c>
      <c r="FZ42" s="17">
        <f>INDEX('O3-8hr'!$A:$Z,$IU42+FZ$21-$G$21,$IT42)</f>
        <v>51.000000000000007</v>
      </c>
      <c r="GA42" s="17">
        <f>INDEX('O3-8hr'!$A:$Z,$IU42+GA$21-$G$21,$IT42)</f>
        <v>46</v>
      </c>
      <c r="GB42" s="17">
        <f>INDEX('O3-8hr'!$A:$Z,$IU42+GB$21-$G$21,$IT42)</f>
        <v>42</v>
      </c>
      <c r="GC42" s="17">
        <f>INDEX('O3-8hr'!$A:$Z,$IU42+GC$21-$G$21,$IT42)</f>
        <v>41</v>
      </c>
      <c r="GD42" s="17">
        <f>INDEX('O3-8hr'!$A:$Z,$IU42+GD$21-$G$21,$IT42)</f>
        <v>44.000000000000007</v>
      </c>
      <c r="GE42" s="17">
        <f>INDEX('O3-8hr'!$A:$Z,$IU42+GE$21-$G$21,$IT42)</f>
        <v>35</v>
      </c>
      <c r="GF42" s="17">
        <f>INDEX('O3-8hr'!$A:$Z,$IU42+GF$21-$G$21,$IT42)</f>
        <v>21</v>
      </c>
      <c r="GG42" s="17">
        <f>INDEX('O3-8hr'!$A:$Z,$IU42+GG$21-$G$21,$IT42)</f>
        <v>39</v>
      </c>
      <c r="GH42" s="17">
        <f>INDEX('O3-8hr'!$A:$Z,$IU42+GH$21-$G$21,$IT42)</f>
        <v>55</v>
      </c>
      <c r="GI42" s="17">
        <f>INDEX('O3-8hr'!$A:$Z,$IU42+GI$21-$G$21,$IT42)</f>
        <v>33</v>
      </c>
      <c r="GJ42" s="17">
        <f>INDEX('O3-8hr'!$A:$Z,$IU42+GJ$21-$G$21,$IT42)</f>
        <v>36.000000000000007</v>
      </c>
      <c r="GK42" s="17">
        <f>INDEX('O3-8hr'!$A:$Z,$IU42+GK$21-$G$21,$IT42)</f>
        <v>25</v>
      </c>
      <c r="GL42" s="17">
        <f>INDEX('O3-8hr'!$A:$Z,$IU42+GL$21-$G$21,$IT42)</f>
        <v>44.000000000000007</v>
      </c>
      <c r="GM42" s="17">
        <f>INDEX('O3-8hr'!$A:$Z,$IU42+GM$21-$G$21,$IT42)</f>
        <v>47</v>
      </c>
      <c r="GN42" s="17">
        <f>INDEX('O3-8hr'!$A:$Z,$IU42+GN$21-$G$21,$IT42)</f>
        <v>26.000000000000004</v>
      </c>
      <c r="GO42" s="17">
        <f>INDEX('O3-8hr'!$A:$Z,$IU42+GO$21-$G$21,$IT42)</f>
        <v>35</v>
      </c>
      <c r="GP42" s="17">
        <f>INDEX('O3-8hr'!$A:$Z,$IU42+GP$21-$G$21,$IT42)</f>
        <v>34</v>
      </c>
      <c r="GQ42" s="17">
        <f>INDEX('O3-8hr'!$A:$Z,$IU42+GQ$21-$G$21,$IT42)</f>
        <v>28</v>
      </c>
      <c r="GR42" s="17">
        <f>INDEX('O3-8hr'!$A:$Z,$IU42+GR$21-$G$21,$IT42)</f>
        <v>27</v>
      </c>
      <c r="GS42" s="17">
        <f>INDEX('O3-8hr'!$A:$Z,$IU42+GS$21-$G$21,$IT42)</f>
        <v>31</v>
      </c>
      <c r="GT42" s="17">
        <f>INDEX('O3-8hr'!$A:$Z,$IU42+GT$21-$G$21,$IT42)</f>
        <v>42</v>
      </c>
      <c r="GU42" s="17">
        <f>INDEX('O3-8hr'!$A:$Z,$IU42+GU$21-$G$21,$IT42)</f>
        <v>27</v>
      </c>
      <c r="GV42" s="17">
        <f>INDEX('O3-8hr'!$A:$Z,$IU42+GV$21-$G$21,$IT42)</f>
        <v>40</v>
      </c>
      <c r="GW42" s="17">
        <f>INDEX('O3-8hr'!$A:$Z,$IU42+GW$21-$G$21,$IT42)</f>
        <v>42</v>
      </c>
      <c r="GX42" s="17">
        <f>INDEX('O3-8hr'!$A:$Z,$IU42+GX$21-$G$21,$IT42)</f>
        <v>47</v>
      </c>
      <c r="GY42" s="17">
        <f>INDEX('O3-8hr'!$A:$Z,$IU42+GY$21-$G$21,$IT42)</f>
        <v>39</v>
      </c>
      <c r="GZ42" s="17">
        <f>INDEX('O3-8hr'!$A:$Z,$IU42+GZ$21-$G$21,$IT42)</f>
        <v>19</v>
      </c>
      <c r="HA42" s="17">
        <f>INDEX('O3-8hr'!$A:$Z,$IU42+HA$21-$G$21,$IT42)</f>
        <v>19</v>
      </c>
      <c r="HB42" s="17">
        <f>INDEX('O3-8hr'!$A:$Z,$IU42+HB$21-$G$21,$IT42)</f>
        <v>30</v>
      </c>
      <c r="HC42" s="17">
        <f>INDEX('O3-8hr'!$A:$Z,$IU42+HC$21-$G$21,$IT42)</f>
        <v>32</v>
      </c>
      <c r="HD42" s="17">
        <f>INDEX('O3-8hr'!$A:$Z,$IU42+HD$21-$G$21,$IT42)</f>
        <v>38</v>
      </c>
      <c r="HE42" s="17">
        <f>INDEX('O3-8hr'!$A:$Z,$IU42+HE$21-$G$21,$IT42)</f>
        <v>39</v>
      </c>
      <c r="HF42" s="17">
        <f>INDEX('O3-8hr'!$A:$Z,$IU42+HF$21-$G$21,$IT42)</f>
        <v>52.000000000000007</v>
      </c>
      <c r="HG42" s="17">
        <f>INDEX('O3-8hr'!$A:$Z,$IU42+HG$21-$G$21,$IT42)</f>
        <v>42</v>
      </c>
      <c r="HH42" s="17">
        <f>INDEX('O3-8hr'!$A:$Z,$IU42+HH$21-$G$21,$IT42)</f>
        <v>21</v>
      </c>
      <c r="HI42" s="17">
        <f>INDEX('O3-8hr'!$A:$Z,$IU42+HI$21-$G$21,$IT42)</f>
        <v>18.000000000000004</v>
      </c>
      <c r="HJ42" s="17">
        <f>INDEX('O3-8hr'!$A:$Z,$IU42+HJ$21-$G$21,$IT42)</f>
        <v>40</v>
      </c>
      <c r="HK42" s="17">
        <f>INDEX('O3-8hr'!$A:$Z,$IU42+HK$21-$G$21,$IT42)</f>
        <v>39</v>
      </c>
      <c r="HL42" s="17">
        <f>INDEX('O3-8hr'!$A:$Z,$IU42+HL$21-$G$21,$IT42)</f>
        <v>25</v>
      </c>
      <c r="HM42" s="17">
        <f>INDEX('O3-8hr'!$A:$Z,$IU42+HM$21-$G$21,$IT42)</f>
        <v>36.000000000000007</v>
      </c>
      <c r="HN42" s="17">
        <f>INDEX('O3-8hr'!$A:$Z,$IU42+HN$21-$G$21,$IT42)</f>
        <v>42</v>
      </c>
      <c r="HO42" s="17">
        <f>INDEX('O3-8hr'!$A:$Z,$IU42+HO$21-$G$21,$IT42)</f>
        <v>33</v>
      </c>
      <c r="HP42" s="17">
        <f>INDEX('O3-8hr'!$A:$Z,$IU42+HP$21-$G$21,$IT42)</f>
        <v>45.000000000000007</v>
      </c>
      <c r="HQ42" s="17">
        <f>INDEX('O3-8hr'!$A:$Z,$IU42+HQ$21-$G$21,$IT42)</f>
        <v>48</v>
      </c>
      <c r="HR42" s="17">
        <f>INDEX('O3-8hr'!$A:$Z,$IU42+HR$21-$G$21,$IT42)</f>
        <v>46</v>
      </c>
      <c r="HS42" s="17">
        <f>INDEX('O3-8hr'!$A:$Z,$IU42+HS$21-$G$21,$IT42)</f>
        <v>34</v>
      </c>
      <c r="HT42" s="17">
        <f>INDEX('O3-8hr'!$A:$Z,$IU42+HT$21-$G$21,$IT42)</f>
        <v>19</v>
      </c>
      <c r="HU42" s="17">
        <f>INDEX('O3-8hr'!$A:$Z,$IU42+HU$21-$G$21,$IT42)</f>
        <v>16</v>
      </c>
      <c r="HV42" s="17">
        <f>INDEX('O3-8hr'!$A:$Z,$IU42+HV$21-$G$21,$IT42)</f>
        <v>21</v>
      </c>
      <c r="HW42" s="17">
        <f>INDEX('O3-8hr'!$A:$Z,$IU42+HW$21-$G$21,$IT42)</f>
        <v>39</v>
      </c>
      <c r="HX42" s="17">
        <f>INDEX('O3-8hr'!$A:$Z,$IU42+HX$21-$G$21,$IT42)</f>
        <v>30</v>
      </c>
      <c r="HY42" s="17">
        <f>INDEX('O3-8hr'!$A:$Z,$IU42+HY$21-$G$21,$IT42)</f>
        <v>28</v>
      </c>
      <c r="HZ42" s="17">
        <f>INDEX('O3-8hr'!$A:$Z,$IU42+HZ$21-$G$21,$IT42)</f>
        <v>21</v>
      </c>
      <c r="IA42" s="17">
        <f>INDEX('O3-8hr'!$A:$Z,$IU42+IA$21-$G$21,$IT42)</f>
        <v>28</v>
      </c>
      <c r="IB42" s="17">
        <f>INDEX('O3-8hr'!$A:$Z,$IU42+IB$21-$G$21,$IT42)</f>
        <v>24</v>
      </c>
      <c r="IC42" s="17">
        <f>INDEX('O3-8hr'!$A:$Z,$IU42+IC$21-$G$21,$IT42)</f>
        <v>26.000000000000004</v>
      </c>
      <c r="ID42" s="17">
        <f>INDEX('O3-8hr'!$A:$Z,$IU42+ID$21-$G$21,$IT42)</f>
        <v>40</v>
      </c>
      <c r="IE42" s="17">
        <f>INDEX('O3-8hr'!$A:$Z,$IU42+IE$21-$G$21,$IT42)</f>
        <v>43</v>
      </c>
      <c r="IF42" s="17">
        <f>INDEX('O3-8hr'!$A:$Z,$IU42+IF$21-$G$21,$IT42)</f>
        <v>45.000000000000007</v>
      </c>
      <c r="IG42" s="17">
        <f>INDEX('O3-8hr'!$A:$Z,$IU42+IG$21-$G$21,$IT42)</f>
        <v>41</v>
      </c>
      <c r="IH42" s="17">
        <f>INDEX('O3-8hr'!$A:$Z,$IU42+IH$21-$G$21,$IT42)</f>
        <v>46</v>
      </c>
      <c r="II42" s="17">
        <f>INDEX('O3-8hr'!$A:$Z,$IU42+II$21-$G$21,$IT42)</f>
        <v>37.000000000000007</v>
      </c>
      <c r="IJ42" s="17">
        <f>INDEX('O3-8hr'!$A:$Z,$IU42+IJ$21-$G$21,$IT42)</f>
        <v>15.000000000000002</v>
      </c>
      <c r="IK42" s="17">
        <f>INDEX('O3-8hr'!$A:$Z,$IU42+IK$21-$G$21,$IT42)</f>
        <v>26.000000000000004</v>
      </c>
      <c r="IL42" s="17">
        <f>INDEX('O3-8hr'!$A:$Z,$IU42+IL$21-$G$21,$IT42)</f>
        <v>21</v>
      </c>
      <c r="IM42" s="17">
        <f>INDEX('O3-8hr'!$A:$Z,$IU42+IM$21-$G$21,$IT42)</f>
        <v>39</v>
      </c>
      <c r="IN42" s="17">
        <f>INDEX('O3-8hr'!$A:$Z,$IU42+IN$21-$G$21,$IT42)</f>
        <v>47</v>
      </c>
      <c r="IO42" s="17">
        <f>INDEX('O3-8hr'!$A:$Z,$IU42+IO$21-$G$21,$IT42)</f>
        <v>32</v>
      </c>
      <c r="IP42" s="17">
        <f>INDEX('O3-8hr'!$A:$Z,$IU42+IP$21-$G$21,$IT42)</f>
        <v>31</v>
      </c>
      <c r="IQ42" s="8">
        <f>INDEX('O3-8hr'!$A:$Z,$IU42+IQ$21-$G$21,$IT42)</f>
        <v>31</v>
      </c>
      <c r="IR42" s="44">
        <f t="shared" ref="IR42:IR58" si="58">MAX(G42:IQ42)</f>
        <v>73.000000000000014</v>
      </c>
      <c r="IT42" s="44">
        <f>MATCH($B42,'O3-8hr'!$1:$1,0)</f>
        <v>3</v>
      </c>
      <c r="IU42" s="44">
        <f>MATCH(DATE($A42,$IT$18,$IU$18),'O3-8hr'!$B:$B,0)</f>
        <v>796</v>
      </c>
    </row>
    <row r="43" spans="1:255" ht="12.75" customHeight="1" x14ac:dyDescent="0.2">
      <c r="A43" s="21">
        <v>2017</v>
      </c>
      <c r="B43" s="21">
        <v>340170006</v>
      </c>
      <c r="C43" s="20">
        <f>INDEX(Sites!$A:$N,MATCH($B43,Sites!$A:$A,0),2)</f>
        <v>40.670250000000003</v>
      </c>
      <c r="D43" s="21" t="str">
        <f>INDEX(Sites!$A:$N,MATCH($B43,Sites!$A:$A,0),4)</f>
        <v>NJ</v>
      </c>
      <c r="E43" s="21" t="str">
        <f>INDEX(Sites!$A:$N,MATCH($B43,Sites!$A:$A,0),10)</f>
        <v>3.0</v>
      </c>
      <c r="F43" s="40" t="str">
        <f>INDEX(Sites!$A:$N,MATCH($B43,Sites!$A:$A,0),6)</f>
        <v>Bayonne</v>
      </c>
      <c r="G43" s="16">
        <f>INDEX('O3-8hr'!$A:$Z,$IU43+G$21-$G$21,$IT43)</f>
        <v>27</v>
      </c>
      <c r="H43" s="10">
        <f>INDEX('O3-8hr'!$A:$Z,$IU43+H$21-$G$21,$IT43)</f>
        <v>35</v>
      </c>
      <c r="I43" s="10">
        <f>INDEX('O3-8hr'!$A:$Z,$IU43+I$21-$G$21,$IT43)</f>
        <v>34</v>
      </c>
      <c r="J43" s="10">
        <f>INDEX('O3-8hr'!$A:$Z,$IU43+J$21-$G$21,$IT43)</f>
        <v>38</v>
      </c>
      <c r="K43" s="10">
        <f>INDEX('O3-8hr'!$A:$Z,$IU43+K$21-$G$21,$IT43)</f>
        <v>39</v>
      </c>
      <c r="L43" s="10">
        <f>INDEX('O3-8hr'!$A:$Z,$IU43+L$21-$G$21,$IT43)</f>
        <v>30</v>
      </c>
      <c r="M43" s="10">
        <f>INDEX('O3-8hr'!$A:$Z,$IU43+M$21-$G$21,$IT43)</f>
        <v>34</v>
      </c>
      <c r="N43" s="10">
        <f>INDEX('O3-8hr'!$A:$Z,$IU43+N$21-$G$21,$IT43)</f>
        <v>42</v>
      </c>
      <c r="O43" s="10">
        <f>INDEX('O3-8hr'!$A:$Z,$IU43+O$21-$G$21,$IT43)</f>
        <v>44.000000000000007</v>
      </c>
      <c r="P43" s="10">
        <f>INDEX('O3-8hr'!$A:$Z,$IU43+P$21-$G$21,$IT43)</f>
        <v>36.000000000000007</v>
      </c>
      <c r="Q43" s="10">
        <f>INDEX('O3-8hr'!$A:$Z,$IU43+Q$21-$G$21,$IT43)</f>
        <v>39</v>
      </c>
      <c r="R43" s="10">
        <f>INDEX('O3-8hr'!$A:$Z,$IU43+R$21-$G$21,$IT43)</f>
        <v>36.000000000000007</v>
      </c>
      <c r="S43" s="10">
        <f>INDEX('O3-8hr'!$A:$Z,$IU43+S$21-$G$21,$IT43)</f>
        <v>32</v>
      </c>
      <c r="T43" s="10">
        <f>INDEX('O3-8hr'!$A:$Z,$IU43+T$21-$G$21,$IT43)</f>
        <v>32</v>
      </c>
      <c r="U43" s="10">
        <f>INDEX('O3-8hr'!$A:$Z,$IU43+U$21-$G$21,$IT43)</f>
        <v>30</v>
      </c>
      <c r="V43" s="10">
        <f>INDEX('O3-8hr'!$A:$Z,$IU43+V$21-$G$21,$IT43)</f>
        <v>38</v>
      </c>
      <c r="W43" s="10">
        <f>INDEX('O3-8hr'!$A:$Z,$IU43+W$21-$G$21,$IT43)</f>
        <v>39</v>
      </c>
      <c r="X43" s="10">
        <f>INDEX('O3-8hr'!$A:$Z,$IU43+X$21-$G$21,$IT43)</f>
        <v>40</v>
      </c>
      <c r="Y43" s="10">
        <f>INDEX('O3-8hr'!$A:$Z,$IU43+Y$21-$G$21,$IT43)</f>
        <v>50</v>
      </c>
      <c r="Z43" s="10">
        <f>INDEX('O3-8hr'!$A:$Z,$IU43+Z$21-$G$21,$IT43)</f>
        <v>46</v>
      </c>
      <c r="AA43" s="10">
        <f>INDEX('O3-8hr'!$A:$Z,$IU43+AA$21-$G$21,$IT43)</f>
        <v>41</v>
      </c>
      <c r="AB43" s="10">
        <f>INDEX('O3-8hr'!$A:$Z,$IU43+AB$21-$G$21,$IT43)</f>
        <v>40</v>
      </c>
      <c r="AC43" s="10">
        <f>INDEX('O3-8hr'!$A:$Z,$IU43+AC$21-$G$21,$IT43)</f>
        <v>41</v>
      </c>
      <c r="AD43" s="10">
        <f>INDEX('O3-8hr'!$A:$Z,$IU43+AD$21-$G$21,$IT43)</f>
        <v>40</v>
      </c>
      <c r="AE43" s="10">
        <f>INDEX('O3-8hr'!$A:$Z,$IU43+AE$21-$G$21,$IT43)</f>
        <v>26.000000000000004</v>
      </c>
      <c r="AF43" s="10">
        <f>INDEX('O3-8hr'!$A:$Z,$IU43+AF$21-$G$21,$IT43)</f>
        <v>27</v>
      </c>
      <c r="AG43" s="10">
        <f>INDEX('O3-8hr'!$A:$Z,$IU43+AG$21-$G$21,$IT43)</f>
        <v>9.0000000000000018</v>
      </c>
      <c r="AH43" s="10">
        <f>INDEX('O3-8hr'!$A:$Z,$IU43+AH$21-$G$21,$IT43)</f>
        <v>14</v>
      </c>
      <c r="AI43" s="10">
        <f>INDEX('O3-8hr'!$A:$Z,$IU43+AI$21-$G$21,$IT43)</f>
        <v>40</v>
      </c>
      <c r="AJ43" s="10">
        <f>INDEX('O3-8hr'!$A:$Z,$IU43+AJ$21-$G$21,$IT43)</f>
        <v>32</v>
      </c>
      <c r="AK43" s="10">
        <f>INDEX('O3-8hr'!$A:$Z,$IU43+AK$21-$G$21,$IT43)</f>
        <v>35</v>
      </c>
      <c r="AL43" s="10">
        <f>INDEX('O3-8hr'!$A:$Z,$IU43+AL$21-$G$21,$IT43)</f>
        <v>39</v>
      </c>
      <c r="AM43" s="10">
        <f>INDEX('O3-8hr'!$A:$Z,$IU43+AM$21-$G$21,$IT43)</f>
        <v>43</v>
      </c>
      <c r="AN43" s="10">
        <f>INDEX('O3-8hr'!$A:$Z,$IU43+AN$21-$G$21,$IT43)</f>
        <v>41</v>
      </c>
      <c r="AO43" s="10">
        <f>INDEX('O3-8hr'!$A:$Z,$IU43+AO$21-$G$21,$IT43)</f>
        <v>20</v>
      </c>
      <c r="AP43" s="10">
        <f>INDEX('O3-8hr'!$A:$Z,$IU43+AP$21-$G$21,$IT43)</f>
        <v>35</v>
      </c>
      <c r="AQ43" s="10">
        <f>INDEX('O3-8hr'!$A:$Z,$IU43+AQ$21-$G$21,$IT43)</f>
        <v>20</v>
      </c>
      <c r="AR43" s="10">
        <f>INDEX('O3-8hr'!$A:$Z,$IU43+AR$21-$G$21,$IT43)</f>
        <v>32</v>
      </c>
      <c r="AS43" s="10">
        <f>INDEX('O3-8hr'!$A:$Z,$IU43+AS$21-$G$21,$IT43)</f>
        <v>41</v>
      </c>
      <c r="AT43" s="10">
        <f>INDEX('O3-8hr'!$A:$Z,$IU43+AT$21-$G$21,$IT43)</f>
        <v>43</v>
      </c>
      <c r="AU43" s="10">
        <f>INDEX('O3-8hr'!$A:$Z,$IU43+AU$21-$G$21,$IT43)</f>
        <v>56</v>
      </c>
      <c r="AV43" s="10">
        <f>INDEX('O3-8hr'!$A:$Z,$IU43+AV$21-$G$21,$IT43)</f>
        <v>42</v>
      </c>
      <c r="AW43" s="10">
        <f>INDEX('O3-8hr'!$A:$Z,$IU43+AW$21-$G$21,$IT43)</f>
        <v>38</v>
      </c>
      <c r="AX43" s="10">
        <f>INDEX('O3-8hr'!$A:$Z,$IU43+AX$21-$G$21,$IT43)</f>
        <v>42</v>
      </c>
      <c r="AY43" s="10">
        <f>INDEX('O3-8hr'!$A:$Z,$IU43+AY$21-$G$21,$IT43)</f>
        <v>39</v>
      </c>
      <c r="AZ43" s="10">
        <f>INDEX('O3-8hr'!$A:$Z,$IU43+AZ$21-$G$21,$IT43)</f>
        <v>41</v>
      </c>
      <c r="BA43" s="10">
        <f>INDEX('O3-8hr'!$A:$Z,$IU43+BA$21-$G$21,$IT43)</f>
        <v>52.000000000000007</v>
      </c>
      <c r="BB43" s="10">
        <f>INDEX('O3-8hr'!$A:$Z,$IU43+BB$21-$G$21,$IT43)</f>
        <v>41</v>
      </c>
      <c r="BC43" s="10">
        <f>INDEX('O3-8hr'!$A:$Z,$IU43+BC$21-$G$21,$IT43)</f>
        <v>37.000000000000007</v>
      </c>
      <c r="BD43" s="10">
        <f>INDEX('O3-8hr'!$A:$Z,$IU43+BD$21-$G$21,$IT43)</f>
        <v>36.000000000000007</v>
      </c>
      <c r="BE43" s="10">
        <f>INDEX('O3-8hr'!$A:$Z,$IU43+BE$21-$G$21,$IT43)</f>
        <v>35</v>
      </c>
      <c r="BF43" s="10">
        <f>INDEX('O3-8hr'!$A:$Z,$IU43+BF$21-$G$21,$IT43)</f>
        <v>27</v>
      </c>
      <c r="BG43" s="10">
        <f>INDEX('O3-8hr'!$A:$Z,$IU43+BG$21-$G$21,$IT43)</f>
        <v>25</v>
      </c>
      <c r="BH43" s="10">
        <f>INDEX('O3-8hr'!$A:$Z,$IU43+BH$21-$G$21,$IT43)</f>
        <v>33</v>
      </c>
      <c r="BI43" s="10">
        <f>INDEX('O3-8hr'!$A:$Z,$IU43+BI$21-$G$21,$IT43)</f>
        <v>26.000000000000004</v>
      </c>
      <c r="BJ43" s="10">
        <f>INDEX('O3-8hr'!$A:$Z,$IU43+BJ$21-$G$21,$IT43)</f>
        <v>30</v>
      </c>
      <c r="BK43" s="10">
        <f>INDEX('O3-8hr'!$A:$Z,$IU43+BK$21-$G$21,$IT43)</f>
        <v>16</v>
      </c>
      <c r="BL43" s="10">
        <f>INDEX('O3-8hr'!$A:$Z,$IU43+BL$21-$G$21,$IT43)</f>
        <v>34</v>
      </c>
      <c r="BM43" s="10">
        <f>INDEX('O3-8hr'!$A:$Z,$IU43+BM$21-$G$21,$IT43)</f>
        <v>44.000000000000007</v>
      </c>
      <c r="BN43" s="10">
        <f>INDEX('O3-8hr'!$A:$Z,$IU43+BN$21-$G$21,$IT43)</f>
        <v>44.000000000000007</v>
      </c>
      <c r="BO43" s="10">
        <f>INDEX('O3-8hr'!$A:$Z,$IU43+BO$21-$G$21,$IT43)</f>
        <v>34</v>
      </c>
      <c r="BP43" s="10">
        <f>INDEX('O3-8hr'!$A:$Z,$IU43+BP$21-$G$21,$IT43)</f>
        <v>22.000000000000004</v>
      </c>
      <c r="BQ43" s="10">
        <f>INDEX('O3-8hr'!$A:$Z,$IU43+BQ$21-$G$21,$IT43)</f>
        <v>44.000000000000007</v>
      </c>
      <c r="BR43" s="10">
        <f>INDEX('O3-8hr'!$A:$Z,$IU43+BR$21-$G$21,$IT43)</f>
        <v>38</v>
      </c>
      <c r="BS43" s="10">
        <f>INDEX('O3-8hr'!$A:$Z,$IU43+BS$21-$G$21,$IT43)</f>
        <v>42</v>
      </c>
      <c r="BT43" s="10">
        <f>INDEX('O3-8hr'!$A:$Z,$IU43+BT$21-$G$21,$IT43)</f>
        <v>34</v>
      </c>
      <c r="BU43" s="10">
        <f>INDEX('O3-8hr'!$A:$Z,$IU43+BU$21-$G$21,$IT43)</f>
        <v>34</v>
      </c>
      <c r="BV43" s="10">
        <f>INDEX('O3-8hr'!$A:$Z,$IU43+BV$21-$G$21,$IT43)</f>
        <v>29</v>
      </c>
      <c r="BW43" s="10">
        <f>INDEX('O3-8hr'!$A:$Z,$IU43+BW$21-$G$21,$IT43)</f>
        <v>32</v>
      </c>
      <c r="BX43" s="10">
        <f>INDEX('O3-8hr'!$A:$Z,$IU43+BX$21-$G$21,$IT43)</f>
        <v>42</v>
      </c>
      <c r="BY43" s="10">
        <f>INDEX('O3-8hr'!$A:$Z,$IU43+BY$21-$G$21,$IT43)</f>
        <v>35</v>
      </c>
      <c r="BZ43" s="10">
        <f>INDEX('O3-8hr'!$A:$Z,$IU43+BZ$21-$G$21,$IT43)</f>
        <v>34</v>
      </c>
      <c r="CA43" s="10">
        <f>INDEX('O3-8hr'!$A:$Z,$IU43+CA$21-$G$21,$IT43)</f>
        <v>34</v>
      </c>
      <c r="CB43" s="10">
        <f>INDEX('O3-8hr'!$A:$Z,$IU43+CB$21-$G$21,$IT43)</f>
        <v>35</v>
      </c>
      <c r="CC43" s="10">
        <f>INDEX('O3-8hr'!$A:$Z,$IU43+CC$21-$G$21,$IT43)</f>
        <v>42</v>
      </c>
      <c r="CD43" s="10">
        <f>INDEX('O3-8hr'!$A:$Z,$IU43+CD$21-$G$21,$IT43)</f>
        <v>33</v>
      </c>
      <c r="CE43" s="10">
        <f>INDEX('O3-8hr'!$A:$Z,$IU43+CE$21-$G$21,$IT43)</f>
        <v>39</v>
      </c>
      <c r="CF43" s="10">
        <f>INDEX('O3-8hr'!$A:$Z,$IU43+CF$21-$G$21,$IT43)</f>
        <v>64</v>
      </c>
      <c r="CG43" s="10">
        <f>INDEX('O3-8hr'!$A:$Z,$IU43+CG$21-$G$21,$IT43)</f>
        <v>66</v>
      </c>
      <c r="CH43" s="10">
        <f>INDEX('O3-8hr'!$A:$Z,$IU43+CH$21-$G$21,$IT43)</f>
        <v>52.000000000000007</v>
      </c>
      <c r="CI43" s="10">
        <f>INDEX('O3-8hr'!$A:$Z,$IU43+CI$21-$G$21,$IT43)</f>
        <v>34</v>
      </c>
      <c r="CJ43" s="10">
        <f>INDEX('O3-8hr'!$A:$Z,$IU43+CJ$21-$G$21,$IT43)</f>
        <v>34</v>
      </c>
      <c r="CK43" s="10">
        <f>INDEX('O3-8hr'!$A:$Z,$IU43+CK$21-$G$21,$IT43)</f>
        <v>22.000000000000004</v>
      </c>
      <c r="CL43" s="10">
        <f>INDEX('O3-8hr'!$A:$Z,$IU43+CL$21-$G$21,$IT43)</f>
        <v>37.000000000000007</v>
      </c>
      <c r="CM43" s="10">
        <f>INDEX('O3-8hr'!$A:$Z,$IU43+CM$21-$G$21,$IT43)</f>
        <v>42</v>
      </c>
      <c r="CN43" s="10">
        <f>INDEX('O3-8hr'!$A:$Z,$IU43+CN$21-$G$21,$IT43)</f>
        <v>17</v>
      </c>
      <c r="CO43" s="10">
        <f>INDEX('O3-8hr'!$A:$Z,$IU43+CO$21-$G$21,$IT43)</f>
        <v>29</v>
      </c>
      <c r="CP43" s="10">
        <f>INDEX('O3-8hr'!$A:$Z,$IU43+CP$21-$G$21,$IT43)</f>
        <v>31</v>
      </c>
      <c r="CQ43" s="10">
        <f>INDEX('O3-8hr'!$A:$Z,$IU43+CQ$21-$G$21,$IT43)</f>
        <v>37.000000000000007</v>
      </c>
      <c r="CR43" s="10">
        <f>INDEX('O3-8hr'!$A:$Z,$IU43+CR$21-$G$21,$IT43)</f>
        <v>29</v>
      </c>
      <c r="CS43" s="10">
        <f>INDEX('O3-8hr'!$A:$Z,$IU43+CS$21-$G$21,$IT43)</f>
        <v>28</v>
      </c>
      <c r="CT43" s="10">
        <f>INDEX('O3-8hr'!$A:$Z,$IU43+CT$21-$G$21,$IT43)</f>
        <v>36.000000000000007</v>
      </c>
      <c r="CU43" s="10">
        <f>INDEX('O3-8hr'!$A:$Z,$IU43+CU$21-$G$21,$IT43)</f>
        <v>49</v>
      </c>
      <c r="CV43" s="10">
        <f>INDEX('O3-8hr'!$A:$Z,$IU43+CV$21-$G$21,$IT43)</f>
        <v>44.000000000000007</v>
      </c>
      <c r="CW43" s="10">
        <f>INDEX('O3-8hr'!$A:$Z,$IU43+CW$21-$G$21,$IT43)</f>
        <v>38</v>
      </c>
      <c r="CX43" s="10">
        <f>INDEX('O3-8hr'!$A:$Z,$IU43+CX$21-$G$21,$IT43)</f>
        <v>37.000000000000007</v>
      </c>
      <c r="CY43" s="10">
        <f>INDEX('O3-8hr'!$A:$Z,$IU43+CY$21-$G$21,$IT43)</f>
        <v>26.000000000000004</v>
      </c>
      <c r="CZ43" s="10">
        <f>INDEX('O3-8hr'!$A:$Z,$IU43+CZ$21-$G$21,$IT43)</f>
        <v>17</v>
      </c>
      <c r="DA43" s="10">
        <f>INDEX('O3-8hr'!$A:$Z,$IU43+DA$21-$G$21,$IT43)</f>
        <v>38</v>
      </c>
      <c r="DB43" s="10">
        <f>INDEX('O3-8hr'!$A:$Z,$IU43+DB$21-$G$21,$IT43)</f>
        <v>37.000000000000007</v>
      </c>
      <c r="DC43" s="10">
        <f>INDEX('O3-8hr'!$A:$Z,$IU43+DC$21-$G$21,$IT43)</f>
        <v>43</v>
      </c>
      <c r="DD43" s="10">
        <f>INDEX('O3-8hr'!$A:$Z,$IU43+DD$21-$G$21,$IT43)</f>
        <v>65</v>
      </c>
      <c r="DE43" s="10">
        <f>INDEX('O3-8hr'!$A:$Z,$IU43+DE$21-$G$21,$IT43)</f>
        <v>60</v>
      </c>
      <c r="DF43" s="10">
        <f>INDEX('O3-8hr'!$A:$Z,$IU43+DF$21-$G$21,$IT43)</f>
        <v>74.000000000000014</v>
      </c>
      <c r="DG43" s="10">
        <f>INDEX('O3-8hr'!$A:$Z,$IU43+DG$21-$G$21,$IT43)</f>
        <v>64</v>
      </c>
      <c r="DH43" s="10">
        <f>INDEX('O3-8hr'!$A:$Z,$IU43+DH$21-$G$21,$IT43)</f>
        <v>45.000000000000007</v>
      </c>
      <c r="DI43" s="10">
        <f>INDEX('O3-8hr'!$A:$Z,$IU43+DI$21-$G$21,$IT43)</f>
        <v>32</v>
      </c>
      <c r="DJ43" s="10">
        <f>INDEX('O3-8hr'!$A:$Z,$IU43+DJ$21-$G$21,$IT43)</f>
        <v>17</v>
      </c>
      <c r="DK43" s="10">
        <f>INDEX('O3-8hr'!$A:$Z,$IU43+DK$21-$G$21,$IT43)</f>
        <v>31</v>
      </c>
      <c r="DL43" s="10">
        <f>INDEX('O3-8hr'!$A:$Z,$IU43+DL$21-$G$21,$IT43)</f>
        <v>33</v>
      </c>
      <c r="DM43" s="10">
        <f>INDEX('O3-8hr'!$A:$Z,$IU43+DM$21-$G$21,$IT43)</f>
        <v>32</v>
      </c>
      <c r="DN43" s="10">
        <f>INDEX('O3-8hr'!$A:$Z,$IU43+DN$21-$G$21,$IT43)</f>
        <v>50</v>
      </c>
      <c r="DO43" s="10">
        <f>INDEX('O3-8hr'!$A:$Z,$IU43+DO$21-$G$21,$IT43)</f>
        <v>53.000000000000007</v>
      </c>
      <c r="DP43" s="10">
        <f>INDEX('O3-8hr'!$A:$Z,$IU43+DP$21-$G$21,$IT43)</f>
        <v>60</v>
      </c>
      <c r="DQ43" s="10">
        <f>INDEX('O3-8hr'!$A:$Z,$IU43+DQ$21-$G$21,$IT43)</f>
        <v>31</v>
      </c>
      <c r="DR43" s="10">
        <f>INDEX('O3-8hr'!$A:$Z,$IU43+DR$21-$G$21,$IT43)</f>
        <v>43</v>
      </c>
      <c r="DS43" s="10">
        <f>INDEX('O3-8hr'!$A:$Z,$IU43+DS$21-$G$21,$IT43)</f>
        <v>47</v>
      </c>
      <c r="DT43" s="10">
        <f>INDEX('O3-8hr'!$A:$Z,$IU43+DT$21-$G$21,$IT43)</f>
        <v>46</v>
      </c>
      <c r="DU43" s="10">
        <f>INDEX('O3-8hr'!$A:$Z,$IU43+DU$21-$G$21,$IT43)</f>
        <v>45.000000000000007</v>
      </c>
      <c r="DV43" s="10">
        <f>INDEX('O3-8hr'!$A:$Z,$IU43+DV$21-$G$21,$IT43)</f>
        <v>37.000000000000007</v>
      </c>
      <c r="DW43" s="10">
        <f>INDEX('O3-8hr'!$A:$Z,$IU43+DW$21-$G$21,$IT43)</f>
        <v>58</v>
      </c>
      <c r="DX43" s="10">
        <f>INDEX('O3-8hr'!$A:$Z,$IU43+DX$21-$G$21,$IT43)</f>
        <v>67</v>
      </c>
      <c r="DY43" s="10">
        <f>INDEX('O3-8hr'!$A:$Z,$IU43+DY$21-$G$21,$IT43)</f>
        <v>29</v>
      </c>
      <c r="DZ43" s="10">
        <f>INDEX('O3-8hr'!$A:$Z,$IU43+DZ$21-$G$21,$IT43)</f>
        <v>49</v>
      </c>
      <c r="EA43" s="10">
        <f>INDEX('O3-8hr'!$A:$Z,$IU43+EA$21-$G$21,$IT43)</f>
        <v>53.000000000000007</v>
      </c>
      <c r="EB43" s="10">
        <f>INDEX('O3-8hr'!$A:$Z,$IU43+EB$21-$G$21,$IT43)</f>
        <v>62</v>
      </c>
      <c r="EC43" s="10">
        <f>INDEX('O3-8hr'!$A:$Z,$IU43+EC$21-$G$21,$IT43)</f>
        <v>44.000000000000007</v>
      </c>
      <c r="ED43" s="10">
        <f>INDEX('O3-8hr'!$A:$Z,$IU43+ED$21-$G$21,$IT43)</f>
        <v>28</v>
      </c>
      <c r="EE43" s="10">
        <f>INDEX('O3-8hr'!$A:$Z,$IU43+EE$21-$G$21,$IT43)</f>
        <v>40</v>
      </c>
      <c r="EF43" s="10">
        <f>INDEX('O3-8hr'!$A:$Z,$IU43+EF$21-$G$21,$IT43)</f>
        <v>52.000000000000007</v>
      </c>
      <c r="EG43" s="10">
        <f>INDEX('O3-8hr'!$A:$Z,$IU43+EG$21-$G$21,$IT43)</f>
        <v>41</v>
      </c>
      <c r="EH43" s="10">
        <f>INDEX('O3-8hr'!$A:$Z,$IU43+EH$21-$G$21,$IT43)</f>
        <v>49</v>
      </c>
      <c r="EI43" s="10">
        <f>INDEX('O3-8hr'!$A:$Z,$IU43+EI$21-$G$21,$IT43)</f>
        <v>50</v>
      </c>
      <c r="EJ43" s="10">
        <f>INDEX('O3-8hr'!$A:$Z,$IU43+EJ$21-$G$21,$IT43)</f>
        <v>49</v>
      </c>
      <c r="EK43" s="10">
        <f>INDEX('O3-8hr'!$A:$Z,$IU43+EK$21-$G$21,$IT43)</f>
        <v>47</v>
      </c>
      <c r="EL43" s="10">
        <f>INDEX('O3-8hr'!$A:$Z,$IU43+EL$21-$G$21,$IT43)</f>
        <v>17</v>
      </c>
      <c r="EM43" s="10">
        <f>INDEX('O3-8hr'!$A:$Z,$IU43+EM$21-$G$21,$IT43)</f>
        <v>40</v>
      </c>
      <c r="EN43" s="10">
        <f>INDEX('O3-8hr'!$A:$Z,$IU43+EN$21-$G$21,$IT43)</f>
        <v>54</v>
      </c>
      <c r="EO43" s="10">
        <f>INDEX('O3-8hr'!$A:$Z,$IU43+EO$21-$G$21,$IT43)</f>
        <v>46</v>
      </c>
      <c r="EP43" s="10">
        <f>INDEX('O3-8hr'!$A:$Z,$IU43+EP$21-$G$21,$IT43)</f>
        <v>44.000000000000007</v>
      </c>
      <c r="EQ43" s="10">
        <f>INDEX('O3-8hr'!$A:$Z,$IU43+EQ$21-$G$21,$IT43)</f>
        <v>60</v>
      </c>
      <c r="ER43" s="10">
        <f>INDEX('O3-8hr'!$A:$Z,$IU43+ER$21-$G$21,$IT43)</f>
        <v>60</v>
      </c>
      <c r="ES43" s="10">
        <f>INDEX('O3-8hr'!$A:$Z,$IU43+ES$21-$G$21,$IT43)</f>
        <v>50</v>
      </c>
      <c r="ET43" s="10">
        <f>INDEX('O3-8hr'!$A:$Z,$IU43+ET$21-$G$21,$IT43)</f>
        <v>75</v>
      </c>
      <c r="EU43" s="10">
        <f>INDEX('O3-8hr'!$A:$Z,$IU43+EU$21-$G$21,$IT43)</f>
        <v>57</v>
      </c>
      <c r="EV43" s="10">
        <f>INDEX('O3-8hr'!$A:$Z,$IU43+EV$21-$G$21,$IT43)</f>
        <v>23</v>
      </c>
      <c r="EW43" s="10">
        <f>INDEX('O3-8hr'!$A:$Z,$IU43+EW$21-$G$21,$IT43)</f>
        <v>17</v>
      </c>
      <c r="EX43" s="10">
        <f>INDEX('O3-8hr'!$A:$Z,$IU43+EX$21-$G$21,$IT43)</f>
        <v>34</v>
      </c>
      <c r="EY43" s="10">
        <f>INDEX('O3-8hr'!$A:$Z,$IU43+EY$21-$G$21,$IT43)</f>
        <v>33</v>
      </c>
      <c r="EZ43" s="10">
        <f>INDEX('O3-8hr'!$A:$Z,$IU43+EZ$21-$G$21,$IT43)</f>
        <v>58</v>
      </c>
      <c r="FA43" s="10">
        <f>INDEX('O3-8hr'!$A:$Z,$IU43+FA$21-$G$21,$IT43)</f>
        <v>27</v>
      </c>
      <c r="FB43" s="10">
        <f>INDEX('O3-8hr'!$A:$Z,$IU43+FB$21-$G$21,$IT43)</f>
        <v>41</v>
      </c>
      <c r="FC43" s="10">
        <f>INDEX('O3-8hr'!$A:$Z,$IU43+FC$21-$G$21,$IT43)</f>
        <v>60</v>
      </c>
      <c r="FD43" s="10">
        <f>INDEX('O3-8hr'!$A:$Z,$IU43+FD$21-$G$21,$IT43)</f>
        <v>72.000000000000014</v>
      </c>
      <c r="FE43" s="10">
        <f>INDEX('O3-8hr'!$A:$Z,$IU43+FE$21-$G$21,$IT43)</f>
        <v>33</v>
      </c>
      <c r="FF43" s="10">
        <f>INDEX('O3-8hr'!$A:$Z,$IU43+FF$21-$G$21,$IT43)</f>
        <v>54</v>
      </c>
      <c r="FG43" s="10">
        <f>INDEX('O3-8hr'!$A:$Z,$IU43+FG$21-$G$21,$IT43)</f>
        <v>30</v>
      </c>
      <c r="FH43" s="10">
        <f>INDEX('O3-8hr'!$A:$Z,$IU43+FH$21-$G$21,$IT43)</f>
        <v>36.000000000000007</v>
      </c>
      <c r="FI43" s="10">
        <f>INDEX('O3-8hr'!$A:$Z,$IU43+FI$21-$G$21,$IT43)</f>
        <v>30</v>
      </c>
      <c r="FJ43" s="10">
        <f>INDEX('O3-8hr'!$A:$Z,$IU43+FJ$21-$G$21,$IT43)</f>
        <v>26.000000000000004</v>
      </c>
      <c r="FK43" s="10">
        <f>INDEX('O3-8hr'!$A:$Z,$IU43+FK$21-$G$21,$IT43)</f>
        <v>37.000000000000007</v>
      </c>
      <c r="FL43" s="10">
        <f>INDEX('O3-8hr'!$A:$Z,$IU43+FL$21-$G$21,$IT43)</f>
        <v>62</v>
      </c>
      <c r="FM43" s="10">
        <f>INDEX('O3-8hr'!$A:$Z,$IU43+FM$21-$G$21,$IT43)</f>
        <v>54</v>
      </c>
      <c r="FN43" s="10">
        <f>INDEX('O3-8hr'!$A:$Z,$IU43+FN$21-$G$21,$IT43)</f>
        <v>44.000000000000007</v>
      </c>
      <c r="FO43" s="10">
        <f>INDEX('O3-8hr'!$A:$Z,$IU43+FO$21-$G$21,$IT43)</f>
        <v>35</v>
      </c>
      <c r="FP43" s="10">
        <f>INDEX('O3-8hr'!$A:$Z,$IU43+FP$21-$G$21,$IT43)</f>
        <v>42</v>
      </c>
      <c r="FQ43" s="10">
        <f>INDEX('O3-8hr'!$A:$Z,$IU43+FQ$21-$G$21,$IT43)</f>
        <v>44.000000000000007</v>
      </c>
      <c r="FR43" s="10">
        <f>INDEX('O3-8hr'!$A:$Z,$IU43+FR$21-$G$21,$IT43)</f>
        <v>37.000000000000007</v>
      </c>
      <c r="FS43" s="10">
        <f>INDEX('O3-8hr'!$A:$Z,$IU43+FS$21-$G$21,$IT43)</f>
        <v>48</v>
      </c>
      <c r="FT43" s="10">
        <f>INDEX('O3-8hr'!$A:$Z,$IU43+FT$21-$G$21,$IT43)</f>
        <v>35</v>
      </c>
      <c r="FU43" s="10">
        <f>INDEX('O3-8hr'!$A:$Z,$IU43+FU$21-$G$21,$IT43)</f>
        <v>25</v>
      </c>
      <c r="FV43" s="10">
        <f>INDEX('O3-8hr'!$A:$Z,$IU43+FV$21-$G$21,$IT43)</f>
        <v>49</v>
      </c>
      <c r="FW43" s="10">
        <f>INDEX('O3-8hr'!$A:$Z,$IU43+FW$21-$G$21,$IT43)</f>
        <v>32</v>
      </c>
      <c r="FX43" s="10">
        <f>INDEX('O3-8hr'!$A:$Z,$IU43+FX$21-$G$21,$IT43)</f>
        <v>57</v>
      </c>
      <c r="FY43" s="10">
        <f>INDEX('O3-8hr'!$A:$Z,$IU43+FY$21-$G$21,$IT43)</f>
        <v>50</v>
      </c>
      <c r="FZ43" s="10">
        <f>INDEX('O3-8hr'!$A:$Z,$IU43+FZ$21-$G$21,$IT43)</f>
        <v>37.000000000000007</v>
      </c>
      <c r="GA43" s="10">
        <f>INDEX('O3-8hr'!$A:$Z,$IU43+GA$21-$G$21,$IT43)</f>
        <v>39</v>
      </c>
      <c r="GB43" s="10">
        <f>INDEX('O3-8hr'!$A:$Z,$IU43+GB$21-$G$21,$IT43)</f>
        <v>29</v>
      </c>
      <c r="GC43" s="10">
        <f>INDEX('O3-8hr'!$A:$Z,$IU43+GC$21-$G$21,$IT43)</f>
        <v>46</v>
      </c>
      <c r="GD43" s="10">
        <f>INDEX('O3-8hr'!$A:$Z,$IU43+GD$21-$G$21,$IT43)</f>
        <v>43</v>
      </c>
      <c r="GE43" s="10">
        <f>INDEX('O3-8hr'!$A:$Z,$IU43+GE$21-$G$21,$IT43)</f>
        <v>36.000000000000007</v>
      </c>
      <c r="GF43" s="10">
        <f>INDEX('O3-8hr'!$A:$Z,$IU43+GF$21-$G$21,$IT43)</f>
        <v>17</v>
      </c>
      <c r="GG43" s="10">
        <f>INDEX('O3-8hr'!$A:$Z,$IU43+GG$21-$G$21,$IT43)</f>
        <v>37.000000000000007</v>
      </c>
      <c r="GH43" s="10">
        <f>INDEX('O3-8hr'!$A:$Z,$IU43+GH$21-$G$21,$IT43)</f>
        <v>38</v>
      </c>
      <c r="GI43" s="10">
        <f>INDEX('O3-8hr'!$A:$Z,$IU43+GI$21-$G$21,$IT43)</f>
        <v>30</v>
      </c>
      <c r="GJ43" s="10">
        <f>INDEX('O3-8hr'!$A:$Z,$IU43+GJ$21-$G$21,$IT43)</f>
        <v>30</v>
      </c>
      <c r="GK43" s="10">
        <f>INDEX('O3-8hr'!$A:$Z,$IU43+GK$21-$G$21,$IT43)</f>
        <v>26.000000000000004</v>
      </c>
      <c r="GL43" s="10">
        <f>INDEX('O3-8hr'!$A:$Z,$IU43+GL$21-$G$21,$IT43)</f>
        <v>48</v>
      </c>
      <c r="GM43" s="10">
        <f>INDEX('O3-8hr'!$A:$Z,$IU43+GM$21-$G$21,$IT43)</f>
        <v>52.000000000000007</v>
      </c>
      <c r="GN43" s="10">
        <f>INDEX('O3-8hr'!$A:$Z,$IU43+GN$21-$G$21,$IT43)</f>
        <v>28</v>
      </c>
      <c r="GO43" s="10">
        <f>INDEX('O3-8hr'!$A:$Z,$IU43+GO$21-$G$21,$IT43)</f>
        <v>31</v>
      </c>
      <c r="GP43" s="10">
        <f>INDEX('O3-8hr'!$A:$Z,$IU43+GP$21-$G$21,$IT43)</f>
        <v>27</v>
      </c>
      <c r="GQ43" s="10">
        <f>INDEX('O3-8hr'!$A:$Z,$IU43+GQ$21-$G$21,$IT43)</f>
        <v>22.000000000000004</v>
      </c>
      <c r="GR43" s="10">
        <f>INDEX('O3-8hr'!$A:$Z,$IU43+GR$21-$G$21,$IT43)</f>
        <v>29</v>
      </c>
      <c r="GS43" s="10">
        <f>INDEX('O3-8hr'!$A:$Z,$IU43+GS$21-$G$21,$IT43)</f>
        <v>33</v>
      </c>
      <c r="GT43" s="10">
        <f>INDEX('O3-8hr'!$A:$Z,$IU43+GT$21-$G$21,$IT43)</f>
        <v>33</v>
      </c>
      <c r="GU43" s="10">
        <f>INDEX('O3-8hr'!$A:$Z,$IU43+GU$21-$G$21,$IT43)</f>
        <v>29</v>
      </c>
      <c r="GV43" s="10">
        <f>INDEX('O3-8hr'!$A:$Z,$IU43+GV$21-$G$21,$IT43)</f>
        <v>38</v>
      </c>
      <c r="GW43" s="10">
        <f>INDEX('O3-8hr'!$A:$Z,$IU43+GW$21-$G$21,$IT43)</f>
        <v>39</v>
      </c>
      <c r="GX43" s="10">
        <f>INDEX('O3-8hr'!$A:$Z,$IU43+GX$21-$G$21,$IT43)</f>
        <v>49</v>
      </c>
      <c r="GY43" s="10">
        <f>INDEX('O3-8hr'!$A:$Z,$IU43+GY$21-$G$21,$IT43)</f>
        <v>51.000000000000007</v>
      </c>
      <c r="GZ43" s="10">
        <f>INDEX('O3-8hr'!$A:$Z,$IU43+GZ$21-$G$21,$IT43)</f>
        <v>17</v>
      </c>
      <c r="HA43" s="10">
        <f>INDEX('O3-8hr'!$A:$Z,$IU43+HA$21-$G$21,$IT43)</f>
        <v>22.000000000000004</v>
      </c>
      <c r="HB43" s="10">
        <f>INDEX('O3-8hr'!$A:$Z,$IU43+HB$21-$G$21,$IT43)</f>
        <v>25</v>
      </c>
      <c r="HC43" s="10">
        <f>INDEX('O3-8hr'!$A:$Z,$IU43+HC$21-$G$21,$IT43)</f>
        <v>30</v>
      </c>
      <c r="HD43" s="10">
        <f>INDEX('O3-8hr'!$A:$Z,$IU43+HD$21-$G$21,$IT43)</f>
        <v>37.000000000000007</v>
      </c>
      <c r="HE43" s="10">
        <f>INDEX('O3-8hr'!$A:$Z,$IU43+HE$21-$G$21,$IT43)</f>
        <v>46</v>
      </c>
      <c r="HF43" s="10">
        <f>INDEX('O3-8hr'!$A:$Z,$IU43+HF$21-$G$21,$IT43)</f>
        <v>61.000000000000007</v>
      </c>
      <c r="HG43" s="10">
        <f>INDEX('O3-8hr'!$A:$Z,$IU43+HG$21-$G$21,$IT43)</f>
        <v>40</v>
      </c>
      <c r="HH43" s="10">
        <f>INDEX('O3-8hr'!$A:$Z,$IU43+HH$21-$G$21,$IT43)</f>
        <v>19</v>
      </c>
      <c r="HI43" s="10">
        <f>INDEX('O3-8hr'!$A:$Z,$IU43+HI$21-$G$21,$IT43)</f>
        <v>16</v>
      </c>
      <c r="HJ43" s="10">
        <f>INDEX('O3-8hr'!$A:$Z,$IU43+HJ$21-$G$21,$IT43)</f>
        <v>29</v>
      </c>
      <c r="HK43" s="10">
        <f>INDEX('O3-8hr'!$A:$Z,$IU43+HK$21-$G$21,$IT43)</f>
        <v>31</v>
      </c>
      <c r="HL43" s="10">
        <f>INDEX('O3-8hr'!$A:$Z,$IU43+HL$21-$G$21,$IT43)</f>
        <v>27</v>
      </c>
      <c r="HM43" s="10">
        <f>INDEX('O3-8hr'!$A:$Z,$IU43+HM$21-$G$21,$IT43)</f>
        <v>34</v>
      </c>
      <c r="HN43" s="10">
        <f>INDEX('O3-8hr'!$A:$Z,$IU43+HN$21-$G$21,$IT43)</f>
        <v>29</v>
      </c>
      <c r="HO43" s="10">
        <f>INDEX('O3-8hr'!$A:$Z,$IU43+HO$21-$G$21,$IT43)</f>
        <v>29</v>
      </c>
      <c r="HP43" s="10">
        <f>INDEX('O3-8hr'!$A:$Z,$IU43+HP$21-$G$21,$IT43)</f>
        <v>43</v>
      </c>
      <c r="HQ43" s="10">
        <f>INDEX('O3-8hr'!$A:$Z,$IU43+HQ$21-$G$21,$IT43)</f>
        <v>42</v>
      </c>
      <c r="HR43" s="10">
        <f>INDEX('O3-8hr'!$A:$Z,$IU43+HR$21-$G$21,$IT43)</f>
        <v>33</v>
      </c>
      <c r="HS43" s="10">
        <f>INDEX('O3-8hr'!$A:$Z,$IU43+HS$21-$G$21,$IT43)</f>
        <v>30</v>
      </c>
      <c r="HT43" s="10">
        <f>INDEX('O3-8hr'!$A:$Z,$IU43+HT$21-$G$21,$IT43)</f>
        <v>16</v>
      </c>
      <c r="HU43" s="10">
        <f>INDEX('O3-8hr'!$A:$Z,$IU43+HU$21-$G$21,$IT43)</f>
        <v>15.000000000000002</v>
      </c>
      <c r="HV43" s="10">
        <f>INDEX('O3-8hr'!$A:$Z,$IU43+HV$21-$G$21,$IT43)</f>
        <v>31</v>
      </c>
      <c r="HW43" s="10">
        <f>INDEX('O3-8hr'!$A:$Z,$IU43+HW$21-$G$21,$IT43)</f>
        <v>26.000000000000004</v>
      </c>
      <c r="HX43" s="10">
        <f>INDEX('O3-8hr'!$A:$Z,$IU43+HX$21-$G$21,$IT43)</f>
        <v>27</v>
      </c>
      <c r="HY43" s="10">
        <f>INDEX('O3-8hr'!$A:$Z,$IU43+HY$21-$G$21,$IT43)</f>
        <v>24</v>
      </c>
      <c r="HZ43" s="10">
        <f>INDEX('O3-8hr'!$A:$Z,$IU43+HZ$21-$G$21,$IT43)</f>
        <v>19</v>
      </c>
      <c r="IA43" s="10">
        <f>INDEX('O3-8hr'!$A:$Z,$IU43+IA$21-$G$21,$IT43)</f>
        <v>28</v>
      </c>
      <c r="IB43" s="10">
        <f>INDEX('O3-8hr'!$A:$Z,$IU43+IB$21-$G$21,$IT43)</f>
        <v>24</v>
      </c>
      <c r="IC43" s="10">
        <f>INDEX('O3-8hr'!$A:$Z,$IU43+IC$21-$G$21,$IT43)</f>
        <v>18.000000000000004</v>
      </c>
      <c r="ID43" s="10">
        <f>INDEX('O3-8hr'!$A:$Z,$IU43+ID$21-$G$21,$IT43)</f>
        <v>30</v>
      </c>
      <c r="IE43" s="10">
        <f>INDEX('O3-8hr'!$A:$Z,$IU43+IE$21-$G$21,$IT43)</f>
        <v>35</v>
      </c>
      <c r="IF43" s="10">
        <f>INDEX('O3-8hr'!$A:$Z,$IU43+IF$21-$G$21,$IT43)</f>
        <v>35</v>
      </c>
      <c r="IG43" s="10">
        <f>INDEX('O3-8hr'!$A:$Z,$IU43+IG$21-$G$21,$IT43)</f>
        <v>32</v>
      </c>
      <c r="IH43" s="10">
        <f>INDEX('O3-8hr'!$A:$Z,$IU43+IH$21-$G$21,$IT43)</f>
        <v>40</v>
      </c>
      <c r="II43" s="10">
        <f>INDEX('O3-8hr'!$A:$Z,$IU43+II$21-$G$21,$IT43)</f>
        <v>34</v>
      </c>
      <c r="IJ43" s="10">
        <f>INDEX('O3-8hr'!$A:$Z,$IU43+IJ$21-$G$21,$IT43)</f>
        <v>31</v>
      </c>
      <c r="IK43" s="10">
        <f>INDEX('O3-8hr'!$A:$Z,$IU43+IK$21-$G$21,$IT43)</f>
        <v>18.000000000000004</v>
      </c>
      <c r="IL43" s="10">
        <f>INDEX('O3-8hr'!$A:$Z,$IU43+IL$21-$G$21,$IT43)</f>
        <v>13.000000000000002</v>
      </c>
      <c r="IM43" s="10">
        <f>INDEX('O3-8hr'!$A:$Z,$IU43+IM$21-$G$21,$IT43)</f>
        <v>26.000000000000004</v>
      </c>
      <c r="IN43" s="10">
        <f>INDEX('O3-8hr'!$A:$Z,$IU43+IN$21-$G$21,$IT43)</f>
        <v>45.000000000000007</v>
      </c>
      <c r="IO43" s="10">
        <f>INDEX('O3-8hr'!$A:$Z,$IU43+IO$21-$G$21,$IT43)</f>
        <v>36.000000000000007</v>
      </c>
      <c r="IP43" s="10">
        <f>INDEX('O3-8hr'!$A:$Z,$IU43+IP$21-$G$21,$IT43)</f>
        <v>22.000000000000004</v>
      </c>
      <c r="IQ43" s="15">
        <f>INDEX('O3-8hr'!$A:$Z,$IU43+IQ$21-$G$21,$IT43)</f>
        <v>19</v>
      </c>
      <c r="IR43" s="21">
        <f t="shared" si="58"/>
        <v>75</v>
      </c>
      <c r="IT43" s="40">
        <f>MATCH($B43,'O3-8hr'!$1:$1,0)</f>
        <v>4</v>
      </c>
      <c r="IU43" s="40">
        <f>MATCH(DATE($A43,$IT$18,$IU$18),'O3-8hr'!$B:$B,0)</f>
        <v>796</v>
      </c>
    </row>
    <row r="44" spans="1:255" ht="12.75" customHeight="1" x14ac:dyDescent="0.2">
      <c r="A44" s="21">
        <v>2017</v>
      </c>
      <c r="B44" s="21">
        <v>340010006</v>
      </c>
      <c r="C44" s="20">
        <f>INDEX(Sites!$A:$N,MATCH($B44,Sites!$A:$A,0),2)</f>
        <v>39.464872</v>
      </c>
      <c r="D44" s="21" t="str">
        <f>INDEX(Sites!$A:$N,MATCH($B44,Sites!$A:$A,0),4)</f>
        <v>NJ</v>
      </c>
      <c r="E44" s="21" t="str">
        <f>INDEX(Sites!$A:$N,MATCH($B44,Sites!$A:$A,0),10)</f>
        <v>5.0</v>
      </c>
      <c r="F44" s="40" t="str">
        <f>INDEX(Sites!$A:$N,MATCH($B44,Sites!$A:$A,0),6)</f>
        <v>Brigantine</v>
      </c>
      <c r="G44" s="16">
        <f>INDEX('O3-8hr'!$A:$Z,$IU44+G$21-$G$21,$IT44)</f>
        <v>35</v>
      </c>
      <c r="H44" s="10">
        <f>INDEX('O3-8hr'!$A:$Z,$IU44+H$21-$G$21,$IT44)</f>
        <v>42</v>
      </c>
      <c r="I44" s="10">
        <f>INDEX('O3-8hr'!$A:$Z,$IU44+I$21-$G$21,$IT44)</f>
        <v>39</v>
      </c>
      <c r="J44" s="10">
        <f>INDEX('O3-8hr'!$A:$Z,$IU44+J$21-$G$21,$IT44)</f>
        <v>40</v>
      </c>
      <c r="K44" s="10">
        <f>INDEX('O3-8hr'!$A:$Z,$IU44+K$21-$G$21,$IT44)</f>
        <v>40</v>
      </c>
      <c r="L44" s="10">
        <f>INDEX('O3-8hr'!$A:$Z,$IU44+L$21-$G$21,$IT44)</f>
        <v>44.000000000000007</v>
      </c>
      <c r="M44" s="10">
        <f>INDEX('O3-8hr'!$A:$Z,$IU44+M$21-$G$21,$IT44)</f>
        <v>48</v>
      </c>
      <c r="N44" s="10">
        <f>INDEX('O3-8hr'!$A:$Z,$IU44+N$21-$G$21,$IT44)</f>
        <v>45.000000000000007</v>
      </c>
      <c r="O44" s="10">
        <f>INDEX('O3-8hr'!$A:$Z,$IU44+O$21-$G$21,$IT44)</f>
        <v>52.000000000000007</v>
      </c>
      <c r="P44" s="10">
        <f>INDEX('O3-8hr'!$A:$Z,$IU44+P$21-$G$21,$IT44)</f>
        <v>38</v>
      </c>
      <c r="Q44" s="10">
        <f>INDEX('O3-8hr'!$A:$Z,$IU44+Q$21-$G$21,$IT44)</f>
        <v>41</v>
      </c>
      <c r="R44" s="10">
        <f>INDEX('O3-8hr'!$A:$Z,$IU44+R$21-$G$21,$IT44)</f>
        <v>38</v>
      </c>
      <c r="S44" s="10">
        <f>INDEX('O3-8hr'!$A:$Z,$IU44+S$21-$G$21,$IT44)</f>
        <v>43</v>
      </c>
      <c r="T44" s="10">
        <f>INDEX('O3-8hr'!$A:$Z,$IU44+T$21-$G$21,$IT44)</f>
        <v>36.000000000000007</v>
      </c>
      <c r="U44" s="10">
        <f>INDEX('O3-8hr'!$A:$Z,$IU44+U$21-$G$21,$IT44)</f>
        <v>42</v>
      </c>
      <c r="V44" s="10">
        <f>INDEX('O3-8hr'!$A:$Z,$IU44+V$21-$G$21,$IT44)</f>
        <v>46</v>
      </c>
      <c r="W44" s="10">
        <f>INDEX('O3-8hr'!$A:$Z,$IU44+W$21-$G$21,$IT44)</f>
        <v>48</v>
      </c>
      <c r="X44" s="10">
        <f>INDEX('O3-8hr'!$A:$Z,$IU44+X$21-$G$21,$IT44)</f>
        <v>49</v>
      </c>
      <c r="Y44" s="10">
        <f>INDEX('O3-8hr'!$A:$Z,$IU44+Y$21-$G$21,$IT44)</f>
        <v>45.000000000000007</v>
      </c>
      <c r="Z44" s="10">
        <f>INDEX('O3-8hr'!$A:$Z,$IU44+Z$21-$G$21,$IT44)</f>
        <v>51.000000000000007</v>
      </c>
      <c r="AA44" s="10">
        <f>INDEX('O3-8hr'!$A:$Z,$IU44+AA$21-$G$21,$IT44)</f>
        <v>40</v>
      </c>
      <c r="AB44" s="10">
        <f>INDEX('O3-8hr'!$A:$Z,$IU44+AB$21-$G$21,$IT44)</f>
        <v>45.000000000000007</v>
      </c>
      <c r="AC44" s="10">
        <f>INDEX('O3-8hr'!$A:$Z,$IU44+AC$21-$G$21,$IT44)</f>
        <v>41</v>
      </c>
      <c r="AD44" s="10">
        <f>INDEX('O3-8hr'!$A:$Z,$IU44+AD$21-$G$21,$IT44)</f>
        <v>48</v>
      </c>
      <c r="AE44" s="10">
        <f>INDEX('O3-8hr'!$A:$Z,$IU44+AE$21-$G$21,$IT44)</f>
        <v>46</v>
      </c>
      <c r="AF44" s="10">
        <f>INDEX('O3-8hr'!$A:$Z,$IU44+AF$21-$G$21,$IT44)</f>
        <v>41</v>
      </c>
      <c r="AG44" s="10">
        <f>INDEX('O3-8hr'!$A:$Z,$IU44+AG$21-$G$21,$IT44)</f>
        <v>36.000000000000007</v>
      </c>
      <c r="AH44" s="10">
        <f>INDEX('O3-8hr'!$A:$Z,$IU44+AH$21-$G$21,$IT44)</f>
        <v>32</v>
      </c>
      <c r="AI44" s="10">
        <f>INDEX('O3-8hr'!$A:$Z,$IU44+AI$21-$G$21,$IT44)</f>
        <v>37.000000000000007</v>
      </c>
      <c r="AJ44" s="10">
        <f>INDEX('O3-8hr'!$A:$Z,$IU44+AJ$21-$G$21,$IT44)</f>
        <v>45.000000000000007</v>
      </c>
      <c r="AK44" s="10">
        <f>INDEX('O3-8hr'!$A:$Z,$IU44+AK$21-$G$21,$IT44)</f>
        <v>45.000000000000007</v>
      </c>
      <c r="AL44" s="10">
        <f>INDEX('O3-8hr'!$A:$Z,$IU44+AL$21-$G$21,$IT44)</f>
        <v>37.000000000000007</v>
      </c>
      <c r="AM44" s="10">
        <f>INDEX('O3-8hr'!$A:$Z,$IU44+AM$21-$G$21,$IT44)</f>
        <v>46</v>
      </c>
      <c r="AN44" s="10">
        <f>INDEX('O3-8hr'!$A:$Z,$IU44+AN$21-$G$21,$IT44)</f>
        <v>49</v>
      </c>
      <c r="AO44" s="10">
        <f>INDEX('O3-8hr'!$A:$Z,$IU44+AO$21-$G$21,$IT44)</f>
        <v>43</v>
      </c>
      <c r="AP44" s="10">
        <f>INDEX('O3-8hr'!$A:$Z,$IU44+AP$21-$G$21,$IT44)</f>
        <v>46</v>
      </c>
      <c r="AQ44" s="10">
        <f>INDEX('O3-8hr'!$A:$Z,$IU44+AQ$21-$G$21,$IT44)</f>
        <v>47</v>
      </c>
      <c r="AR44" s="10">
        <f>INDEX('O3-8hr'!$A:$Z,$IU44+AR$21-$G$21,$IT44)</f>
        <v>34</v>
      </c>
      <c r="AS44" s="10">
        <f>INDEX('O3-8hr'!$A:$Z,$IU44+AS$21-$G$21,$IT44)</f>
        <v>47</v>
      </c>
      <c r="AT44" s="10">
        <f>INDEX('O3-8hr'!$A:$Z,$IU44+AT$21-$G$21,$IT44)</f>
        <v>50</v>
      </c>
      <c r="AU44" s="10">
        <f>INDEX('O3-8hr'!$A:$Z,$IU44+AU$21-$G$21,$IT44)</f>
        <v>56</v>
      </c>
      <c r="AV44" s="10">
        <f>INDEX('O3-8hr'!$A:$Z,$IU44+AV$21-$G$21,$IT44)</f>
        <v>48</v>
      </c>
      <c r="AW44" s="10">
        <f>INDEX('O3-8hr'!$A:$Z,$IU44+AW$21-$G$21,$IT44)</f>
        <v>58</v>
      </c>
      <c r="AX44" s="10">
        <f>INDEX('O3-8hr'!$A:$Z,$IU44+AX$21-$G$21,$IT44)</f>
        <v>43</v>
      </c>
      <c r="AY44" s="10">
        <f>INDEX('O3-8hr'!$A:$Z,$IU44+AY$21-$G$21,$IT44)</f>
        <v>52.000000000000007</v>
      </c>
      <c r="AZ44" s="10">
        <f>INDEX('O3-8hr'!$A:$Z,$IU44+AZ$21-$G$21,$IT44)</f>
        <v>45.000000000000007</v>
      </c>
      <c r="BA44" s="10">
        <f>INDEX('O3-8hr'!$A:$Z,$IU44+BA$21-$G$21,$IT44)</f>
        <v>52.000000000000007</v>
      </c>
      <c r="BB44" s="10">
        <f>INDEX('O3-8hr'!$A:$Z,$IU44+BB$21-$G$21,$IT44)</f>
        <v>36.000000000000007</v>
      </c>
      <c r="BC44" s="10">
        <f>INDEX('O3-8hr'!$A:$Z,$IU44+BC$21-$G$21,$IT44)</f>
        <v>38</v>
      </c>
      <c r="BD44" s="10">
        <f>INDEX('O3-8hr'!$A:$Z,$IU44+BD$21-$G$21,$IT44)</f>
        <v>41</v>
      </c>
      <c r="BE44" s="10">
        <f>INDEX('O3-8hr'!$A:$Z,$IU44+BE$21-$G$21,$IT44)</f>
        <v>43</v>
      </c>
      <c r="BF44" s="10">
        <f>INDEX('O3-8hr'!$A:$Z,$IU44+BF$21-$G$21,$IT44)</f>
        <v>39</v>
      </c>
      <c r="BG44" s="10">
        <f>INDEX('O3-8hr'!$A:$Z,$IU44+BG$21-$G$21,$IT44)</f>
        <v>28</v>
      </c>
      <c r="BH44" s="10">
        <f>INDEX('O3-8hr'!$A:$Z,$IU44+BH$21-$G$21,$IT44)</f>
        <v>32</v>
      </c>
      <c r="BI44" s="10">
        <f>INDEX('O3-8hr'!$A:$Z,$IU44+BI$21-$G$21,$IT44)</f>
        <v>39</v>
      </c>
      <c r="BJ44" s="10">
        <f>INDEX('O3-8hr'!$A:$Z,$IU44+BJ$21-$G$21,$IT44)</f>
        <v>37.000000000000007</v>
      </c>
      <c r="BK44" s="10">
        <f>INDEX('O3-8hr'!$A:$Z,$IU44+BK$21-$G$21,$IT44)</f>
        <v>31</v>
      </c>
      <c r="BL44" s="10">
        <f>INDEX('O3-8hr'!$A:$Z,$IU44+BL$21-$G$21,$IT44)</f>
        <v>45.000000000000007</v>
      </c>
      <c r="BM44" s="10">
        <f>INDEX('O3-8hr'!$A:$Z,$IU44+BM$21-$G$21,$IT44)</f>
        <v>48</v>
      </c>
      <c r="BN44" s="10">
        <f>INDEX('O3-8hr'!$A:$Z,$IU44+BN$21-$G$21,$IT44)</f>
        <v>51.000000000000007</v>
      </c>
      <c r="BO44" s="10">
        <f>INDEX('O3-8hr'!$A:$Z,$IU44+BO$21-$G$21,$IT44)</f>
        <v>41</v>
      </c>
      <c r="BP44" s="10">
        <f>INDEX('O3-8hr'!$A:$Z,$IU44+BP$21-$G$21,$IT44)</f>
        <v>27</v>
      </c>
      <c r="BQ44" s="10">
        <f>INDEX('O3-8hr'!$A:$Z,$IU44+BQ$21-$G$21,$IT44)</f>
        <v>53.000000000000007</v>
      </c>
      <c r="BR44" s="10">
        <f>INDEX('O3-8hr'!$A:$Z,$IU44+BR$21-$G$21,$IT44)</f>
        <v>44.000000000000007</v>
      </c>
      <c r="BS44" s="10">
        <f>INDEX('O3-8hr'!$A:$Z,$IU44+BS$21-$G$21,$IT44)</f>
        <v>43</v>
      </c>
      <c r="BT44" s="10">
        <f>INDEX('O3-8hr'!$A:$Z,$IU44+BT$21-$G$21,$IT44)</f>
        <v>42</v>
      </c>
      <c r="BU44" s="10">
        <f>INDEX('O3-8hr'!$A:$Z,$IU44+BU$21-$G$21,$IT44)</f>
        <v>35</v>
      </c>
      <c r="BV44" s="10">
        <f>INDEX('O3-8hr'!$A:$Z,$IU44+BV$21-$G$21,$IT44)</f>
        <v>35</v>
      </c>
      <c r="BW44" s="10">
        <f>INDEX('O3-8hr'!$A:$Z,$IU44+BW$21-$G$21,$IT44)</f>
        <v>41</v>
      </c>
      <c r="BX44" s="10">
        <f>INDEX('O3-8hr'!$A:$Z,$IU44+BX$21-$G$21,$IT44)</f>
        <v>50</v>
      </c>
      <c r="BY44" s="10">
        <f>INDEX('O3-8hr'!$A:$Z,$IU44+BY$21-$G$21,$IT44)</f>
        <v>53.000000000000007</v>
      </c>
      <c r="BZ44" s="10">
        <f>INDEX('O3-8hr'!$A:$Z,$IU44+BZ$21-$G$21,$IT44)</f>
        <v>41</v>
      </c>
      <c r="CA44" s="10">
        <f>INDEX('O3-8hr'!$A:$Z,$IU44+CA$21-$G$21,$IT44)</f>
        <v>36.000000000000007</v>
      </c>
      <c r="CB44" s="10">
        <f>INDEX('O3-8hr'!$A:$Z,$IU44+CB$21-$G$21,$IT44)</f>
        <v>33</v>
      </c>
      <c r="CC44" s="10">
        <f>INDEX('O3-8hr'!$A:$Z,$IU44+CC$21-$G$21,$IT44)</f>
        <v>49</v>
      </c>
      <c r="CD44" s="10">
        <f>INDEX('O3-8hr'!$A:$Z,$IU44+CD$21-$G$21,$IT44)</f>
        <v>42</v>
      </c>
      <c r="CE44" s="10">
        <f>INDEX('O3-8hr'!$A:$Z,$IU44+CE$21-$G$21,$IT44)</f>
        <v>48</v>
      </c>
      <c r="CF44" s="10">
        <f>INDEX('O3-8hr'!$A:$Z,$IU44+CF$21-$G$21,$IT44)</f>
        <v>57</v>
      </c>
      <c r="CG44" s="10">
        <f>INDEX('O3-8hr'!$A:$Z,$IU44+CG$21-$G$21,$IT44)</f>
        <v>58</v>
      </c>
      <c r="CH44" s="10">
        <f>INDEX('O3-8hr'!$A:$Z,$IU44+CH$21-$G$21,$IT44)</f>
        <v>55</v>
      </c>
      <c r="CI44" s="10">
        <f>INDEX('O3-8hr'!$A:$Z,$IU44+CI$21-$G$21,$IT44)</f>
        <v>36.000000000000007</v>
      </c>
      <c r="CJ44" s="10">
        <f>INDEX('O3-8hr'!$A:$Z,$IU44+CJ$21-$G$21,$IT44)</f>
        <v>35</v>
      </c>
      <c r="CK44" s="10">
        <f>INDEX('O3-8hr'!$A:$Z,$IU44+CK$21-$G$21,$IT44)</f>
        <v>39</v>
      </c>
      <c r="CL44" s="10">
        <f>INDEX('O3-8hr'!$A:$Z,$IU44+CL$21-$G$21,$IT44)</f>
        <v>43</v>
      </c>
      <c r="CM44" s="10">
        <f>INDEX('O3-8hr'!$A:$Z,$IU44+CM$21-$G$21,$IT44)</f>
        <v>50</v>
      </c>
      <c r="CN44" s="10">
        <f>INDEX('O3-8hr'!$A:$Z,$IU44+CN$21-$G$21,$IT44)</f>
        <v>40</v>
      </c>
      <c r="CO44" s="10">
        <f>INDEX('O3-8hr'!$A:$Z,$IU44+CO$21-$G$21,$IT44)</f>
        <v>42</v>
      </c>
      <c r="CP44" s="10">
        <f>INDEX('O3-8hr'!$A:$Z,$IU44+CP$21-$G$21,$IT44)</f>
        <v>36.000000000000007</v>
      </c>
      <c r="CQ44" s="10">
        <f>INDEX('O3-8hr'!$A:$Z,$IU44+CQ$21-$G$21,$IT44)</f>
        <v>38</v>
      </c>
      <c r="CR44" s="10">
        <f>INDEX('O3-8hr'!$A:$Z,$IU44+CR$21-$G$21,$IT44)</f>
        <v>37.000000000000007</v>
      </c>
      <c r="CS44" s="10">
        <f>INDEX('O3-8hr'!$A:$Z,$IU44+CS$21-$G$21,$IT44)</f>
        <v>37.000000000000007</v>
      </c>
      <c r="CT44" s="10">
        <f>INDEX('O3-8hr'!$A:$Z,$IU44+CT$21-$G$21,$IT44)</f>
        <v>36.000000000000007</v>
      </c>
      <c r="CU44" s="10">
        <f>INDEX('O3-8hr'!$A:$Z,$IU44+CU$21-$G$21,$IT44)</f>
        <v>58</v>
      </c>
      <c r="CV44" s="10">
        <f>INDEX('O3-8hr'!$A:$Z,$IU44+CV$21-$G$21,$IT44)</f>
        <v>49</v>
      </c>
      <c r="CW44" s="10">
        <f>INDEX('O3-8hr'!$A:$Z,$IU44+CW$21-$G$21,$IT44)</f>
        <v>47</v>
      </c>
      <c r="CX44" s="10">
        <f>INDEX('O3-8hr'!$A:$Z,$IU44+CX$21-$G$21,$IT44)</f>
        <v>52.000000000000007</v>
      </c>
      <c r="CY44" s="10">
        <f>INDEX('O3-8hr'!$A:$Z,$IU44+CY$21-$G$21,$IT44)</f>
        <v>46</v>
      </c>
      <c r="CZ44" s="10">
        <f>INDEX('O3-8hr'!$A:$Z,$IU44+CZ$21-$G$21,$IT44)</f>
        <v>29</v>
      </c>
      <c r="DA44" s="10">
        <f>INDEX('O3-8hr'!$A:$Z,$IU44+DA$21-$G$21,$IT44)</f>
        <v>40</v>
      </c>
      <c r="DB44" s="10">
        <f>INDEX('O3-8hr'!$A:$Z,$IU44+DB$21-$G$21,$IT44)</f>
        <v>39</v>
      </c>
      <c r="DC44" s="10">
        <f>INDEX('O3-8hr'!$A:$Z,$IU44+DC$21-$G$21,$IT44)</f>
        <v>55</v>
      </c>
      <c r="DD44" s="10">
        <f>INDEX('O3-8hr'!$A:$Z,$IU44+DD$21-$G$21,$IT44)</f>
        <v>58</v>
      </c>
      <c r="DE44" s="10">
        <f>INDEX('O3-8hr'!$A:$Z,$IU44+DE$21-$G$21,$IT44)</f>
        <v>58</v>
      </c>
      <c r="DF44" s="10">
        <f>INDEX('O3-8hr'!$A:$Z,$IU44+DF$21-$G$21,$IT44)</f>
        <v>66</v>
      </c>
      <c r="DG44" s="10">
        <f>INDEX('O3-8hr'!$A:$Z,$IU44+DG$21-$G$21,$IT44)</f>
        <v>62</v>
      </c>
      <c r="DH44" s="10">
        <f>INDEX('O3-8hr'!$A:$Z,$IU44+DH$21-$G$21,$IT44)</f>
        <v>41</v>
      </c>
      <c r="DI44" s="10">
        <f>INDEX('O3-8hr'!$A:$Z,$IU44+DI$21-$G$21,$IT44)</f>
        <v>36.000000000000007</v>
      </c>
      <c r="DJ44" s="10">
        <f>INDEX('O3-8hr'!$A:$Z,$IU44+DJ$21-$G$21,$IT44)</f>
        <v>30</v>
      </c>
      <c r="DK44" s="10">
        <f>INDEX('O3-8hr'!$A:$Z,$IU44+DK$21-$G$21,$IT44)</f>
        <v>43</v>
      </c>
      <c r="DL44" s="10">
        <f>INDEX('O3-8hr'!$A:$Z,$IU44+DL$21-$G$21,$IT44)</f>
        <v>30</v>
      </c>
      <c r="DM44" s="10">
        <f>INDEX('O3-8hr'!$A:$Z,$IU44+DM$21-$G$21,$IT44)</f>
        <v>31</v>
      </c>
      <c r="DN44" s="10">
        <f>INDEX('O3-8hr'!$A:$Z,$IU44+DN$21-$G$21,$IT44)</f>
        <v>52.000000000000007</v>
      </c>
      <c r="DO44" s="10">
        <f>INDEX('O3-8hr'!$A:$Z,$IU44+DO$21-$G$21,$IT44)</f>
        <v>49</v>
      </c>
      <c r="DP44" s="10">
        <f>INDEX('O3-8hr'!$A:$Z,$IU44+DP$21-$G$21,$IT44)</f>
        <v>57</v>
      </c>
      <c r="DQ44" s="10">
        <f>INDEX('O3-8hr'!$A:$Z,$IU44+DQ$21-$G$21,$IT44)</f>
        <v>32</v>
      </c>
      <c r="DR44" s="10">
        <f>INDEX('O3-8hr'!$A:$Z,$IU44+DR$21-$G$21,$IT44)</f>
        <v>45.000000000000007</v>
      </c>
      <c r="DS44" s="10">
        <f>INDEX('O3-8hr'!$A:$Z,$IU44+DS$21-$G$21,$IT44)</f>
        <v>56</v>
      </c>
      <c r="DT44" s="10">
        <f>INDEX('O3-8hr'!$A:$Z,$IU44+DT$21-$G$21,$IT44)</f>
        <v>54</v>
      </c>
      <c r="DU44" s="10">
        <f>INDEX('O3-8hr'!$A:$Z,$IU44+DU$21-$G$21,$IT44)</f>
        <v>51.000000000000007</v>
      </c>
      <c r="DV44" s="10">
        <f>INDEX('O3-8hr'!$A:$Z,$IU44+DV$21-$G$21,$IT44)</f>
        <v>46</v>
      </c>
      <c r="DW44" s="10">
        <f>INDEX('O3-8hr'!$A:$Z,$IU44+DW$21-$G$21,$IT44)</f>
        <v>49</v>
      </c>
      <c r="DX44" s="10">
        <f>INDEX('O3-8hr'!$A:$Z,$IU44+DX$21-$G$21,$IT44)</f>
        <v>44.000000000000007</v>
      </c>
      <c r="DY44" s="10">
        <f>INDEX('O3-8hr'!$A:$Z,$IU44+DY$21-$G$21,$IT44)</f>
        <v>24</v>
      </c>
      <c r="DZ44" s="10">
        <f>INDEX('O3-8hr'!$A:$Z,$IU44+DZ$21-$G$21,$IT44)</f>
        <v>54</v>
      </c>
      <c r="EA44" s="10">
        <f>INDEX('O3-8hr'!$A:$Z,$IU44+EA$21-$G$21,$IT44)</f>
        <v>63</v>
      </c>
      <c r="EB44" s="10">
        <f>INDEX('O3-8hr'!$A:$Z,$IU44+EB$21-$G$21,$IT44)</f>
        <v>48</v>
      </c>
      <c r="EC44" s="10">
        <f>INDEX('O3-8hr'!$A:$Z,$IU44+EC$21-$G$21,$IT44)</f>
        <v>45.000000000000007</v>
      </c>
      <c r="ED44" s="10">
        <f>INDEX('O3-8hr'!$A:$Z,$IU44+ED$21-$G$21,$IT44)</f>
        <v>27</v>
      </c>
      <c r="EE44" s="10">
        <f>INDEX('O3-8hr'!$A:$Z,$IU44+EE$21-$G$21,$IT44)</f>
        <v>42</v>
      </c>
      <c r="EF44" s="10">
        <f>INDEX('O3-8hr'!$A:$Z,$IU44+EF$21-$G$21,$IT44)</f>
        <v>57</v>
      </c>
      <c r="EG44" s="10">
        <f>INDEX('O3-8hr'!$A:$Z,$IU44+EG$21-$G$21,$IT44)</f>
        <v>45.000000000000007</v>
      </c>
      <c r="EH44" s="10">
        <f>INDEX('O3-8hr'!$A:$Z,$IU44+EH$21-$G$21,$IT44)</f>
        <v>47</v>
      </c>
      <c r="EI44" s="10">
        <f>INDEX('O3-8hr'!$A:$Z,$IU44+EI$21-$G$21,$IT44)</f>
        <v>47</v>
      </c>
      <c r="EJ44" s="10">
        <f>INDEX('O3-8hr'!$A:$Z,$IU44+EJ$21-$G$21,$IT44)</f>
        <v>62</v>
      </c>
      <c r="EK44" s="10">
        <f>INDEX('O3-8hr'!$A:$Z,$IU44+EK$21-$G$21,$IT44)</f>
        <v>55</v>
      </c>
      <c r="EL44" s="10">
        <f>INDEX('O3-8hr'!$A:$Z,$IU44+EL$21-$G$21,$IT44)</f>
        <v>42</v>
      </c>
      <c r="EM44" s="10">
        <f>INDEX('O3-8hr'!$A:$Z,$IU44+EM$21-$G$21,$IT44)</f>
        <v>47</v>
      </c>
      <c r="EN44" s="10">
        <f>INDEX('O3-8hr'!$A:$Z,$IU44+EN$21-$G$21,$IT44)</f>
        <v>42</v>
      </c>
      <c r="EO44" s="10">
        <f>INDEX('O3-8hr'!$A:$Z,$IU44+EO$21-$G$21,$IT44)</f>
        <v>49</v>
      </c>
      <c r="EP44" s="10">
        <f>INDEX('O3-8hr'!$A:$Z,$IU44+EP$21-$G$21,$IT44)</f>
        <v>37.000000000000007</v>
      </c>
      <c r="EQ44" s="10">
        <f>INDEX('O3-8hr'!$A:$Z,$IU44+EQ$21-$G$21,$IT44)</f>
        <v>42</v>
      </c>
      <c r="ER44" s="10">
        <f>INDEX('O3-8hr'!$A:$Z,$IU44+ER$21-$G$21,$IT44)</f>
        <v>63</v>
      </c>
      <c r="ES44" s="10">
        <f>INDEX('O3-8hr'!$A:$Z,$IU44+ES$21-$G$21,$IT44)</f>
        <v>66</v>
      </c>
      <c r="ET44" s="10">
        <f>INDEX('O3-8hr'!$A:$Z,$IU44+ET$21-$G$21,$IT44)</f>
        <v>62</v>
      </c>
      <c r="EU44" s="10">
        <f>INDEX('O3-8hr'!$A:$Z,$IU44+EU$21-$G$21,$IT44)</f>
        <v>57</v>
      </c>
      <c r="EV44" s="10">
        <f>INDEX('O3-8hr'!$A:$Z,$IU44+EV$21-$G$21,$IT44)</f>
        <v>47</v>
      </c>
      <c r="EW44" s="10">
        <f>INDEX('O3-8hr'!$A:$Z,$IU44+EW$21-$G$21,$IT44)</f>
        <v>35</v>
      </c>
      <c r="EX44" s="10">
        <f>INDEX('O3-8hr'!$A:$Z,$IU44+EX$21-$G$21,$IT44)</f>
        <v>35</v>
      </c>
      <c r="EY44" s="10">
        <f>INDEX('O3-8hr'!$A:$Z,$IU44+EY$21-$G$21,$IT44)</f>
        <v>39</v>
      </c>
      <c r="EZ44" s="10">
        <f>INDEX('O3-8hr'!$A:$Z,$IU44+EZ$21-$G$21,$IT44)</f>
        <v>44.000000000000007</v>
      </c>
      <c r="FA44" s="10">
        <f>INDEX('O3-8hr'!$A:$Z,$IU44+FA$21-$G$21,$IT44)</f>
        <v>30</v>
      </c>
      <c r="FB44" s="10">
        <f>INDEX('O3-8hr'!$A:$Z,$IU44+FB$21-$G$21,$IT44)</f>
        <v>31</v>
      </c>
      <c r="FC44" s="10">
        <f>INDEX('O3-8hr'!$A:$Z,$IU44+FC$21-$G$21,$IT44)</f>
        <v>43</v>
      </c>
      <c r="FD44" s="10">
        <f>INDEX('O3-8hr'!$A:$Z,$IU44+FD$21-$G$21,$IT44)</f>
        <v>67</v>
      </c>
      <c r="FE44" s="10">
        <f>INDEX('O3-8hr'!$A:$Z,$IU44+FE$21-$G$21,$IT44)</f>
        <v>56</v>
      </c>
      <c r="FF44" s="10">
        <f>INDEX('O3-8hr'!$A:$Z,$IU44+FF$21-$G$21,$IT44)</f>
        <v>42</v>
      </c>
      <c r="FG44" s="10">
        <f>INDEX('O3-8hr'!$A:$Z,$IU44+FG$21-$G$21,$IT44)</f>
        <v>37.000000000000007</v>
      </c>
      <c r="FH44" s="10">
        <f>INDEX('O3-8hr'!$A:$Z,$IU44+FH$21-$G$21,$IT44)</f>
        <v>41</v>
      </c>
      <c r="FI44" s="10">
        <f>INDEX('O3-8hr'!$A:$Z,$IU44+FI$21-$G$21,$IT44)</f>
        <v>36.000000000000007</v>
      </c>
      <c r="FJ44" s="10">
        <f>INDEX('O3-8hr'!$A:$Z,$IU44+FJ$21-$G$21,$IT44)</f>
        <v>38</v>
      </c>
      <c r="FK44" s="10">
        <f>INDEX('O3-8hr'!$A:$Z,$IU44+FK$21-$G$21,$IT44)</f>
        <v>38</v>
      </c>
      <c r="FL44" s="10">
        <f>INDEX('O3-8hr'!$A:$Z,$IU44+FL$21-$G$21,$IT44)</f>
        <v>50</v>
      </c>
      <c r="FM44" s="10">
        <f>INDEX('O3-8hr'!$A:$Z,$IU44+FM$21-$G$21,$IT44)</f>
        <v>53.000000000000007</v>
      </c>
      <c r="FN44" s="10">
        <f>INDEX('O3-8hr'!$A:$Z,$IU44+FN$21-$G$21,$IT44)</f>
        <v>44.000000000000007</v>
      </c>
      <c r="FO44" s="10">
        <f>INDEX('O3-8hr'!$A:$Z,$IU44+FO$21-$G$21,$IT44)</f>
        <v>32</v>
      </c>
      <c r="FP44" s="10">
        <f>INDEX('O3-8hr'!$A:$Z,$IU44+FP$21-$G$21,$IT44)</f>
        <v>47</v>
      </c>
      <c r="FQ44" s="10">
        <f>INDEX('O3-8hr'!$A:$Z,$IU44+FQ$21-$G$21,$IT44)</f>
        <v>58</v>
      </c>
      <c r="FR44" s="10">
        <f>INDEX('O3-8hr'!$A:$Z,$IU44+FR$21-$G$21,$IT44)</f>
        <v>30</v>
      </c>
      <c r="FS44" s="10">
        <f>INDEX('O3-8hr'!$A:$Z,$IU44+FS$21-$G$21,$IT44)</f>
        <v>56</v>
      </c>
      <c r="FT44" s="10">
        <f>INDEX('O3-8hr'!$A:$Z,$IU44+FT$21-$G$21,$IT44)</f>
        <v>56</v>
      </c>
      <c r="FU44" s="10">
        <f>INDEX('O3-8hr'!$A:$Z,$IU44+FU$21-$G$21,$IT44)</f>
        <v>35</v>
      </c>
      <c r="FV44" s="10">
        <f>INDEX('O3-8hr'!$A:$Z,$IU44+FV$21-$G$21,$IT44)</f>
        <v>45.000000000000007</v>
      </c>
      <c r="FW44" s="10">
        <f>INDEX('O3-8hr'!$A:$Z,$IU44+FW$21-$G$21,$IT44)</f>
        <v>43</v>
      </c>
      <c r="FX44" s="10">
        <f>INDEX('O3-8hr'!$A:$Z,$IU44+FX$21-$G$21,$IT44)</f>
        <v>47</v>
      </c>
      <c r="FY44" s="10">
        <f>INDEX('O3-8hr'!$A:$Z,$IU44+FY$21-$G$21,$IT44)</f>
        <v>35</v>
      </c>
      <c r="FZ44" s="10">
        <f>INDEX('O3-8hr'!$A:$Z,$IU44+FZ$21-$G$21,$IT44)</f>
        <v>46</v>
      </c>
      <c r="GA44" s="10">
        <f>INDEX('O3-8hr'!$A:$Z,$IU44+GA$21-$G$21,$IT44)</f>
        <v>47</v>
      </c>
      <c r="GB44" s="10">
        <f>INDEX('O3-8hr'!$A:$Z,$IU44+GB$21-$G$21,$IT44)</f>
        <v>44.000000000000007</v>
      </c>
      <c r="GC44" s="10">
        <f>INDEX('O3-8hr'!$A:$Z,$IU44+GC$21-$G$21,$IT44)</f>
        <v>47</v>
      </c>
      <c r="GD44" s="10">
        <f>INDEX('O3-8hr'!$A:$Z,$IU44+GD$21-$G$21,$IT44)</f>
        <v>43</v>
      </c>
      <c r="GE44" s="10">
        <f>INDEX('O3-8hr'!$A:$Z,$IU44+GE$21-$G$21,$IT44)</f>
        <v>36.000000000000007</v>
      </c>
      <c r="GF44" s="10">
        <f>INDEX('O3-8hr'!$A:$Z,$IU44+GF$21-$G$21,$IT44)</f>
        <v>35</v>
      </c>
      <c r="GG44" s="10">
        <f>INDEX('O3-8hr'!$A:$Z,$IU44+GG$21-$G$21,$IT44)</f>
        <v>41</v>
      </c>
      <c r="GH44" s="10">
        <f>INDEX('O3-8hr'!$A:$Z,$IU44+GH$21-$G$21,$IT44)</f>
        <v>57</v>
      </c>
      <c r="GI44" s="10">
        <f>INDEX('O3-8hr'!$A:$Z,$IU44+GI$21-$G$21,$IT44)</f>
        <v>33</v>
      </c>
      <c r="GJ44" s="10">
        <f>INDEX('O3-8hr'!$A:$Z,$IU44+GJ$21-$G$21,$IT44)</f>
        <v>41</v>
      </c>
      <c r="GK44" s="10">
        <f>INDEX('O3-8hr'!$A:$Z,$IU44+GK$21-$G$21,$IT44)</f>
        <v>27</v>
      </c>
      <c r="GL44" s="10">
        <f>INDEX('O3-8hr'!$A:$Z,$IU44+GL$21-$G$21,$IT44)</f>
        <v>46</v>
      </c>
      <c r="GM44" s="10">
        <f>INDEX('O3-8hr'!$A:$Z,$IU44+GM$21-$G$21,$IT44)</f>
        <v>42</v>
      </c>
      <c r="GN44" s="10">
        <f>INDEX('O3-8hr'!$A:$Z,$IU44+GN$21-$G$21,$IT44)</f>
        <v>38</v>
      </c>
      <c r="GO44" s="10">
        <f>INDEX('O3-8hr'!$A:$Z,$IU44+GO$21-$G$21,$IT44)</f>
        <v>40</v>
      </c>
      <c r="GP44" s="10">
        <f>INDEX('O3-8hr'!$A:$Z,$IU44+GP$21-$G$21,$IT44)</f>
        <v>37.000000000000007</v>
      </c>
      <c r="GQ44" s="10">
        <f>INDEX('O3-8hr'!$A:$Z,$IU44+GQ$21-$G$21,$IT44)</f>
        <v>28</v>
      </c>
      <c r="GR44" s="10">
        <f>INDEX('O3-8hr'!$A:$Z,$IU44+GR$21-$G$21,$IT44)</f>
        <v>35</v>
      </c>
      <c r="GS44" s="10">
        <f>INDEX('O3-8hr'!$A:$Z,$IU44+GS$21-$G$21,$IT44)</f>
        <v>33</v>
      </c>
      <c r="GT44" s="10">
        <f>INDEX('O3-8hr'!$A:$Z,$IU44+GT$21-$G$21,$IT44)</f>
        <v>53.000000000000007</v>
      </c>
      <c r="GU44" s="10">
        <f>INDEX('O3-8hr'!$A:$Z,$IU44+GU$21-$G$21,$IT44)</f>
        <v>35</v>
      </c>
      <c r="GV44" s="10">
        <f>INDEX('O3-8hr'!$A:$Z,$IU44+GV$21-$G$21,$IT44)</f>
        <v>37.000000000000007</v>
      </c>
      <c r="GW44" s="10">
        <f>INDEX('O3-8hr'!$A:$Z,$IU44+GW$21-$G$21,$IT44)</f>
        <v>49</v>
      </c>
      <c r="GX44" s="10">
        <f>INDEX('O3-8hr'!$A:$Z,$IU44+GX$21-$G$21,$IT44)</f>
        <v>42</v>
      </c>
      <c r="GY44" s="10">
        <f>INDEX('O3-8hr'!$A:$Z,$IU44+GY$21-$G$21,$IT44)</f>
        <v>33</v>
      </c>
      <c r="GZ44" s="10">
        <f>INDEX('O3-8hr'!$A:$Z,$IU44+GZ$21-$G$21,$IT44)</f>
        <v>22.000000000000004</v>
      </c>
      <c r="HA44" s="10">
        <f>INDEX('O3-8hr'!$A:$Z,$IU44+HA$21-$G$21,$IT44)</f>
        <v>24</v>
      </c>
      <c r="HB44" s="10">
        <f>INDEX('O3-8hr'!$A:$Z,$IU44+HB$21-$G$21,$IT44)</f>
        <v>30</v>
      </c>
      <c r="HC44" s="10">
        <f>INDEX('O3-8hr'!$A:$Z,$IU44+HC$21-$G$21,$IT44)</f>
        <v>37.000000000000007</v>
      </c>
      <c r="HD44" s="10">
        <f>INDEX('O3-8hr'!$A:$Z,$IU44+HD$21-$G$21,$IT44)</f>
        <v>41</v>
      </c>
      <c r="HE44" s="10">
        <f>INDEX('O3-8hr'!$A:$Z,$IU44+HE$21-$G$21,$IT44)</f>
        <v>50</v>
      </c>
      <c r="HF44" s="10">
        <f>INDEX('O3-8hr'!$A:$Z,$IU44+HF$21-$G$21,$IT44)</f>
        <v>56</v>
      </c>
      <c r="HG44" s="10">
        <f>INDEX('O3-8hr'!$A:$Z,$IU44+HG$21-$G$21,$IT44)</f>
        <v>28</v>
      </c>
      <c r="HH44" s="10">
        <f>INDEX('O3-8hr'!$A:$Z,$IU44+HH$21-$G$21,$IT44)</f>
        <v>22.000000000000004</v>
      </c>
      <c r="HI44" s="10">
        <f>INDEX('O3-8hr'!$A:$Z,$IU44+HI$21-$G$21,$IT44)</f>
        <v>14</v>
      </c>
      <c r="HJ44" s="10">
        <f>INDEX('O3-8hr'!$A:$Z,$IU44+HJ$21-$G$21,$IT44)</f>
        <v>46</v>
      </c>
      <c r="HK44" s="10">
        <f>INDEX('O3-8hr'!$A:$Z,$IU44+HK$21-$G$21,$IT44)</f>
        <v>42</v>
      </c>
      <c r="HL44" s="10">
        <f>INDEX('O3-8hr'!$A:$Z,$IU44+HL$21-$G$21,$IT44)</f>
        <v>28</v>
      </c>
      <c r="HM44" s="10">
        <f>INDEX('O3-8hr'!$A:$Z,$IU44+HM$21-$G$21,$IT44)</f>
        <v>37.000000000000007</v>
      </c>
      <c r="HN44" s="10">
        <f>INDEX('O3-8hr'!$A:$Z,$IU44+HN$21-$G$21,$IT44)</f>
        <v>41</v>
      </c>
      <c r="HO44" s="10">
        <f>INDEX('O3-8hr'!$A:$Z,$IU44+HO$21-$G$21,$IT44)</f>
        <v>37.000000000000007</v>
      </c>
      <c r="HP44" s="10">
        <f>INDEX('O3-8hr'!$A:$Z,$IU44+HP$21-$G$21,$IT44)</f>
        <v>42</v>
      </c>
      <c r="HQ44" s="10">
        <f>INDEX('O3-8hr'!$A:$Z,$IU44+HQ$21-$G$21,$IT44)</f>
        <v>47</v>
      </c>
      <c r="HR44" s="10">
        <f>INDEX('O3-8hr'!$A:$Z,$IU44+HR$21-$G$21,$IT44)</f>
        <v>45.000000000000007</v>
      </c>
      <c r="HS44" s="10">
        <f>INDEX('O3-8hr'!$A:$Z,$IU44+HS$21-$G$21,$IT44)</f>
        <v>38</v>
      </c>
      <c r="HT44" s="10">
        <f>INDEX('O3-8hr'!$A:$Z,$IU44+HT$21-$G$21,$IT44)</f>
        <v>31</v>
      </c>
      <c r="HU44" s="10">
        <f>INDEX('O3-8hr'!$A:$Z,$IU44+HU$21-$G$21,$IT44)</f>
        <v>30</v>
      </c>
      <c r="HV44" s="10">
        <f>INDEX('O3-8hr'!$A:$Z,$IU44+HV$21-$G$21,$IT44)</f>
        <v>42</v>
      </c>
      <c r="HW44" s="10">
        <f>INDEX('O3-8hr'!$A:$Z,$IU44+HW$21-$G$21,$IT44)</f>
        <v>50</v>
      </c>
      <c r="HX44" s="10">
        <f>INDEX('O3-8hr'!$A:$Z,$IU44+HX$21-$G$21,$IT44)</f>
        <v>41</v>
      </c>
      <c r="HY44" s="10">
        <f>INDEX('O3-8hr'!$A:$Z,$IU44+HY$21-$G$21,$IT44)</f>
        <v>42</v>
      </c>
      <c r="HZ44" s="10">
        <f>INDEX('O3-8hr'!$A:$Z,$IU44+HZ$21-$G$21,$IT44)</f>
        <v>37.000000000000007</v>
      </c>
      <c r="IA44" s="10">
        <f>INDEX('O3-8hr'!$A:$Z,$IU44+IA$21-$G$21,$IT44)</f>
        <v>36.000000000000007</v>
      </c>
      <c r="IB44" s="10">
        <f>INDEX('O3-8hr'!$A:$Z,$IU44+IB$21-$G$21,$IT44)</f>
        <v>29</v>
      </c>
      <c r="IC44" s="10">
        <f>INDEX('O3-8hr'!$A:$Z,$IU44+IC$21-$G$21,$IT44)</f>
        <v>33</v>
      </c>
      <c r="ID44" s="10">
        <f>INDEX('O3-8hr'!$A:$Z,$IU44+ID$21-$G$21,$IT44)</f>
        <v>51.000000000000007</v>
      </c>
      <c r="IE44" s="10">
        <f>INDEX('O3-8hr'!$A:$Z,$IU44+IE$21-$G$21,$IT44)</f>
        <v>54</v>
      </c>
      <c r="IF44" s="10">
        <f>INDEX('O3-8hr'!$A:$Z,$IU44+IF$21-$G$21,$IT44)</f>
        <v>57</v>
      </c>
      <c r="IG44" s="10">
        <f>INDEX('O3-8hr'!$A:$Z,$IU44+IG$21-$G$21,$IT44)</f>
        <v>50</v>
      </c>
      <c r="IH44" s="10">
        <f>INDEX('O3-8hr'!$A:$Z,$IU44+IH$21-$G$21,$IT44)</f>
        <v>55</v>
      </c>
      <c r="II44" s="10">
        <f>INDEX('O3-8hr'!$A:$Z,$IU44+II$21-$G$21,$IT44)</f>
        <v>48</v>
      </c>
      <c r="IJ44" s="10">
        <f>INDEX('O3-8hr'!$A:$Z,$IU44+IJ$21-$G$21,$IT44)</f>
        <v>45.000000000000007</v>
      </c>
      <c r="IK44" s="10">
        <f>INDEX('O3-8hr'!$A:$Z,$IU44+IK$21-$G$21,$IT44)</f>
        <v>32</v>
      </c>
      <c r="IL44" s="10">
        <f>INDEX('O3-8hr'!$A:$Z,$IU44+IL$21-$G$21,$IT44)</f>
        <v>26.000000000000004</v>
      </c>
      <c r="IM44" s="10">
        <f>INDEX('O3-8hr'!$A:$Z,$IU44+IM$21-$G$21,$IT44)</f>
        <v>52.000000000000007</v>
      </c>
      <c r="IN44" s="10">
        <f>INDEX('O3-8hr'!$A:$Z,$IU44+IN$21-$G$21,$IT44)</f>
        <v>58</v>
      </c>
      <c r="IO44" s="10">
        <f>INDEX('O3-8hr'!$A:$Z,$IU44+IO$21-$G$21,$IT44)</f>
        <v>50</v>
      </c>
      <c r="IP44" s="10">
        <f>INDEX('O3-8hr'!$A:$Z,$IU44+IP$21-$G$21,$IT44)</f>
        <v>35</v>
      </c>
      <c r="IQ44" s="15">
        <f>INDEX('O3-8hr'!$A:$Z,$IU44+IQ$21-$G$21,$IT44)</f>
        <v>41</v>
      </c>
      <c r="IR44" s="21">
        <f t="shared" si="58"/>
        <v>67</v>
      </c>
      <c r="IT44" s="40">
        <f>MATCH($B44,'O3-8hr'!$1:$1,0)</f>
        <v>5</v>
      </c>
      <c r="IU44" s="40">
        <f>MATCH(DATE($A44,$IT$18,$IU$18),'O3-8hr'!$B:$B,0)</f>
        <v>796</v>
      </c>
    </row>
    <row r="45" spans="1:255" ht="12.75" customHeight="1" x14ac:dyDescent="0.2">
      <c r="A45" s="21">
        <v>2017</v>
      </c>
      <c r="B45" s="21">
        <v>340070002</v>
      </c>
      <c r="C45" s="20">
        <f>INDEX(Sites!$A:$N,MATCH($B45,Sites!$A:$A,0),2)</f>
        <v>39.934446000000001</v>
      </c>
      <c r="D45" s="21" t="str">
        <f>INDEX(Sites!$A:$N,MATCH($B45,Sites!$A:$A,0),4)</f>
        <v>NJ</v>
      </c>
      <c r="E45" s="21" t="str">
        <f>INDEX(Sites!$A:$N,MATCH($B45,Sites!$A:$A,0),10)</f>
        <v>4.0</v>
      </c>
      <c r="F45" s="40" t="str">
        <f>INDEX(Sites!$A:$N,MATCH($B45,Sites!$A:$A,0),6)</f>
        <v>Camden Spruce St</v>
      </c>
      <c r="G45" s="16">
        <f>INDEX('O3-8hr'!$A:$Z,$IU45+G$21-$G$21,$IT45)</f>
        <v>33</v>
      </c>
      <c r="H45" s="10">
        <f>INDEX('O3-8hr'!$A:$Z,$IU45+H$21-$G$21,$IT45)</f>
        <v>40</v>
      </c>
      <c r="I45" s="10">
        <f>INDEX('O3-8hr'!$A:$Z,$IU45+I$21-$G$21,$IT45)</f>
        <v>39</v>
      </c>
      <c r="J45" s="10">
        <f>INDEX('O3-8hr'!$A:$Z,$IU45+J$21-$G$21,$IT45)</f>
        <v>42</v>
      </c>
      <c r="K45" s="10">
        <f>INDEX('O3-8hr'!$A:$Z,$IU45+K$21-$G$21,$IT45)</f>
        <v>41</v>
      </c>
      <c r="L45" s="10">
        <f>INDEX('O3-8hr'!$A:$Z,$IU45+L$21-$G$21,$IT45)</f>
        <v>39</v>
      </c>
      <c r="M45" s="10">
        <f>INDEX('O3-8hr'!$A:$Z,$IU45+M$21-$G$21,$IT45)</f>
        <v>38</v>
      </c>
      <c r="N45" s="10">
        <f>INDEX('O3-8hr'!$A:$Z,$IU45+N$21-$G$21,$IT45)</f>
        <v>42</v>
      </c>
      <c r="O45" s="10">
        <f>INDEX('O3-8hr'!$A:$Z,$IU45+O$21-$G$21,$IT45)</f>
        <v>45.000000000000007</v>
      </c>
      <c r="P45" s="10">
        <f>INDEX('O3-8hr'!$A:$Z,$IU45+P$21-$G$21,$IT45)</f>
        <v>40</v>
      </c>
      <c r="Q45" s="10">
        <f>INDEX('O3-8hr'!$A:$Z,$IU45+Q$21-$G$21,$IT45)</f>
        <v>40</v>
      </c>
      <c r="R45" s="10">
        <f>INDEX('O3-8hr'!$A:$Z,$IU45+R$21-$G$21,$IT45)</f>
        <v>39</v>
      </c>
      <c r="S45" s="10">
        <f>INDEX('O3-8hr'!$A:$Z,$IU45+S$21-$G$21,$IT45)</f>
        <v>37.000000000000007</v>
      </c>
      <c r="T45" s="10">
        <f>INDEX('O3-8hr'!$A:$Z,$IU45+T$21-$G$21,$IT45)</f>
        <v>37.000000000000007</v>
      </c>
      <c r="U45" s="10">
        <f>INDEX('O3-8hr'!$A:$Z,$IU45+U$21-$G$21,$IT45)</f>
        <v>38</v>
      </c>
      <c r="V45" s="10">
        <f>INDEX('O3-8hr'!$A:$Z,$IU45+V$21-$G$21,$IT45)</f>
        <v>38</v>
      </c>
      <c r="W45" s="10">
        <f>INDEX('O3-8hr'!$A:$Z,$IU45+W$21-$G$21,$IT45)</f>
        <v>40</v>
      </c>
      <c r="X45" s="10">
        <f>INDEX('O3-8hr'!$A:$Z,$IU45+X$21-$G$21,$IT45)</f>
        <v>40</v>
      </c>
      <c r="Y45" s="10">
        <f>INDEX('O3-8hr'!$A:$Z,$IU45+Y$21-$G$21,$IT45)</f>
        <v>56</v>
      </c>
      <c r="Z45" s="10">
        <f>INDEX('O3-8hr'!$A:$Z,$IU45+Z$21-$G$21,$IT45)</f>
        <v>52.000000000000007</v>
      </c>
      <c r="AA45" s="10">
        <f>INDEX('O3-8hr'!$A:$Z,$IU45+AA$21-$G$21,$IT45)</f>
        <v>37.000000000000007</v>
      </c>
      <c r="AB45" s="10">
        <f>INDEX('O3-8hr'!$A:$Z,$IU45+AB$21-$G$21,$IT45)</f>
        <v>45.000000000000007</v>
      </c>
      <c r="AC45" s="10">
        <f>INDEX('O3-8hr'!$A:$Z,$IU45+AC$21-$G$21,$IT45)</f>
        <v>38</v>
      </c>
      <c r="AD45" s="10">
        <f>INDEX('O3-8hr'!$A:$Z,$IU45+AD$21-$G$21,$IT45)</f>
        <v>45.000000000000007</v>
      </c>
      <c r="AE45" s="10">
        <f>INDEX('O3-8hr'!$A:$Z,$IU45+AE$21-$G$21,$IT45)</f>
        <v>33</v>
      </c>
      <c r="AF45" s="10">
        <f>INDEX('O3-8hr'!$A:$Z,$IU45+AF$21-$G$21,$IT45)</f>
        <v>36.000000000000007</v>
      </c>
      <c r="AG45" s="10">
        <f>INDEX('O3-8hr'!$A:$Z,$IU45+AG$21-$G$21,$IT45)</f>
        <v>14</v>
      </c>
      <c r="AH45" s="10">
        <f>INDEX('O3-8hr'!$A:$Z,$IU45+AH$21-$G$21,$IT45)</f>
        <v>11.000000000000002</v>
      </c>
      <c r="AI45" s="10">
        <f>INDEX('O3-8hr'!$A:$Z,$IU45+AI$21-$G$21,$IT45)</f>
        <v>43</v>
      </c>
      <c r="AJ45" s="10">
        <f>INDEX('O3-8hr'!$A:$Z,$IU45+AJ$21-$G$21,$IT45)</f>
        <v>39</v>
      </c>
      <c r="AK45" s="10">
        <f>INDEX('O3-8hr'!$A:$Z,$IU45+AK$21-$G$21,$IT45)</f>
        <v>36.000000000000007</v>
      </c>
      <c r="AL45" s="10">
        <f>INDEX('O3-8hr'!$A:$Z,$IU45+AL$21-$G$21,$IT45)</f>
        <v>38</v>
      </c>
      <c r="AM45" s="10">
        <f>INDEX('O3-8hr'!$A:$Z,$IU45+AM$21-$G$21,$IT45)</f>
        <v>47</v>
      </c>
      <c r="AN45" s="10">
        <f>INDEX('O3-8hr'!$A:$Z,$IU45+AN$21-$G$21,$IT45)</f>
        <v>47</v>
      </c>
      <c r="AO45" s="10">
        <f>INDEX('O3-8hr'!$A:$Z,$IU45+AO$21-$G$21,$IT45)</f>
        <v>40</v>
      </c>
      <c r="AP45" s="10">
        <f>INDEX('O3-8hr'!$A:$Z,$IU45+AP$21-$G$21,$IT45)</f>
        <v>48</v>
      </c>
      <c r="AQ45" s="10">
        <f>INDEX('O3-8hr'!$A:$Z,$IU45+AQ$21-$G$21,$IT45)</f>
        <v>31</v>
      </c>
      <c r="AR45" s="10">
        <f>INDEX('O3-8hr'!$A:$Z,$IU45+AR$21-$G$21,$IT45)</f>
        <v>34</v>
      </c>
      <c r="AS45" s="10">
        <f>INDEX('O3-8hr'!$A:$Z,$IU45+AS$21-$G$21,$IT45)</f>
        <v>47</v>
      </c>
      <c r="AT45" s="10">
        <f>INDEX('O3-8hr'!$A:$Z,$IU45+AT$21-$G$21,$IT45)</f>
        <v>54</v>
      </c>
      <c r="AU45" s="10">
        <f>INDEX('O3-8hr'!$A:$Z,$IU45+AU$21-$G$21,$IT45)</f>
        <v>58</v>
      </c>
      <c r="AV45" s="10">
        <f>INDEX('O3-8hr'!$A:$Z,$IU45+AV$21-$G$21,$IT45)</f>
        <v>62</v>
      </c>
      <c r="AW45" s="10">
        <f>INDEX('O3-8hr'!$A:$Z,$IU45+AW$21-$G$21,$IT45)</f>
        <v>49</v>
      </c>
      <c r="AX45" s="10">
        <f>INDEX('O3-8hr'!$A:$Z,$IU45+AX$21-$G$21,$IT45)</f>
        <v>50</v>
      </c>
      <c r="AY45" s="10">
        <f>INDEX('O3-8hr'!$A:$Z,$IU45+AY$21-$G$21,$IT45)</f>
        <v>52.000000000000007</v>
      </c>
      <c r="AZ45" s="10">
        <f>INDEX('O3-8hr'!$A:$Z,$IU45+AZ$21-$G$21,$IT45)</f>
        <v>47</v>
      </c>
      <c r="BA45" s="10">
        <f>INDEX('O3-8hr'!$A:$Z,$IU45+BA$21-$G$21,$IT45)</f>
        <v>54</v>
      </c>
      <c r="BB45" s="10">
        <f>INDEX('O3-8hr'!$A:$Z,$IU45+BB$21-$G$21,$IT45)</f>
        <v>42</v>
      </c>
      <c r="BC45" s="10">
        <f>INDEX('O3-8hr'!$A:$Z,$IU45+BC$21-$G$21,$IT45)</f>
        <v>45.000000000000007</v>
      </c>
      <c r="BD45" s="10">
        <f>INDEX('O3-8hr'!$A:$Z,$IU45+BD$21-$G$21,$IT45)</f>
        <v>42</v>
      </c>
      <c r="BE45" s="10">
        <f>INDEX('O3-8hr'!$A:$Z,$IU45+BE$21-$G$21,$IT45)</f>
        <v>46</v>
      </c>
      <c r="BF45" s="10">
        <f>INDEX('O3-8hr'!$A:$Z,$IU45+BF$21-$G$21,$IT45)</f>
        <v>29</v>
      </c>
      <c r="BG45" s="10">
        <f>INDEX('O3-8hr'!$A:$Z,$IU45+BG$21-$G$21,$IT45)</f>
        <v>28</v>
      </c>
      <c r="BH45" s="10">
        <f>INDEX('O3-8hr'!$A:$Z,$IU45+BH$21-$G$21,$IT45)</f>
        <v>36.000000000000007</v>
      </c>
      <c r="BI45" s="10">
        <f>INDEX('O3-8hr'!$A:$Z,$IU45+BI$21-$G$21,$IT45)</f>
        <v>35</v>
      </c>
      <c r="BJ45" s="10">
        <f>INDEX('O3-8hr'!$A:$Z,$IU45+BJ$21-$G$21,$IT45)</f>
        <v>32</v>
      </c>
      <c r="BK45" s="10">
        <f>INDEX('O3-8hr'!$A:$Z,$IU45+BK$21-$G$21,$IT45)</f>
        <v>23</v>
      </c>
      <c r="BL45" s="10">
        <f>INDEX('O3-8hr'!$A:$Z,$IU45+BL$21-$G$21,$IT45)</f>
        <v>47</v>
      </c>
      <c r="BM45" s="10">
        <f>INDEX('O3-8hr'!$A:$Z,$IU45+BM$21-$G$21,$IT45)</f>
        <v>65</v>
      </c>
      <c r="BN45" s="10">
        <f>INDEX('O3-8hr'!$A:$Z,$IU45+BN$21-$G$21,$IT45)</f>
        <v>52.000000000000007</v>
      </c>
      <c r="BO45" s="10">
        <f>INDEX('O3-8hr'!$A:$Z,$IU45+BO$21-$G$21,$IT45)</f>
        <v>48</v>
      </c>
      <c r="BP45" s="10">
        <f>INDEX('O3-8hr'!$A:$Z,$IU45+BP$21-$G$21,$IT45)</f>
        <v>30</v>
      </c>
      <c r="BQ45" s="10">
        <f>INDEX('O3-8hr'!$A:$Z,$IU45+BQ$21-$G$21,$IT45)</f>
        <v>44.000000000000007</v>
      </c>
      <c r="BR45" s="10">
        <f>INDEX('O3-8hr'!$A:$Z,$IU45+BR$21-$G$21,$IT45)</f>
        <v>45.000000000000007</v>
      </c>
      <c r="BS45" s="10">
        <f>INDEX('O3-8hr'!$A:$Z,$IU45+BS$21-$G$21,$IT45)</f>
        <v>48</v>
      </c>
      <c r="BT45" s="10">
        <f>INDEX('O3-8hr'!$A:$Z,$IU45+BT$21-$G$21,$IT45)</f>
        <v>40</v>
      </c>
      <c r="BU45" s="10">
        <f>INDEX('O3-8hr'!$A:$Z,$IU45+BU$21-$G$21,$IT45)</f>
        <v>34</v>
      </c>
      <c r="BV45" s="10">
        <f>INDEX('O3-8hr'!$A:$Z,$IU45+BV$21-$G$21,$IT45)</f>
        <v>37.000000000000007</v>
      </c>
      <c r="BW45" s="10">
        <f>INDEX('O3-8hr'!$A:$Z,$IU45+BW$21-$G$21,$IT45)</f>
        <v>43</v>
      </c>
      <c r="BX45" s="10">
        <f>INDEX('O3-8hr'!$A:$Z,$IU45+BX$21-$G$21,$IT45)</f>
        <v>54</v>
      </c>
      <c r="BY45" s="10">
        <f>INDEX('O3-8hr'!$A:$Z,$IU45+BY$21-$G$21,$IT45)</f>
        <v>59.000000000000007</v>
      </c>
      <c r="BZ45" s="10">
        <f>INDEX('O3-8hr'!$A:$Z,$IU45+BZ$21-$G$21,$IT45)</f>
        <v>40</v>
      </c>
      <c r="CA45" s="10">
        <f>INDEX('O3-8hr'!$A:$Z,$IU45+CA$21-$G$21,$IT45)</f>
        <v>41</v>
      </c>
      <c r="CB45" s="10">
        <f>INDEX('O3-8hr'!$A:$Z,$IU45+CB$21-$G$21,$IT45)</f>
        <v>33</v>
      </c>
      <c r="CC45" s="10">
        <f>INDEX('O3-8hr'!$A:$Z,$IU45+CC$21-$G$21,$IT45)</f>
        <v>56</v>
      </c>
      <c r="CD45" s="10">
        <f>INDEX('O3-8hr'!$A:$Z,$IU45+CD$21-$G$21,$IT45)</f>
        <v>42</v>
      </c>
      <c r="CE45" s="10">
        <f>INDEX('O3-8hr'!$A:$Z,$IU45+CE$21-$G$21,$IT45)</f>
        <v>53.000000000000007</v>
      </c>
      <c r="CF45" s="10">
        <f>INDEX('O3-8hr'!$A:$Z,$IU45+CF$21-$G$21,$IT45)</f>
        <v>77</v>
      </c>
      <c r="CG45" s="10">
        <f>INDEX('O3-8hr'!$A:$Z,$IU45+CG$21-$G$21,$IT45)</f>
        <v>83</v>
      </c>
      <c r="CH45" s="10">
        <f>INDEX('O3-8hr'!$A:$Z,$IU45+CH$21-$G$21,$IT45)</f>
        <v>54</v>
      </c>
      <c r="CI45" s="10">
        <f>INDEX('O3-8hr'!$A:$Z,$IU45+CI$21-$G$21,$IT45)</f>
        <v>41</v>
      </c>
      <c r="CJ45" s="10">
        <f>INDEX('O3-8hr'!$A:$Z,$IU45+CJ$21-$G$21,$IT45)</f>
        <v>45.000000000000007</v>
      </c>
      <c r="CK45" s="10">
        <f>INDEX('O3-8hr'!$A:$Z,$IU45+CK$21-$G$21,$IT45)</f>
        <v>20</v>
      </c>
      <c r="CL45" s="10">
        <f>INDEX('O3-8hr'!$A:$Z,$IU45+CL$21-$G$21,$IT45)</f>
        <v>39</v>
      </c>
      <c r="CM45" s="10">
        <f>INDEX('O3-8hr'!$A:$Z,$IU45+CM$21-$G$21,$IT45)</f>
        <v>55</v>
      </c>
      <c r="CN45" s="10">
        <f>INDEX('O3-8hr'!$A:$Z,$IU45+CN$21-$G$21,$IT45)</f>
        <v>35</v>
      </c>
      <c r="CO45" s="10">
        <f>INDEX('O3-8hr'!$A:$Z,$IU45+CO$21-$G$21,$IT45)</f>
        <v>42</v>
      </c>
      <c r="CP45" s="10">
        <f>INDEX('O3-8hr'!$A:$Z,$IU45+CP$21-$G$21,$IT45)</f>
        <v>40</v>
      </c>
      <c r="CQ45" s="10">
        <f>INDEX('O3-8hr'!$A:$Z,$IU45+CQ$21-$G$21,$IT45)</f>
        <v>48</v>
      </c>
      <c r="CR45" s="10">
        <f>INDEX('O3-8hr'!$A:$Z,$IU45+CR$21-$G$21,$IT45)</f>
        <v>36.000000000000007</v>
      </c>
      <c r="CS45" s="10">
        <f>INDEX('O3-8hr'!$A:$Z,$IU45+CS$21-$G$21,$IT45)</f>
        <v>30</v>
      </c>
      <c r="CT45" s="10">
        <f>INDEX('O3-8hr'!$A:$Z,$IU45+CT$21-$G$21,$IT45)</f>
        <v>57</v>
      </c>
      <c r="CU45" s="10">
        <f>INDEX('O3-8hr'!$A:$Z,$IU45+CU$21-$G$21,$IT45)</f>
        <v>62</v>
      </c>
      <c r="CV45" s="10">
        <f>INDEX('O3-8hr'!$A:$Z,$IU45+CV$21-$G$21,$IT45)</f>
        <v>53.000000000000007</v>
      </c>
      <c r="CW45" s="10">
        <f>INDEX('O3-8hr'!$A:$Z,$IU45+CW$21-$G$21,$IT45)</f>
        <v>47</v>
      </c>
      <c r="CX45" s="10">
        <f>INDEX('O3-8hr'!$A:$Z,$IU45+CX$21-$G$21,$IT45)</f>
        <v>55</v>
      </c>
      <c r="CY45" s="10">
        <f>INDEX('O3-8hr'!$A:$Z,$IU45+CY$21-$G$21,$IT45)</f>
        <v>40</v>
      </c>
      <c r="CZ45" s="10">
        <f>INDEX('O3-8hr'!$A:$Z,$IU45+CZ$21-$G$21,$IT45)</f>
        <v>24</v>
      </c>
      <c r="DA45" s="10">
        <f>INDEX('O3-8hr'!$A:$Z,$IU45+DA$21-$G$21,$IT45)</f>
        <v>39</v>
      </c>
      <c r="DB45" s="10">
        <f>INDEX('O3-8hr'!$A:$Z,$IU45+DB$21-$G$21,$IT45)</f>
        <v>48</v>
      </c>
      <c r="DC45" s="10">
        <f>INDEX('O3-8hr'!$A:$Z,$IU45+DC$21-$G$21,$IT45)</f>
        <v>56</v>
      </c>
      <c r="DD45" s="10">
        <f>INDEX('O3-8hr'!$A:$Z,$IU45+DD$21-$G$21,$IT45)</f>
        <v>76</v>
      </c>
      <c r="DE45" s="10">
        <f>INDEX('O3-8hr'!$A:$Z,$IU45+DE$21-$G$21,$IT45)</f>
        <v>71.000000000000014</v>
      </c>
      <c r="DF45" s="10">
        <f>INDEX('O3-8hr'!$A:$Z,$IU45+DF$21-$G$21,$IT45)</f>
        <v>74.000000000000014</v>
      </c>
      <c r="DG45" s="10">
        <f>INDEX('O3-8hr'!$A:$Z,$IU45+DG$21-$G$21,$IT45)</f>
        <v>79</v>
      </c>
      <c r="DH45" s="10">
        <f>INDEX('O3-8hr'!$A:$Z,$IU45+DH$21-$G$21,$IT45)</f>
        <v>61.000000000000007</v>
      </c>
      <c r="DI45" s="10">
        <f>INDEX('O3-8hr'!$A:$Z,$IU45+DI$21-$G$21,$IT45)</f>
        <v>53.000000000000007</v>
      </c>
      <c r="DJ45" s="10">
        <f>INDEX('O3-8hr'!$A:$Z,$IU45+DJ$21-$G$21,$IT45)</f>
        <v>35</v>
      </c>
      <c r="DK45" s="10">
        <f>INDEX('O3-8hr'!$A:$Z,$IU45+DK$21-$G$21,$IT45)</f>
        <v>37.000000000000007</v>
      </c>
      <c r="DL45" s="10">
        <f>INDEX('O3-8hr'!$A:$Z,$IU45+DL$21-$G$21,$IT45)</f>
        <v>41</v>
      </c>
      <c r="DM45" s="10">
        <f>INDEX('O3-8hr'!$A:$Z,$IU45+DM$21-$G$21,$IT45)</f>
        <v>31</v>
      </c>
      <c r="DN45" s="10">
        <f>INDEX('O3-8hr'!$A:$Z,$IU45+DN$21-$G$21,$IT45)</f>
        <v>60</v>
      </c>
      <c r="DO45" s="10">
        <f>INDEX('O3-8hr'!$A:$Z,$IU45+DO$21-$G$21,$IT45)</f>
        <v>65</v>
      </c>
      <c r="DP45" s="10">
        <f>INDEX('O3-8hr'!$A:$Z,$IU45+DP$21-$G$21,$IT45)</f>
        <v>76</v>
      </c>
      <c r="DQ45" s="10">
        <f>INDEX('O3-8hr'!$A:$Z,$IU45+DQ$21-$G$21,$IT45)</f>
        <v>28</v>
      </c>
      <c r="DR45" s="10">
        <f>INDEX('O3-8hr'!$A:$Z,$IU45+DR$21-$G$21,$IT45)</f>
        <v>48</v>
      </c>
      <c r="DS45" s="10">
        <f>INDEX('O3-8hr'!$A:$Z,$IU45+DS$21-$G$21,$IT45)</f>
        <v>56</v>
      </c>
      <c r="DT45" s="10">
        <f>INDEX('O3-8hr'!$A:$Z,$IU45+DT$21-$G$21,$IT45)</f>
        <v>55</v>
      </c>
      <c r="DU45" s="10">
        <f>INDEX('O3-8hr'!$A:$Z,$IU45+DU$21-$G$21,$IT45)</f>
        <v>51.000000000000007</v>
      </c>
      <c r="DV45" s="10">
        <f>INDEX('O3-8hr'!$A:$Z,$IU45+DV$21-$G$21,$IT45)</f>
        <v>51.000000000000007</v>
      </c>
      <c r="DW45" s="10">
        <f>INDEX('O3-8hr'!$A:$Z,$IU45+DW$21-$G$21,$IT45)</f>
        <v>56</v>
      </c>
      <c r="DX45" s="10">
        <f>INDEX('O3-8hr'!$A:$Z,$IU45+DX$21-$G$21,$IT45)</f>
        <v>56</v>
      </c>
      <c r="DY45" s="10">
        <f>INDEX('O3-8hr'!$A:$Z,$IU45+DY$21-$G$21,$IT45)</f>
        <v>31</v>
      </c>
      <c r="DZ45" s="10">
        <f>INDEX('O3-8hr'!$A:$Z,$IU45+DZ$21-$G$21,$IT45)</f>
        <v>58</v>
      </c>
      <c r="EA45" s="10">
        <f>INDEX('O3-8hr'!$A:$Z,$IU45+EA$21-$G$21,$IT45)</f>
        <v>61.000000000000007</v>
      </c>
      <c r="EB45" s="10">
        <f>INDEX('O3-8hr'!$A:$Z,$IU45+EB$21-$G$21,$IT45)</f>
        <v>58</v>
      </c>
      <c r="EC45" s="10">
        <f>INDEX('O3-8hr'!$A:$Z,$IU45+EC$21-$G$21,$IT45)</f>
        <v>45.000000000000007</v>
      </c>
      <c r="ED45" s="10">
        <f>INDEX('O3-8hr'!$A:$Z,$IU45+ED$21-$G$21,$IT45)</f>
        <v>20</v>
      </c>
      <c r="EE45" s="10">
        <f>INDEX('O3-8hr'!$A:$Z,$IU45+EE$21-$G$21,$IT45)</f>
        <v>46</v>
      </c>
      <c r="EF45" s="10">
        <f>INDEX('O3-8hr'!$A:$Z,$IU45+EF$21-$G$21,$IT45)</f>
        <v>52.000000000000007</v>
      </c>
      <c r="EG45" s="10">
        <f>INDEX('O3-8hr'!$A:$Z,$IU45+EG$21-$G$21,$IT45)</f>
        <v>41</v>
      </c>
      <c r="EH45" s="10">
        <f>INDEX('O3-8hr'!$A:$Z,$IU45+EH$21-$G$21,$IT45)</f>
        <v>45.000000000000007</v>
      </c>
      <c r="EI45" s="10">
        <f>INDEX('O3-8hr'!$A:$Z,$IU45+EI$21-$G$21,$IT45)</f>
        <v>60</v>
      </c>
      <c r="EJ45" s="10">
        <f>INDEX('O3-8hr'!$A:$Z,$IU45+EJ$21-$G$21,$IT45)</f>
        <v>49</v>
      </c>
      <c r="EK45" s="10">
        <f>INDEX('O3-8hr'!$A:$Z,$IU45+EK$21-$G$21,$IT45)</f>
        <v>48</v>
      </c>
      <c r="EL45" s="10">
        <f>INDEX('O3-8hr'!$A:$Z,$IU45+EL$21-$G$21,$IT45)</f>
        <v>23</v>
      </c>
      <c r="EM45" s="10">
        <f>INDEX('O3-8hr'!$A:$Z,$IU45+EM$21-$G$21,$IT45)</f>
        <v>47</v>
      </c>
      <c r="EN45" s="10">
        <f>INDEX('O3-8hr'!$A:$Z,$IU45+EN$21-$G$21,$IT45)</f>
        <v>48</v>
      </c>
      <c r="EO45" s="10">
        <f>INDEX('O3-8hr'!$A:$Z,$IU45+EO$21-$G$21,$IT45)</f>
        <v>49</v>
      </c>
      <c r="EP45" s="10">
        <f>INDEX('O3-8hr'!$A:$Z,$IU45+EP$21-$G$21,$IT45)</f>
        <v>54</v>
      </c>
      <c r="EQ45" s="10">
        <f>INDEX('O3-8hr'!$A:$Z,$IU45+EQ$21-$G$21,$IT45)</f>
        <v>72.000000000000014</v>
      </c>
      <c r="ER45" s="10">
        <f>INDEX('O3-8hr'!$A:$Z,$IU45+ER$21-$G$21,$IT45)</f>
        <v>58</v>
      </c>
      <c r="ES45" s="10">
        <f>INDEX('O3-8hr'!$A:$Z,$IU45+ES$21-$G$21,$IT45)</f>
        <v>59.000000000000007</v>
      </c>
      <c r="ET45" s="10">
        <f>INDEX('O3-8hr'!$A:$Z,$IU45+ET$21-$G$21,$IT45)</f>
        <v>76</v>
      </c>
      <c r="EU45" s="10">
        <f>INDEX('O3-8hr'!$A:$Z,$IU45+EU$21-$G$21,$IT45)</f>
        <v>47</v>
      </c>
      <c r="EV45" s="10">
        <f>INDEX('O3-8hr'!$A:$Z,$IU45+EV$21-$G$21,$IT45)</f>
        <v>52.000000000000007</v>
      </c>
      <c r="EW45" s="10">
        <f>INDEX('O3-8hr'!$A:$Z,$IU45+EW$21-$G$21,$IT45)</f>
        <v>37.000000000000007</v>
      </c>
      <c r="EX45" s="10">
        <f>INDEX('O3-8hr'!$A:$Z,$IU45+EX$21-$G$21,$IT45)</f>
        <v>37.000000000000007</v>
      </c>
      <c r="EY45" s="10">
        <f>INDEX('O3-8hr'!$A:$Z,$IU45+EY$21-$G$21,$IT45)</f>
        <v>34</v>
      </c>
      <c r="EZ45" s="10">
        <f>INDEX('O3-8hr'!$A:$Z,$IU45+EZ$21-$G$21,$IT45)</f>
        <v>49</v>
      </c>
      <c r="FA45" s="10">
        <f>INDEX('O3-8hr'!$A:$Z,$IU45+FA$21-$G$21,$IT45)</f>
        <v>30</v>
      </c>
      <c r="FB45" s="10">
        <f>INDEX('O3-8hr'!$A:$Z,$IU45+FB$21-$G$21,$IT45)</f>
        <v>37.000000000000007</v>
      </c>
      <c r="FC45" s="10">
        <f>INDEX('O3-8hr'!$A:$Z,$IU45+FC$21-$G$21,$IT45)</f>
        <v>48</v>
      </c>
      <c r="FD45" s="10">
        <f>INDEX('O3-8hr'!$A:$Z,$IU45+FD$21-$G$21,$IT45)</f>
        <v>67</v>
      </c>
      <c r="FE45" s="10">
        <f>INDEX('O3-8hr'!$A:$Z,$IU45+FE$21-$G$21,$IT45)</f>
        <v>49</v>
      </c>
      <c r="FF45" s="10">
        <f>INDEX('O3-8hr'!$A:$Z,$IU45+FF$21-$G$21,$IT45)</f>
        <v>52.000000000000007</v>
      </c>
      <c r="FG45" s="10">
        <f>INDEX('O3-8hr'!$A:$Z,$IU45+FG$21-$G$21,$IT45)</f>
        <v>42</v>
      </c>
      <c r="FH45" s="10">
        <f>INDEX('O3-8hr'!$A:$Z,$IU45+FH$21-$G$21,$IT45)</f>
        <v>35</v>
      </c>
      <c r="FI45" s="10">
        <f>INDEX('O3-8hr'!$A:$Z,$IU45+FI$21-$G$21,$IT45)</f>
        <v>34</v>
      </c>
      <c r="FJ45" s="10">
        <f>INDEX('O3-8hr'!$A:$Z,$IU45+FJ$21-$G$21,$IT45)</f>
        <v>28</v>
      </c>
      <c r="FK45" s="10">
        <f>INDEX('O3-8hr'!$A:$Z,$IU45+FK$21-$G$21,$IT45)</f>
        <v>43</v>
      </c>
      <c r="FL45" s="10">
        <f>INDEX('O3-8hr'!$A:$Z,$IU45+FL$21-$G$21,$IT45)</f>
        <v>65</v>
      </c>
      <c r="FM45" s="10">
        <f>INDEX('O3-8hr'!$A:$Z,$IU45+FM$21-$G$21,$IT45)</f>
        <v>56</v>
      </c>
      <c r="FN45" s="10">
        <f>INDEX('O3-8hr'!$A:$Z,$IU45+FN$21-$G$21,$IT45)</f>
        <v>47</v>
      </c>
      <c r="FO45" s="10">
        <f>INDEX('O3-8hr'!$A:$Z,$IU45+FO$21-$G$21,$IT45)</f>
        <v>33</v>
      </c>
      <c r="FP45" s="10">
        <f>INDEX('O3-8hr'!$A:$Z,$IU45+FP$21-$G$21,$IT45)</f>
        <v>47</v>
      </c>
      <c r="FQ45" s="10">
        <f>INDEX('O3-8hr'!$A:$Z,$IU45+FQ$21-$G$21,$IT45)</f>
        <v>52.000000000000007</v>
      </c>
      <c r="FR45" s="10">
        <f>INDEX('O3-8hr'!$A:$Z,$IU45+FR$21-$G$21,$IT45)</f>
        <v>21</v>
      </c>
      <c r="FS45" s="10">
        <f>INDEX('O3-8hr'!$A:$Z,$IU45+FS$21-$G$21,$IT45)</f>
        <v>59.000000000000007</v>
      </c>
      <c r="FT45" s="10">
        <f>INDEX('O3-8hr'!$A:$Z,$IU45+FT$21-$G$21,$IT45)</f>
        <v>61.000000000000007</v>
      </c>
      <c r="FU45" s="10">
        <f>INDEX('O3-8hr'!$A:$Z,$IU45+FU$21-$G$21,$IT45)</f>
        <v>29</v>
      </c>
      <c r="FV45" s="10">
        <f>INDEX('O3-8hr'!$A:$Z,$IU45+FV$21-$G$21,$IT45)</f>
        <v>49</v>
      </c>
      <c r="FW45" s="10">
        <f>INDEX('O3-8hr'!$A:$Z,$IU45+FW$21-$G$21,$IT45)</f>
        <v>43</v>
      </c>
      <c r="FX45" s="10">
        <f>INDEX('O3-8hr'!$A:$Z,$IU45+FX$21-$G$21,$IT45)</f>
        <v>44.000000000000007</v>
      </c>
      <c r="FY45" s="10">
        <f>INDEX('O3-8hr'!$A:$Z,$IU45+FY$21-$G$21,$IT45)</f>
        <v>46</v>
      </c>
      <c r="FZ45" s="10">
        <f>INDEX('O3-8hr'!$A:$Z,$IU45+FZ$21-$G$21,$IT45)</f>
        <v>47</v>
      </c>
      <c r="GA45" s="10">
        <f>INDEX('O3-8hr'!$A:$Z,$IU45+GA$21-$G$21,$IT45)</f>
        <v>46</v>
      </c>
      <c r="GB45" s="10">
        <f>INDEX('O3-8hr'!$A:$Z,$IU45+GB$21-$G$21,$IT45)</f>
        <v>39</v>
      </c>
      <c r="GC45" s="10">
        <f>INDEX('O3-8hr'!$A:$Z,$IU45+GC$21-$G$21,$IT45)</f>
        <v>41</v>
      </c>
      <c r="GD45" s="10">
        <f>INDEX('O3-8hr'!$A:$Z,$IU45+GD$21-$G$21,$IT45)</f>
        <v>47</v>
      </c>
      <c r="GE45" s="10">
        <f>INDEX('O3-8hr'!$A:$Z,$IU45+GE$21-$G$21,$IT45)</f>
        <v>37.000000000000007</v>
      </c>
      <c r="GF45" s="10">
        <f>INDEX('O3-8hr'!$A:$Z,$IU45+GF$21-$G$21,$IT45)</f>
        <v>17</v>
      </c>
      <c r="GG45" s="10">
        <f>INDEX('O3-8hr'!$A:$Z,$IU45+GG$21-$G$21,$IT45)</f>
        <v>46</v>
      </c>
      <c r="GH45" s="10">
        <f>INDEX('O3-8hr'!$A:$Z,$IU45+GH$21-$G$21,$IT45)</f>
        <v>51.000000000000007</v>
      </c>
      <c r="GI45" s="10">
        <f>INDEX('O3-8hr'!$A:$Z,$IU45+GI$21-$G$21,$IT45)</f>
        <v>37.000000000000007</v>
      </c>
      <c r="GJ45" s="10">
        <f>INDEX('O3-8hr'!$A:$Z,$IU45+GJ$21-$G$21,$IT45)</f>
        <v>31</v>
      </c>
      <c r="GK45" s="10">
        <f>INDEX('O3-8hr'!$A:$Z,$IU45+GK$21-$G$21,$IT45)</f>
        <v>25</v>
      </c>
      <c r="GL45" s="10">
        <f>INDEX('O3-8hr'!$A:$Z,$IU45+GL$21-$G$21,$IT45)</f>
        <v>48</v>
      </c>
      <c r="GM45" s="10">
        <f>INDEX('O3-8hr'!$A:$Z,$IU45+GM$21-$G$21,$IT45)</f>
        <v>44.000000000000007</v>
      </c>
      <c r="GN45" s="10">
        <f>INDEX('O3-8hr'!$A:$Z,$IU45+GN$21-$G$21,$IT45)</f>
        <v>27</v>
      </c>
      <c r="GO45" s="10">
        <f>INDEX('O3-8hr'!$A:$Z,$IU45+GO$21-$G$21,$IT45)</f>
        <v>33</v>
      </c>
      <c r="GP45" s="10">
        <f>INDEX('O3-8hr'!$A:$Z,$IU45+GP$21-$G$21,$IT45)</f>
        <v>34</v>
      </c>
      <c r="GQ45" s="10">
        <f>INDEX('O3-8hr'!$A:$Z,$IU45+GQ$21-$G$21,$IT45)</f>
        <v>28</v>
      </c>
      <c r="GR45" s="10">
        <f>INDEX('O3-8hr'!$A:$Z,$IU45+GR$21-$G$21,$IT45)</f>
        <v>27</v>
      </c>
      <c r="GS45" s="10">
        <f>INDEX('O3-8hr'!$A:$Z,$IU45+GS$21-$G$21,$IT45)</f>
        <v>35</v>
      </c>
      <c r="GT45" s="10">
        <f>INDEX('O3-8hr'!$A:$Z,$IU45+GT$21-$G$21,$IT45)</f>
        <v>43</v>
      </c>
      <c r="GU45" s="10">
        <f>INDEX('O3-8hr'!$A:$Z,$IU45+GU$21-$G$21,$IT45)</f>
        <v>23</v>
      </c>
      <c r="GV45" s="10">
        <f>INDEX('O3-8hr'!$A:$Z,$IU45+GV$21-$G$21,$IT45)</f>
        <v>43</v>
      </c>
      <c r="GW45" s="10">
        <f>INDEX('O3-8hr'!$A:$Z,$IU45+GW$21-$G$21,$IT45)</f>
        <v>45.000000000000007</v>
      </c>
      <c r="GX45" s="10">
        <f>INDEX('O3-8hr'!$A:$Z,$IU45+GX$21-$G$21,$IT45)</f>
        <v>53.000000000000007</v>
      </c>
      <c r="GY45" s="10">
        <f>INDEX('O3-8hr'!$A:$Z,$IU45+GY$21-$G$21,$IT45)</f>
        <v>53.000000000000007</v>
      </c>
      <c r="GZ45" s="10">
        <f>INDEX('O3-8hr'!$A:$Z,$IU45+GZ$21-$G$21,$IT45)</f>
        <v>20</v>
      </c>
      <c r="HA45" s="10">
        <f>INDEX('O3-8hr'!$A:$Z,$IU45+HA$21-$G$21,$IT45)</f>
        <v>23</v>
      </c>
      <c r="HB45" s="10">
        <f>INDEX('O3-8hr'!$A:$Z,$IU45+HB$21-$G$21,$IT45)</f>
        <v>29</v>
      </c>
      <c r="HC45" s="10">
        <f>INDEX('O3-8hr'!$A:$Z,$IU45+HC$21-$G$21,$IT45)</f>
        <v>35</v>
      </c>
      <c r="HD45" s="10">
        <f>INDEX('O3-8hr'!$A:$Z,$IU45+HD$21-$G$21,$IT45)</f>
        <v>40</v>
      </c>
      <c r="HE45" s="10">
        <f>INDEX('O3-8hr'!$A:$Z,$IU45+HE$21-$G$21,$IT45)</f>
        <v>43</v>
      </c>
      <c r="HF45" s="10">
        <f>INDEX('O3-8hr'!$A:$Z,$IU45+HF$21-$G$21,$IT45)</f>
        <v>57</v>
      </c>
      <c r="HG45" s="10">
        <f>INDEX('O3-8hr'!$A:$Z,$IU45+HG$21-$G$21,$IT45)</f>
        <v>66</v>
      </c>
      <c r="HH45" s="10">
        <f>INDEX('O3-8hr'!$A:$Z,$IU45+HH$21-$G$21,$IT45)</f>
        <v>30</v>
      </c>
      <c r="HI45" s="10">
        <f>INDEX('O3-8hr'!$A:$Z,$IU45+HI$21-$G$21,$IT45)</f>
        <v>24</v>
      </c>
      <c r="HJ45" s="10">
        <f>INDEX('O3-8hr'!$A:$Z,$IU45+HJ$21-$G$21,$IT45)</f>
        <v>39</v>
      </c>
      <c r="HK45" s="10">
        <f>INDEX('O3-8hr'!$A:$Z,$IU45+HK$21-$G$21,$IT45)</f>
        <v>39</v>
      </c>
      <c r="HL45" s="10">
        <f>INDEX('O3-8hr'!$A:$Z,$IU45+HL$21-$G$21,$IT45)</f>
        <v>26.000000000000004</v>
      </c>
      <c r="HM45" s="10">
        <f>INDEX('O3-8hr'!$A:$Z,$IU45+HM$21-$G$21,$IT45)</f>
        <v>40</v>
      </c>
      <c r="HN45" s="10">
        <f>INDEX('O3-8hr'!$A:$Z,$IU45+HN$21-$G$21,$IT45)</f>
        <v>41</v>
      </c>
      <c r="HO45" s="10">
        <f>INDEX('O3-8hr'!$A:$Z,$IU45+HO$21-$G$21,$IT45)</f>
        <v>33</v>
      </c>
      <c r="HP45" s="10">
        <f>INDEX('O3-8hr'!$A:$Z,$IU45+HP$21-$G$21,$IT45)</f>
        <v>40</v>
      </c>
      <c r="HQ45" s="10">
        <f>INDEX('O3-8hr'!$A:$Z,$IU45+HQ$21-$G$21,$IT45)</f>
        <v>49</v>
      </c>
      <c r="HR45" s="10">
        <f>INDEX('O3-8hr'!$A:$Z,$IU45+HR$21-$G$21,$IT45)</f>
        <v>47</v>
      </c>
      <c r="HS45" s="10">
        <f>INDEX('O3-8hr'!$A:$Z,$IU45+HS$21-$G$21,$IT45)</f>
        <v>33</v>
      </c>
      <c r="HT45" s="10">
        <f>INDEX('O3-8hr'!$A:$Z,$IU45+HT$21-$G$21,$IT45)</f>
        <v>16</v>
      </c>
      <c r="HU45" s="10">
        <f>INDEX('O3-8hr'!$A:$Z,$IU45+HU$21-$G$21,$IT45)</f>
        <v>15.000000000000002</v>
      </c>
      <c r="HV45" s="10">
        <f>INDEX('O3-8hr'!$A:$Z,$IU45+HV$21-$G$21,$IT45)</f>
        <v>32</v>
      </c>
      <c r="HW45" s="10">
        <f>INDEX('O3-8hr'!$A:$Z,$IU45+HW$21-$G$21,$IT45)</f>
        <v>35</v>
      </c>
      <c r="HX45" s="10">
        <f>INDEX('O3-8hr'!$A:$Z,$IU45+HX$21-$G$21,$IT45)</f>
        <v>26.000000000000004</v>
      </c>
      <c r="HY45" s="10">
        <f>INDEX('O3-8hr'!$A:$Z,$IU45+HY$21-$G$21,$IT45)</f>
        <v>25</v>
      </c>
      <c r="HZ45" s="10">
        <f>INDEX('O3-8hr'!$A:$Z,$IU45+HZ$21-$G$21,$IT45)</f>
        <v>21</v>
      </c>
      <c r="IA45" s="10">
        <f>INDEX('O3-8hr'!$A:$Z,$IU45+IA$21-$G$21,$IT45)</f>
        <v>25</v>
      </c>
      <c r="IB45" s="10">
        <f>INDEX('O3-8hr'!$A:$Z,$IU45+IB$21-$G$21,$IT45)</f>
        <v>27</v>
      </c>
      <c r="IC45" s="10">
        <f>INDEX('O3-8hr'!$A:$Z,$IU45+IC$21-$G$21,$IT45)</f>
        <v>21</v>
      </c>
      <c r="ID45" s="10">
        <f>INDEX('O3-8hr'!$A:$Z,$IU45+ID$21-$G$21,$IT45)</f>
        <v>35</v>
      </c>
      <c r="IE45" s="10">
        <f>INDEX('O3-8hr'!$A:$Z,$IU45+IE$21-$G$21,$IT45)</f>
        <v>36.000000000000007</v>
      </c>
      <c r="IF45" s="10">
        <f>INDEX('O3-8hr'!$A:$Z,$IU45+IF$21-$G$21,$IT45)</f>
        <v>45.000000000000007</v>
      </c>
      <c r="IG45" s="10">
        <f>INDEX('O3-8hr'!$A:$Z,$IU45+IG$21-$G$21,$IT45)</f>
        <v>34</v>
      </c>
      <c r="IH45" s="10">
        <f>INDEX('O3-8hr'!$A:$Z,$IU45+IH$21-$G$21,$IT45)</f>
        <v>42</v>
      </c>
      <c r="II45" s="10">
        <f>INDEX('O3-8hr'!$A:$Z,$IU45+II$21-$G$21,$IT45)</f>
        <v>35</v>
      </c>
      <c r="IJ45" s="10">
        <f>INDEX('O3-8hr'!$A:$Z,$IU45+IJ$21-$G$21,$IT45)</f>
        <v>31</v>
      </c>
      <c r="IK45" s="10">
        <f>INDEX('O3-8hr'!$A:$Z,$IU45+IK$21-$G$21,$IT45)</f>
        <v>32</v>
      </c>
      <c r="IL45" s="10">
        <f>INDEX('O3-8hr'!$A:$Z,$IU45+IL$21-$G$21,$IT45)</f>
        <v>21</v>
      </c>
      <c r="IM45" s="10">
        <f>INDEX('O3-8hr'!$A:$Z,$IU45+IM$21-$G$21,$IT45)</f>
        <v>33</v>
      </c>
      <c r="IN45" s="10">
        <f>INDEX('O3-8hr'!$A:$Z,$IU45+IN$21-$G$21,$IT45)</f>
        <v>44.000000000000007</v>
      </c>
      <c r="IO45" s="10">
        <f>INDEX('O3-8hr'!$A:$Z,$IU45+IO$21-$G$21,$IT45)</f>
        <v>32</v>
      </c>
      <c r="IP45" s="10">
        <f>INDEX('O3-8hr'!$A:$Z,$IU45+IP$21-$G$21,$IT45)</f>
        <v>26.000000000000004</v>
      </c>
      <c r="IQ45" s="15">
        <f>INDEX('O3-8hr'!$A:$Z,$IU45+IQ$21-$G$21,$IT45)</f>
        <v>23</v>
      </c>
      <c r="IR45" s="21">
        <f t="shared" si="58"/>
        <v>83</v>
      </c>
      <c r="IT45" s="40">
        <f>MATCH($B45,'O3-8hr'!$1:$1,0)</f>
        <v>6</v>
      </c>
      <c r="IU45" s="40">
        <f>MATCH(DATE($A45,$IT$18,$IU$18),'O3-8hr'!$B:$B,0)</f>
        <v>796</v>
      </c>
    </row>
    <row r="46" spans="1:255" ht="12.75" customHeight="1" x14ac:dyDescent="0.2">
      <c r="A46" s="21">
        <v>2017</v>
      </c>
      <c r="B46" s="21">
        <v>340273001</v>
      </c>
      <c r="C46" s="20">
        <f>INDEX(Sites!$A:$N,MATCH($B46,Sites!$A:$A,0),2)</f>
        <v>40.787627999999998</v>
      </c>
      <c r="D46" s="21" t="str">
        <f>INDEX(Sites!$A:$N,MATCH($B46,Sites!$A:$A,0),4)</f>
        <v>NJ</v>
      </c>
      <c r="E46" s="21" t="str">
        <f>INDEX(Sites!$A:$N,MATCH($B46,Sites!$A:$A,0),10)</f>
        <v>278.0</v>
      </c>
      <c r="F46" s="40" t="str">
        <f>INDEX(Sites!$A:$N,MATCH($B46,Sites!$A:$A,0),6)</f>
        <v>Chester</v>
      </c>
      <c r="G46" s="16">
        <f>INDEX('O3-8hr'!$A:$Z,$IU46+G$21-$G$21,$IT46)</f>
        <v>35</v>
      </c>
      <c r="H46" s="10">
        <f>INDEX('O3-8hr'!$A:$Z,$IU46+H$21-$G$21,$IT46)</f>
        <v>45.000000000000007</v>
      </c>
      <c r="I46" s="10">
        <f>INDEX('O3-8hr'!$A:$Z,$IU46+I$21-$G$21,$IT46)</f>
        <v>42</v>
      </c>
      <c r="J46" s="10">
        <f>INDEX('O3-8hr'!$A:$Z,$IU46+J$21-$G$21,$IT46)</f>
        <v>42</v>
      </c>
      <c r="K46" s="10">
        <f>INDEX('O3-8hr'!$A:$Z,$IU46+K$21-$G$21,$IT46)</f>
        <v>42</v>
      </c>
      <c r="L46" s="10">
        <f>INDEX('O3-8hr'!$A:$Z,$IU46+L$21-$G$21,$IT46)</f>
        <v>36.000000000000007</v>
      </c>
      <c r="M46" s="10">
        <f>INDEX('O3-8hr'!$A:$Z,$IU46+M$21-$G$21,$IT46)</f>
        <v>35</v>
      </c>
      <c r="N46" s="10">
        <f>INDEX('O3-8hr'!$A:$Z,$IU46+N$21-$G$21,$IT46)</f>
        <v>48</v>
      </c>
      <c r="O46" s="10">
        <f>INDEX('O3-8hr'!$A:$Z,$IU46+O$21-$G$21,$IT46)</f>
        <v>49</v>
      </c>
      <c r="P46" s="10">
        <f>INDEX('O3-8hr'!$A:$Z,$IU46+P$21-$G$21,$IT46)</f>
        <v>43</v>
      </c>
      <c r="Q46" s="10">
        <f>INDEX('O3-8hr'!$A:$Z,$IU46+Q$21-$G$21,$IT46)</f>
        <v>43</v>
      </c>
      <c r="R46" s="10">
        <f>INDEX('O3-8hr'!$A:$Z,$IU46+R$21-$G$21,$IT46)</f>
        <v>40</v>
      </c>
      <c r="S46" s="10">
        <f>INDEX('O3-8hr'!$A:$Z,$IU46+S$21-$G$21,$IT46)</f>
        <v>42</v>
      </c>
      <c r="T46" s="10">
        <f>INDEX('O3-8hr'!$A:$Z,$IU46+T$21-$G$21,$IT46)</f>
        <v>39</v>
      </c>
      <c r="U46" s="10">
        <f>INDEX('O3-8hr'!$A:$Z,$IU46+U$21-$G$21,$IT46)</f>
        <v>44.000000000000007</v>
      </c>
      <c r="V46" s="10">
        <f>INDEX('O3-8hr'!$A:$Z,$IU46+V$21-$G$21,$IT46)</f>
        <v>52.000000000000007</v>
      </c>
      <c r="W46" s="10">
        <f>INDEX('O3-8hr'!$A:$Z,$IU46+W$21-$G$21,$IT46)</f>
        <v>53.000000000000007</v>
      </c>
      <c r="X46" s="10">
        <f>INDEX('O3-8hr'!$A:$Z,$IU46+X$21-$G$21,$IT46)</f>
        <v>47</v>
      </c>
      <c r="Y46" s="10">
        <f>INDEX('O3-8hr'!$A:$Z,$IU46+Y$21-$G$21,$IT46)</f>
        <v>55</v>
      </c>
      <c r="Z46" s="10">
        <f>INDEX('O3-8hr'!$A:$Z,$IU46+Z$21-$G$21,$IT46)</f>
        <v>58</v>
      </c>
      <c r="AA46" s="10">
        <f>INDEX('O3-8hr'!$A:$Z,$IU46+AA$21-$G$21,$IT46)</f>
        <v>51.000000000000007</v>
      </c>
      <c r="AB46" s="10">
        <f>INDEX('O3-8hr'!$A:$Z,$IU46+AB$21-$G$21,$IT46)</f>
        <v>46</v>
      </c>
      <c r="AC46" s="10">
        <f>INDEX('O3-8hr'!$A:$Z,$IU46+AC$21-$G$21,$IT46)</f>
        <v>47</v>
      </c>
      <c r="AD46" s="10">
        <f>INDEX('O3-8hr'!$A:$Z,$IU46+AD$21-$G$21,$IT46)</f>
        <v>47</v>
      </c>
      <c r="AE46" s="10">
        <f>INDEX('O3-8hr'!$A:$Z,$IU46+AE$21-$G$21,$IT46)</f>
        <v>38</v>
      </c>
      <c r="AF46" s="10">
        <f>INDEX('O3-8hr'!$A:$Z,$IU46+AF$21-$G$21,$IT46)</f>
        <v>29</v>
      </c>
      <c r="AG46" s="10">
        <f>INDEX('O3-8hr'!$A:$Z,$IU46+AG$21-$G$21,$IT46)</f>
        <v>28</v>
      </c>
      <c r="AH46" s="10">
        <f>INDEX('O3-8hr'!$A:$Z,$IU46+AH$21-$G$21,$IT46)</f>
        <v>25</v>
      </c>
      <c r="AI46" s="10">
        <f>INDEX('O3-8hr'!$A:$Z,$IU46+AI$21-$G$21,$IT46)</f>
        <v>44.000000000000007</v>
      </c>
      <c r="AJ46" s="10">
        <f>INDEX('O3-8hr'!$A:$Z,$IU46+AJ$21-$G$21,$IT46)</f>
        <v>41</v>
      </c>
      <c r="AK46" s="10">
        <f>INDEX('O3-8hr'!$A:$Z,$IU46+AK$21-$G$21,$IT46)</f>
        <v>42</v>
      </c>
      <c r="AL46" s="10">
        <f>INDEX('O3-8hr'!$A:$Z,$IU46+AL$21-$G$21,$IT46)</f>
        <v>41</v>
      </c>
      <c r="AM46" s="10">
        <f>INDEX('O3-8hr'!$A:$Z,$IU46+AM$21-$G$21,$IT46)</f>
        <v>47</v>
      </c>
      <c r="AN46" s="10">
        <f>INDEX('O3-8hr'!$A:$Z,$IU46+AN$21-$G$21,$IT46)</f>
        <v>49</v>
      </c>
      <c r="AO46" s="10">
        <f>INDEX('O3-8hr'!$A:$Z,$IU46+AO$21-$G$21,$IT46)</f>
        <v>29</v>
      </c>
      <c r="AP46" s="10">
        <f>INDEX('O3-8hr'!$A:$Z,$IU46+AP$21-$G$21,$IT46)</f>
        <v>45.000000000000007</v>
      </c>
      <c r="AQ46" s="10">
        <f>INDEX('O3-8hr'!$A:$Z,$IU46+AQ$21-$G$21,$IT46)</f>
        <v>35</v>
      </c>
      <c r="AR46" s="10">
        <f>INDEX('O3-8hr'!$A:$Z,$IU46+AR$21-$G$21,$IT46)</f>
        <v>37.000000000000007</v>
      </c>
      <c r="AS46" s="10">
        <f>INDEX('O3-8hr'!$A:$Z,$IU46+AS$21-$G$21,$IT46)</f>
        <v>46</v>
      </c>
      <c r="AT46" s="10">
        <f>INDEX('O3-8hr'!$A:$Z,$IU46+AT$21-$G$21,$IT46)</f>
        <v>58</v>
      </c>
      <c r="AU46" s="10">
        <f>INDEX('O3-8hr'!$A:$Z,$IU46+AU$21-$G$21,$IT46)</f>
        <v>69</v>
      </c>
      <c r="AV46" s="10">
        <f>INDEX('O3-8hr'!$A:$Z,$IU46+AV$21-$G$21,$IT46)</f>
        <v>75</v>
      </c>
      <c r="AW46" s="10">
        <f>INDEX('O3-8hr'!$A:$Z,$IU46+AW$21-$G$21,$IT46)</f>
        <v>53.000000000000007</v>
      </c>
      <c r="AX46" s="10">
        <f>INDEX('O3-8hr'!$A:$Z,$IU46+AX$21-$G$21,$IT46)</f>
        <v>48</v>
      </c>
      <c r="AY46" s="10">
        <f>INDEX('O3-8hr'!$A:$Z,$IU46+AY$21-$G$21,$IT46)</f>
        <v>50</v>
      </c>
      <c r="AZ46" s="10">
        <f>INDEX('O3-8hr'!$A:$Z,$IU46+AZ$21-$G$21,$IT46)</f>
        <v>52.000000000000007</v>
      </c>
      <c r="BA46" s="10">
        <f>INDEX('O3-8hr'!$A:$Z,$IU46+BA$21-$G$21,$IT46)</f>
        <v>54</v>
      </c>
      <c r="BB46" s="10">
        <f>INDEX('O3-8hr'!$A:$Z,$IU46+BB$21-$G$21,$IT46)</f>
        <v>47</v>
      </c>
      <c r="BC46" s="10">
        <f>INDEX('O3-8hr'!$A:$Z,$IU46+BC$21-$G$21,$IT46)</f>
        <v>44.000000000000007</v>
      </c>
      <c r="BD46" s="10">
        <f>INDEX('O3-8hr'!$A:$Z,$IU46+BD$21-$G$21,$IT46)</f>
        <v>41</v>
      </c>
      <c r="BE46" s="10">
        <f>INDEX('O3-8hr'!$A:$Z,$IU46+BE$21-$G$21,$IT46)</f>
        <v>39</v>
      </c>
      <c r="BF46" s="10">
        <f>INDEX('O3-8hr'!$A:$Z,$IU46+BF$21-$G$21,$IT46)</f>
        <v>34</v>
      </c>
      <c r="BG46" s="10">
        <f>INDEX('O3-8hr'!$A:$Z,$IU46+BG$21-$G$21,$IT46)</f>
        <v>29</v>
      </c>
      <c r="BH46" s="10">
        <f>INDEX('O3-8hr'!$A:$Z,$IU46+BH$21-$G$21,$IT46)</f>
        <v>43</v>
      </c>
      <c r="BI46" s="10">
        <f>INDEX('O3-8hr'!$A:$Z,$IU46+BI$21-$G$21,$IT46)</f>
        <v>34</v>
      </c>
      <c r="BJ46" s="10">
        <f>INDEX('O3-8hr'!$A:$Z,$IU46+BJ$21-$G$21,$IT46)</f>
        <v>38</v>
      </c>
      <c r="BK46" s="10">
        <f>INDEX('O3-8hr'!$A:$Z,$IU46+BK$21-$G$21,$IT46)</f>
        <v>27</v>
      </c>
      <c r="BL46" s="10">
        <f>INDEX('O3-8hr'!$A:$Z,$IU46+BL$21-$G$21,$IT46)</f>
        <v>42</v>
      </c>
      <c r="BM46" s="10">
        <f>INDEX('O3-8hr'!$A:$Z,$IU46+BM$21-$G$21,$IT46)</f>
        <v>60</v>
      </c>
      <c r="BN46" s="10">
        <f>INDEX('O3-8hr'!$A:$Z,$IU46+BN$21-$G$21,$IT46)</f>
        <v>48</v>
      </c>
      <c r="BO46" s="10">
        <f>INDEX('O3-8hr'!$A:$Z,$IU46+BO$21-$G$21,$IT46)</f>
        <v>40</v>
      </c>
      <c r="BP46" s="10">
        <f>INDEX('O3-8hr'!$A:$Z,$IU46+BP$21-$G$21,$IT46)</f>
        <v>33</v>
      </c>
      <c r="BQ46" s="10">
        <f>INDEX('O3-8hr'!$A:$Z,$IU46+BQ$21-$G$21,$IT46)</f>
        <v>51.000000000000007</v>
      </c>
      <c r="BR46" s="10">
        <f>INDEX('O3-8hr'!$A:$Z,$IU46+BR$21-$G$21,$IT46)</f>
        <v>45.000000000000007</v>
      </c>
      <c r="BS46" s="10">
        <f>INDEX('O3-8hr'!$A:$Z,$IU46+BS$21-$G$21,$IT46)</f>
        <v>48</v>
      </c>
      <c r="BT46" s="10">
        <f>INDEX('O3-8hr'!$A:$Z,$IU46+BT$21-$G$21,$IT46)</f>
        <v>34</v>
      </c>
      <c r="BU46" s="10">
        <f>INDEX('O3-8hr'!$A:$Z,$IU46+BU$21-$G$21,$IT46)</f>
        <v>35</v>
      </c>
      <c r="BV46" s="10">
        <f>INDEX('O3-8hr'!$A:$Z,$IU46+BV$21-$G$21,$IT46)</f>
        <v>31</v>
      </c>
      <c r="BW46" s="10">
        <f>INDEX('O3-8hr'!$A:$Z,$IU46+BW$21-$G$21,$IT46)</f>
        <v>38</v>
      </c>
      <c r="BX46" s="10">
        <f>INDEX('O3-8hr'!$A:$Z,$IU46+BX$21-$G$21,$IT46)</f>
        <v>46</v>
      </c>
      <c r="BY46" s="10">
        <f>INDEX('O3-8hr'!$A:$Z,$IU46+BY$21-$G$21,$IT46)</f>
        <v>43</v>
      </c>
      <c r="BZ46" s="10">
        <f>INDEX('O3-8hr'!$A:$Z,$IU46+BZ$21-$G$21,$IT46)</f>
        <v>37.000000000000007</v>
      </c>
      <c r="CA46" s="10">
        <f>INDEX('O3-8hr'!$A:$Z,$IU46+CA$21-$G$21,$IT46)</f>
        <v>38</v>
      </c>
      <c r="CB46" s="10">
        <f>INDEX('O3-8hr'!$A:$Z,$IU46+CB$21-$G$21,$IT46)</f>
        <v>39</v>
      </c>
      <c r="CC46" s="10">
        <f>INDEX('O3-8hr'!$A:$Z,$IU46+CC$21-$G$21,$IT46)</f>
        <v>47</v>
      </c>
      <c r="CD46" s="10">
        <f>INDEX('O3-8hr'!$A:$Z,$IU46+CD$21-$G$21,$IT46)</f>
        <v>39</v>
      </c>
      <c r="CE46" s="10">
        <f>INDEX('O3-8hr'!$A:$Z,$IU46+CE$21-$G$21,$IT46)</f>
        <v>49</v>
      </c>
      <c r="CF46" s="10">
        <f>INDEX('O3-8hr'!$A:$Z,$IU46+CF$21-$G$21,$IT46)</f>
        <v>72.000000000000014</v>
      </c>
      <c r="CG46" s="10">
        <f>INDEX('O3-8hr'!$A:$Z,$IU46+CG$21-$G$21,$IT46)</f>
        <v>68</v>
      </c>
      <c r="CH46" s="10">
        <f>INDEX('O3-8hr'!$A:$Z,$IU46+CH$21-$G$21,$IT46)</f>
        <v>58</v>
      </c>
      <c r="CI46" s="10">
        <f>INDEX('O3-8hr'!$A:$Z,$IU46+CI$21-$G$21,$IT46)</f>
        <v>36.000000000000007</v>
      </c>
      <c r="CJ46" s="10">
        <f>INDEX('O3-8hr'!$A:$Z,$IU46+CJ$21-$G$21,$IT46)</f>
        <v>44.000000000000007</v>
      </c>
      <c r="CK46" s="10">
        <f>INDEX('O3-8hr'!$A:$Z,$IU46+CK$21-$G$21,$IT46)</f>
        <v>23</v>
      </c>
      <c r="CL46" s="10">
        <f>INDEX('O3-8hr'!$A:$Z,$IU46+CL$21-$G$21,$IT46)</f>
        <v>39</v>
      </c>
      <c r="CM46" s="10">
        <f>INDEX('O3-8hr'!$A:$Z,$IU46+CM$21-$G$21,$IT46)</f>
        <v>52.000000000000007</v>
      </c>
      <c r="CN46" s="10">
        <f>INDEX('O3-8hr'!$A:$Z,$IU46+CN$21-$G$21,$IT46)</f>
        <v>30</v>
      </c>
      <c r="CO46" s="10">
        <f>INDEX('O3-8hr'!$A:$Z,$IU46+CO$21-$G$21,$IT46)</f>
        <v>36.000000000000007</v>
      </c>
      <c r="CP46" s="10">
        <f>INDEX('O3-8hr'!$A:$Z,$IU46+CP$21-$G$21,$IT46)</f>
        <v>35</v>
      </c>
      <c r="CQ46" s="10">
        <f>INDEX('O3-8hr'!$A:$Z,$IU46+CQ$21-$G$21,$IT46)</f>
        <v>47</v>
      </c>
      <c r="CR46" s="10">
        <f>INDEX('O3-8hr'!$A:$Z,$IU46+CR$21-$G$21,$IT46)</f>
        <v>32</v>
      </c>
      <c r="CS46" s="10">
        <f>INDEX('O3-8hr'!$A:$Z,$IU46+CS$21-$G$21,$IT46)</f>
        <v>27</v>
      </c>
      <c r="CT46" s="10">
        <f>INDEX('O3-8hr'!$A:$Z,$IU46+CT$21-$G$21,$IT46)</f>
        <v>49</v>
      </c>
      <c r="CU46" s="10">
        <f>INDEX('O3-8hr'!$A:$Z,$IU46+CU$21-$G$21,$IT46)</f>
        <v>51.000000000000007</v>
      </c>
      <c r="CV46" s="10">
        <f>INDEX('O3-8hr'!$A:$Z,$IU46+CV$21-$G$21,$IT46)</f>
        <v>47</v>
      </c>
      <c r="CW46" s="10">
        <f>INDEX('O3-8hr'!$A:$Z,$IU46+CW$21-$G$21,$IT46)</f>
        <v>41</v>
      </c>
      <c r="CX46" s="10">
        <f>INDEX('O3-8hr'!$A:$Z,$IU46+CX$21-$G$21,$IT46)</f>
        <v>30</v>
      </c>
      <c r="CY46" s="10">
        <f>INDEX('O3-8hr'!$A:$Z,$IU46+CY$21-$G$21,$IT46)</f>
        <v>32</v>
      </c>
      <c r="CZ46" s="10">
        <f>INDEX('O3-8hr'!$A:$Z,$IU46+CZ$21-$G$21,$IT46)</f>
        <v>20</v>
      </c>
      <c r="DA46" s="10">
        <f>INDEX('O3-8hr'!$A:$Z,$IU46+DA$21-$G$21,$IT46)</f>
        <v>40</v>
      </c>
      <c r="DB46" s="10">
        <f>INDEX('O3-8hr'!$A:$Z,$IU46+DB$21-$G$21,$IT46)</f>
        <v>41</v>
      </c>
      <c r="DC46" s="10">
        <f>INDEX('O3-8hr'!$A:$Z,$IU46+DC$21-$G$21,$IT46)</f>
        <v>49</v>
      </c>
      <c r="DD46" s="10">
        <f>INDEX('O3-8hr'!$A:$Z,$IU46+DD$21-$G$21,$IT46)</f>
        <v>70</v>
      </c>
      <c r="DE46" s="10">
        <f>INDEX('O3-8hr'!$A:$Z,$IU46+DE$21-$G$21,$IT46)</f>
        <v>62</v>
      </c>
      <c r="DF46" s="10">
        <f>INDEX('O3-8hr'!$A:$Z,$IU46+DF$21-$G$21,$IT46)</f>
        <v>72.000000000000014</v>
      </c>
      <c r="DG46" s="10">
        <f>INDEX('O3-8hr'!$A:$Z,$IU46+DG$21-$G$21,$IT46)</f>
        <v>70</v>
      </c>
      <c r="DH46" s="10">
        <f>INDEX('O3-8hr'!$A:$Z,$IU46+DH$21-$G$21,$IT46)</f>
        <v>54</v>
      </c>
      <c r="DI46" s="10">
        <f>INDEX('O3-8hr'!$A:$Z,$IU46+DI$21-$G$21,$IT46)</f>
        <v>51.000000000000007</v>
      </c>
      <c r="DJ46" s="10">
        <f>INDEX('O3-8hr'!$A:$Z,$IU46+DJ$21-$G$21,$IT46)</f>
        <v>17</v>
      </c>
      <c r="DK46" s="10">
        <f>INDEX('O3-8hr'!$A:$Z,$IU46+DK$21-$G$21,$IT46)</f>
        <v>26.000000000000004</v>
      </c>
      <c r="DL46" s="10">
        <f>INDEX('O3-8hr'!$A:$Z,$IU46+DL$21-$G$21,$IT46)</f>
        <v>43</v>
      </c>
      <c r="DM46" s="10">
        <f>INDEX('O3-8hr'!$A:$Z,$IU46+DM$21-$G$21,$IT46)</f>
        <v>36.000000000000007</v>
      </c>
      <c r="DN46" s="10">
        <f>INDEX('O3-8hr'!$A:$Z,$IU46+DN$21-$G$21,$IT46)</f>
        <v>56</v>
      </c>
      <c r="DO46" s="10">
        <f>INDEX('O3-8hr'!$A:$Z,$IU46+DO$21-$G$21,$IT46)</f>
        <v>59.000000000000007</v>
      </c>
      <c r="DP46" s="10">
        <f>INDEX('O3-8hr'!$A:$Z,$IU46+DP$21-$G$21,$IT46)</f>
        <v>64</v>
      </c>
      <c r="DQ46" s="10">
        <f>INDEX('O3-8hr'!$A:$Z,$IU46+DQ$21-$G$21,$IT46)</f>
        <v>26.000000000000004</v>
      </c>
      <c r="DR46" s="10">
        <f>INDEX('O3-8hr'!$A:$Z,$IU46+DR$21-$G$21,$IT46)</f>
        <v>43</v>
      </c>
      <c r="DS46" s="10">
        <f>INDEX('O3-8hr'!$A:$Z,$IU46+DS$21-$G$21,$IT46)</f>
        <v>47</v>
      </c>
      <c r="DT46" s="10">
        <f>INDEX('O3-8hr'!$A:$Z,$IU46+DT$21-$G$21,$IT46)</f>
        <v>52.000000000000007</v>
      </c>
      <c r="DU46" s="10">
        <f>INDEX('O3-8hr'!$A:$Z,$IU46+DU$21-$G$21,$IT46)</f>
        <v>45.000000000000007</v>
      </c>
      <c r="DV46" s="10">
        <f>INDEX('O3-8hr'!$A:$Z,$IU46+DV$21-$G$21,$IT46)</f>
        <v>43</v>
      </c>
      <c r="DW46" s="10">
        <f>INDEX('O3-8hr'!$A:$Z,$IU46+DW$21-$G$21,$IT46)</f>
        <v>64</v>
      </c>
      <c r="DX46" s="10">
        <f>INDEX('O3-8hr'!$A:$Z,$IU46+DX$21-$G$21,$IT46)</f>
        <v>66</v>
      </c>
      <c r="DY46" s="10">
        <f>INDEX('O3-8hr'!$A:$Z,$IU46+DY$21-$G$21,$IT46)</f>
        <v>34</v>
      </c>
      <c r="DZ46" s="10">
        <f>INDEX('O3-8hr'!$A:$Z,$IU46+DZ$21-$G$21,$IT46)</f>
        <v>53.000000000000007</v>
      </c>
      <c r="EA46" s="10">
        <f>INDEX('O3-8hr'!$A:$Z,$IU46+EA$21-$G$21,$IT46)</f>
        <v>53.000000000000007</v>
      </c>
      <c r="EB46" s="10">
        <f>INDEX('O3-8hr'!$A:$Z,$IU46+EB$21-$G$21,$IT46)</f>
        <v>40</v>
      </c>
      <c r="EC46" s="10">
        <f>INDEX('O3-8hr'!$A:$Z,$IU46+EC$21-$G$21,$IT46)</f>
        <v>49</v>
      </c>
      <c r="ED46" s="10">
        <f>INDEX('O3-8hr'!$A:$Z,$IU46+ED$21-$G$21,$IT46)</f>
        <v>38</v>
      </c>
      <c r="EE46" s="10">
        <f>INDEX('O3-8hr'!$A:$Z,$IU46+EE$21-$G$21,$IT46)</f>
        <v>41</v>
      </c>
      <c r="EF46" s="10">
        <f>INDEX('O3-8hr'!$A:$Z,$IU46+EF$21-$G$21,$IT46)</f>
        <v>50</v>
      </c>
      <c r="EG46" s="10">
        <f>INDEX('O3-8hr'!$A:$Z,$IU46+EG$21-$G$21,$IT46)</f>
        <v>39</v>
      </c>
      <c r="EH46" s="10">
        <f>INDEX('O3-8hr'!$A:$Z,$IU46+EH$21-$G$21,$IT46)</f>
        <v>54</v>
      </c>
      <c r="EI46" s="10">
        <f>INDEX('O3-8hr'!$A:$Z,$IU46+EI$21-$G$21,$IT46)</f>
        <v>56</v>
      </c>
      <c r="EJ46" s="10">
        <f>INDEX('O3-8hr'!$A:$Z,$IU46+EJ$21-$G$21,$IT46)</f>
        <v>55</v>
      </c>
      <c r="EK46" s="10">
        <f>INDEX('O3-8hr'!$A:$Z,$IU46+EK$21-$G$21,$IT46)</f>
        <v>53.000000000000007</v>
      </c>
      <c r="EL46" s="10">
        <f>INDEX('O3-8hr'!$A:$Z,$IU46+EL$21-$G$21,$IT46)</f>
        <v>12</v>
      </c>
      <c r="EM46" s="10">
        <f>INDEX('O3-8hr'!$A:$Z,$IU46+EM$21-$G$21,$IT46)</f>
        <v>38</v>
      </c>
      <c r="EN46" s="10">
        <f>INDEX('O3-8hr'!$A:$Z,$IU46+EN$21-$G$21,$IT46)</f>
        <v>41</v>
      </c>
      <c r="EO46" s="10">
        <f>INDEX('O3-8hr'!$A:$Z,$IU46+EO$21-$G$21,$IT46)</f>
        <v>56</v>
      </c>
      <c r="EP46" s="10">
        <f>INDEX('O3-8hr'!$A:$Z,$IU46+EP$21-$G$21,$IT46)</f>
        <v>62</v>
      </c>
      <c r="EQ46" s="10">
        <f>INDEX('O3-8hr'!$A:$Z,$IU46+EQ$21-$G$21,$IT46)</f>
        <v>62</v>
      </c>
      <c r="ER46" s="10">
        <f>INDEX('O3-8hr'!$A:$Z,$IU46+ER$21-$G$21,$IT46)</f>
        <v>65</v>
      </c>
      <c r="ES46" s="10">
        <f>INDEX('O3-8hr'!$A:$Z,$IU46+ES$21-$G$21,$IT46)</f>
        <v>50</v>
      </c>
      <c r="ET46" s="10">
        <f>INDEX('O3-8hr'!$A:$Z,$IU46+ET$21-$G$21,$IT46)</f>
        <v>52.000000000000007</v>
      </c>
      <c r="EU46" s="10">
        <f>INDEX('O3-8hr'!$A:$Z,$IU46+EU$21-$G$21,$IT46)</f>
        <v>54</v>
      </c>
      <c r="EV46" s="10">
        <f>INDEX('O3-8hr'!$A:$Z,$IU46+EV$21-$G$21,$IT46)</f>
        <v>29</v>
      </c>
      <c r="EW46" s="10">
        <f>INDEX('O3-8hr'!$A:$Z,$IU46+EW$21-$G$21,$IT46)</f>
        <v>21</v>
      </c>
      <c r="EX46" s="10">
        <f>INDEX('O3-8hr'!$A:$Z,$IU46+EX$21-$G$21,$IT46)</f>
        <v>43</v>
      </c>
      <c r="EY46" s="10">
        <f>INDEX('O3-8hr'!$A:$Z,$IU46+EY$21-$G$21,$IT46)</f>
        <v>34</v>
      </c>
      <c r="EZ46" s="10">
        <f>INDEX('O3-8hr'!$A:$Z,$IU46+EZ$21-$G$21,$IT46)</f>
        <v>50</v>
      </c>
      <c r="FA46" s="10">
        <f>INDEX('O3-8hr'!$A:$Z,$IU46+FA$21-$G$21,$IT46)</f>
        <v>33</v>
      </c>
      <c r="FB46" s="10">
        <f>INDEX('O3-8hr'!$A:$Z,$IU46+FB$21-$G$21,$IT46)</f>
        <v>35</v>
      </c>
      <c r="FC46" s="10">
        <f>INDEX('O3-8hr'!$A:$Z,$IU46+FC$21-$G$21,$IT46)</f>
        <v>36.000000000000007</v>
      </c>
      <c r="FD46" s="10">
        <f>INDEX('O3-8hr'!$A:$Z,$IU46+FD$21-$G$21,$IT46)</f>
        <v>40</v>
      </c>
      <c r="FE46" s="10">
        <f>INDEX('O3-8hr'!$A:$Z,$IU46+FE$21-$G$21,$IT46)</f>
        <v>50</v>
      </c>
      <c r="FF46" s="10">
        <f>INDEX('O3-8hr'!$A:$Z,$IU46+FF$21-$G$21,$IT46)</f>
        <v>58</v>
      </c>
      <c r="FG46" s="10">
        <f>INDEX('O3-8hr'!$A:$Z,$IU46+FG$21-$G$21,$IT46)</f>
        <v>44.000000000000007</v>
      </c>
      <c r="FH46" s="10">
        <f>INDEX('O3-8hr'!$A:$Z,$IU46+FH$21-$G$21,$IT46)</f>
        <v>33</v>
      </c>
      <c r="FI46" s="10">
        <f>INDEX('O3-8hr'!$A:$Z,$IU46+FI$21-$G$21,$IT46)</f>
        <v>30</v>
      </c>
      <c r="FJ46" s="10">
        <f>INDEX('O3-8hr'!$A:$Z,$IU46+FJ$21-$G$21,$IT46)</f>
        <v>27</v>
      </c>
      <c r="FK46" s="10">
        <f>INDEX('O3-8hr'!$A:$Z,$IU46+FK$21-$G$21,$IT46)</f>
        <v>35</v>
      </c>
      <c r="FL46" s="10">
        <f>INDEX('O3-8hr'!$A:$Z,$IU46+FL$21-$G$21,$IT46)</f>
        <v>42</v>
      </c>
      <c r="FM46" s="10">
        <f>INDEX('O3-8hr'!$A:$Z,$IU46+FM$21-$G$21,$IT46)</f>
        <v>61.000000000000007</v>
      </c>
      <c r="FN46" s="10">
        <f>INDEX('O3-8hr'!$A:$Z,$IU46+FN$21-$G$21,$IT46)</f>
        <v>50</v>
      </c>
      <c r="FO46" s="10">
        <f>INDEX('O3-8hr'!$A:$Z,$IU46+FO$21-$G$21,$IT46)</f>
        <v>38</v>
      </c>
      <c r="FP46" s="10">
        <f>INDEX('O3-8hr'!$A:$Z,$IU46+FP$21-$G$21,$IT46)</f>
        <v>40</v>
      </c>
      <c r="FQ46" s="10">
        <f>INDEX('O3-8hr'!$A:$Z,$IU46+FQ$21-$G$21,$IT46)</f>
        <v>40</v>
      </c>
      <c r="FR46" s="10">
        <f>INDEX('O3-8hr'!$A:$Z,$IU46+FR$21-$G$21,$IT46)</f>
        <v>32</v>
      </c>
      <c r="FS46" s="10">
        <f>INDEX('O3-8hr'!$A:$Z,$IU46+FS$21-$G$21,$IT46)</f>
        <v>45.000000000000007</v>
      </c>
      <c r="FT46" s="10">
        <f>INDEX('O3-8hr'!$A:$Z,$IU46+FT$21-$G$21,$IT46)</f>
        <v>58</v>
      </c>
      <c r="FU46" s="10">
        <f>INDEX('O3-8hr'!$A:$Z,$IU46+FU$21-$G$21,$IT46)</f>
        <v>31</v>
      </c>
      <c r="FV46" s="10">
        <f>INDEX('O3-8hr'!$A:$Z,$IU46+FV$21-$G$21,$IT46)</f>
        <v>51.000000000000007</v>
      </c>
      <c r="FW46" s="10">
        <f>INDEX('O3-8hr'!$A:$Z,$IU46+FW$21-$G$21,$IT46)</f>
        <v>32</v>
      </c>
      <c r="FX46" s="10">
        <f>INDEX('O3-8hr'!$A:$Z,$IU46+FX$21-$G$21,$IT46)</f>
        <v>58</v>
      </c>
      <c r="FY46" s="10">
        <f>INDEX('O3-8hr'!$A:$Z,$IU46+FY$21-$G$21,$IT46)</f>
        <v>59.000000000000007</v>
      </c>
      <c r="FZ46" s="10">
        <f>INDEX('O3-8hr'!$A:$Z,$IU46+FZ$21-$G$21,$IT46)</f>
        <v>38</v>
      </c>
      <c r="GA46" s="10">
        <f>INDEX('O3-8hr'!$A:$Z,$IU46+GA$21-$G$21,$IT46)</f>
        <v>39</v>
      </c>
      <c r="GB46" s="10">
        <f>INDEX('O3-8hr'!$A:$Z,$IU46+GB$21-$G$21,$IT46)</f>
        <v>28</v>
      </c>
      <c r="GC46" s="10">
        <f>INDEX('O3-8hr'!$A:$Z,$IU46+GC$21-$G$21,$IT46)</f>
        <v>37.000000000000007</v>
      </c>
      <c r="GD46" s="10">
        <f>INDEX('O3-8hr'!$A:$Z,$IU46+GD$21-$G$21,$IT46)</f>
        <v>48</v>
      </c>
      <c r="GE46" s="10">
        <f>INDEX('O3-8hr'!$A:$Z,$IU46+GE$21-$G$21,$IT46)</f>
        <v>41</v>
      </c>
      <c r="GF46" s="10">
        <f>INDEX('O3-8hr'!$A:$Z,$IU46+GF$21-$G$21,$IT46)</f>
        <v>17</v>
      </c>
      <c r="GG46" s="10">
        <f>INDEX('O3-8hr'!$A:$Z,$IU46+GG$21-$G$21,$IT46)</f>
        <v>41</v>
      </c>
      <c r="GH46" s="10">
        <f>INDEX('O3-8hr'!$A:$Z,$IU46+GH$21-$G$21,$IT46)</f>
        <v>40</v>
      </c>
      <c r="GI46" s="10">
        <f>INDEX('O3-8hr'!$A:$Z,$IU46+GI$21-$G$21,$IT46)</f>
        <v>30</v>
      </c>
      <c r="GJ46" s="10">
        <f>INDEX('O3-8hr'!$A:$Z,$IU46+GJ$21-$G$21,$IT46)</f>
        <v>30</v>
      </c>
      <c r="GK46" s="10">
        <f>INDEX('O3-8hr'!$A:$Z,$IU46+GK$21-$G$21,$IT46)</f>
        <v>28</v>
      </c>
      <c r="GL46" s="10">
        <f>INDEX('O3-8hr'!$A:$Z,$IU46+GL$21-$G$21,$IT46)</f>
        <v>48</v>
      </c>
      <c r="GM46" s="10">
        <f>INDEX('O3-8hr'!$A:$Z,$IU46+GM$21-$G$21,$IT46)</f>
        <v>56</v>
      </c>
      <c r="GN46" s="10">
        <f>INDEX('O3-8hr'!$A:$Z,$IU46+GN$21-$G$21,$IT46)</f>
        <v>34</v>
      </c>
      <c r="GO46" s="10">
        <f>INDEX('O3-8hr'!$A:$Z,$IU46+GO$21-$G$21,$IT46)</f>
        <v>39</v>
      </c>
      <c r="GP46" s="10">
        <f>INDEX('O3-8hr'!$A:$Z,$IU46+GP$21-$G$21,$IT46)</f>
        <v>28</v>
      </c>
      <c r="GQ46" s="10">
        <f>INDEX('O3-8hr'!$A:$Z,$IU46+GQ$21-$G$21,$IT46)</f>
        <v>21</v>
      </c>
      <c r="GR46" s="10">
        <f>INDEX('O3-8hr'!$A:$Z,$IU46+GR$21-$G$21,$IT46)</f>
        <v>24</v>
      </c>
      <c r="GS46" s="10">
        <f>INDEX('O3-8hr'!$A:$Z,$IU46+GS$21-$G$21,$IT46)</f>
        <v>23</v>
      </c>
      <c r="GT46" s="10">
        <f>INDEX('O3-8hr'!$A:$Z,$IU46+GT$21-$G$21,$IT46)</f>
        <v>35</v>
      </c>
      <c r="GU46" s="10">
        <f>INDEX('O3-8hr'!$A:$Z,$IU46+GU$21-$G$21,$IT46)</f>
        <v>37.000000000000007</v>
      </c>
      <c r="GV46" s="10">
        <f>INDEX('O3-8hr'!$A:$Z,$IU46+GV$21-$G$21,$IT46)</f>
        <v>38</v>
      </c>
      <c r="GW46" s="10">
        <f>INDEX('O3-8hr'!$A:$Z,$IU46+GW$21-$G$21,$IT46)</f>
        <v>35</v>
      </c>
      <c r="GX46" s="10">
        <f>INDEX('O3-8hr'!$A:$Z,$IU46+GX$21-$G$21,$IT46)</f>
        <v>50</v>
      </c>
      <c r="GY46" s="10">
        <f>INDEX('O3-8hr'!$A:$Z,$IU46+GY$21-$G$21,$IT46)</f>
        <v>58</v>
      </c>
      <c r="GZ46" s="10">
        <f>INDEX('O3-8hr'!$A:$Z,$IU46+GZ$21-$G$21,$IT46)</f>
        <v>25</v>
      </c>
      <c r="HA46" s="10">
        <f>INDEX('O3-8hr'!$A:$Z,$IU46+HA$21-$G$21,$IT46)</f>
        <v>23</v>
      </c>
      <c r="HB46" s="10">
        <f>INDEX('O3-8hr'!$A:$Z,$IU46+HB$21-$G$21,$IT46)</f>
        <v>26.000000000000004</v>
      </c>
      <c r="HC46" s="10">
        <f>INDEX('O3-8hr'!$A:$Z,$IU46+HC$21-$G$21,$IT46)</f>
        <v>29</v>
      </c>
      <c r="HD46" s="10">
        <f>INDEX('O3-8hr'!$A:$Z,$IU46+HD$21-$G$21,$IT46)</f>
        <v>36.000000000000007</v>
      </c>
      <c r="HE46" s="10">
        <f>INDEX('O3-8hr'!$A:$Z,$IU46+HE$21-$G$21,$IT46)</f>
        <v>37.000000000000007</v>
      </c>
      <c r="HF46" s="10">
        <f>INDEX('O3-8hr'!$A:$Z,$IU46+HF$21-$G$21,$IT46)</f>
        <v>44.000000000000007</v>
      </c>
      <c r="HG46" s="10">
        <f>INDEX('O3-8hr'!$A:$Z,$IU46+HG$21-$G$21,$IT46)</f>
        <v>67</v>
      </c>
      <c r="HH46" s="10">
        <f>INDEX('O3-8hr'!$A:$Z,$IU46+HH$21-$G$21,$IT46)</f>
        <v>57</v>
      </c>
      <c r="HI46" s="10">
        <f>INDEX('O3-8hr'!$A:$Z,$IU46+HI$21-$G$21,$IT46)</f>
        <v>36.000000000000007</v>
      </c>
      <c r="HJ46" s="10">
        <f>INDEX('O3-8hr'!$A:$Z,$IU46+HJ$21-$G$21,$IT46)</f>
        <v>33</v>
      </c>
      <c r="HK46" s="10">
        <f>INDEX('O3-8hr'!$A:$Z,$IU46+HK$21-$G$21,$IT46)</f>
        <v>36.000000000000007</v>
      </c>
      <c r="HL46" s="10">
        <f>INDEX('O3-8hr'!$A:$Z,$IU46+HL$21-$G$21,$IT46)</f>
        <v>25</v>
      </c>
      <c r="HM46" s="10">
        <f>INDEX('O3-8hr'!$A:$Z,$IU46+HM$21-$G$21,$IT46)</f>
        <v>34</v>
      </c>
      <c r="HN46" s="10">
        <f>INDEX('O3-8hr'!$A:$Z,$IU46+HN$21-$G$21,$IT46)</f>
        <v>43</v>
      </c>
      <c r="HO46" s="10">
        <f>INDEX('O3-8hr'!$A:$Z,$IU46+HO$21-$G$21,$IT46)</f>
        <v>35</v>
      </c>
      <c r="HP46" s="10">
        <f>INDEX('O3-8hr'!$A:$Z,$IU46+HP$21-$G$21,$IT46)</f>
        <v>50</v>
      </c>
      <c r="HQ46" s="10">
        <f>INDEX('O3-8hr'!$A:$Z,$IU46+HQ$21-$G$21,$IT46)</f>
        <v>53.000000000000007</v>
      </c>
      <c r="HR46" s="10">
        <f>INDEX('O3-8hr'!$A:$Z,$IU46+HR$21-$G$21,$IT46)</f>
        <v>40</v>
      </c>
      <c r="HS46" s="10">
        <f>INDEX('O3-8hr'!$A:$Z,$IU46+HS$21-$G$21,$IT46)</f>
        <v>42</v>
      </c>
      <c r="HT46" s="10">
        <f>INDEX('O3-8hr'!$A:$Z,$IU46+HT$21-$G$21,$IT46)</f>
        <v>17</v>
      </c>
      <c r="HU46" s="10">
        <f>INDEX('O3-8hr'!$A:$Z,$IU46+HU$21-$G$21,$IT46)</f>
        <v>27</v>
      </c>
      <c r="HV46" s="10">
        <f>INDEX('O3-8hr'!$A:$Z,$IU46+HV$21-$G$21,$IT46)</f>
        <v>34</v>
      </c>
      <c r="HW46" s="10">
        <f>INDEX('O3-8hr'!$A:$Z,$IU46+HW$21-$G$21,$IT46)</f>
        <v>31</v>
      </c>
      <c r="HX46" s="10">
        <f>INDEX('O3-8hr'!$A:$Z,$IU46+HX$21-$G$21,$IT46)</f>
        <v>27</v>
      </c>
      <c r="HY46" s="10">
        <f>INDEX('O3-8hr'!$A:$Z,$IU46+HY$21-$G$21,$IT46)</f>
        <v>24</v>
      </c>
      <c r="HZ46" s="10">
        <f>INDEX('O3-8hr'!$A:$Z,$IU46+HZ$21-$G$21,$IT46)</f>
        <v>27</v>
      </c>
      <c r="IA46" s="10">
        <f>INDEX('O3-8hr'!$A:$Z,$IU46+IA$21-$G$21,$IT46)</f>
        <v>27</v>
      </c>
      <c r="IB46" s="10">
        <f>INDEX('O3-8hr'!$A:$Z,$IU46+IB$21-$G$21,$IT46)</f>
        <v>28</v>
      </c>
      <c r="IC46" s="10">
        <f>INDEX('O3-8hr'!$A:$Z,$IU46+IC$21-$G$21,$IT46)</f>
        <v>29</v>
      </c>
      <c r="ID46" s="10">
        <f>INDEX('O3-8hr'!$A:$Z,$IU46+ID$21-$G$21,$IT46)</f>
        <v>45.000000000000007</v>
      </c>
      <c r="IE46" s="10">
        <f>INDEX('O3-8hr'!$A:$Z,$IU46+IE$21-$G$21,$IT46)</f>
        <v>45.000000000000007</v>
      </c>
      <c r="IF46" s="10">
        <f>INDEX('O3-8hr'!$A:$Z,$IU46+IF$21-$G$21,$IT46)</f>
        <v>42</v>
      </c>
      <c r="IG46" s="10">
        <f>INDEX('O3-8hr'!$A:$Z,$IU46+IG$21-$G$21,$IT46)</f>
        <v>45.000000000000007</v>
      </c>
      <c r="IH46" s="10">
        <f>INDEX('O3-8hr'!$A:$Z,$IU46+IH$21-$G$21,$IT46)</f>
        <v>51.000000000000007</v>
      </c>
      <c r="II46" s="10">
        <f>INDEX('O3-8hr'!$A:$Z,$IU46+II$21-$G$21,$IT46)</f>
        <v>35</v>
      </c>
      <c r="IJ46" s="10">
        <f>INDEX('O3-8hr'!$A:$Z,$IU46+IJ$21-$G$21,$IT46)</f>
        <v>33</v>
      </c>
      <c r="IK46" s="10">
        <f>INDEX('O3-8hr'!$A:$Z,$IU46+IK$21-$G$21,$IT46)</f>
        <v>35</v>
      </c>
      <c r="IL46" s="10">
        <f>INDEX('O3-8hr'!$A:$Z,$IU46+IL$21-$G$21,$IT46)</f>
        <v>30</v>
      </c>
      <c r="IM46" s="10">
        <f>INDEX('O3-8hr'!$A:$Z,$IU46+IM$21-$G$21,$IT46)</f>
        <v>34</v>
      </c>
      <c r="IN46" s="10">
        <f>INDEX('O3-8hr'!$A:$Z,$IU46+IN$21-$G$21,$IT46)</f>
        <v>47</v>
      </c>
      <c r="IO46" s="10">
        <f>INDEX('O3-8hr'!$A:$Z,$IU46+IO$21-$G$21,$IT46)</f>
        <v>36.000000000000007</v>
      </c>
      <c r="IP46" s="10">
        <f>INDEX('O3-8hr'!$A:$Z,$IU46+IP$21-$G$21,$IT46)</f>
        <v>32</v>
      </c>
      <c r="IQ46" s="15">
        <f>INDEX('O3-8hr'!$A:$Z,$IU46+IQ$21-$G$21,$IT46)</f>
        <v>27</v>
      </c>
      <c r="IR46" s="21">
        <f t="shared" si="58"/>
        <v>75</v>
      </c>
      <c r="IT46" s="40">
        <f>MATCH($B46,'O3-8hr'!$1:$1,0)</f>
        <v>7</v>
      </c>
      <c r="IU46" s="40">
        <f>MATCH(DATE($A46,$IT$18,$IU$18),'O3-8hr'!$B:$B,0)</f>
        <v>796</v>
      </c>
    </row>
    <row r="47" spans="1:255" ht="12.75" customHeight="1" x14ac:dyDescent="0.2">
      <c r="A47" s="21">
        <v>2017</v>
      </c>
      <c r="B47" s="21">
        <v>340150002</v>
      </c>
      <c r="C47" s="20">
        <f>INDEX(Sites!$A:$N,MATCH($B47,Sites!$A:$A,0),2)</f>
        <v>39.800339000000001</v>
      </c>
      <c r="D47" s="21" t="str">
        <f>INDEX(Sites!$A:$N,MATCH($B47,Sites!$A:$A,0),4)</f>
        <v>NJ</v>
      </c>
      <c r="E47" s="21" t="str">
        <f>INDEX(Sites!$A:$N,MATCH($B47,Sites!$A:$A,0),10)</f>
        <v>12.0</v>
      </c>
      <c r="F47" s="40" t="str">
        <f>INDEX(Sites!$A:$N,MATCH($B47,Sites!$A:$A,0),6)</f>
        <v>Clarksboro</v>
      </c>
      <c r="G47" s="16">
        <f>INDEX('O3-8hr'!$A:$Z,$IU47+G$21-$G$21,$IT47)</f>
        <v>34</v>
      </c>
      <c r="H47" s="10">
        <f>INDEX('O3-8hr'!$A:$Z,$IU47+H$21-$G$21,$IT47)</f>
        <v>41</v>
      </c>
      <c r="I47" s="10">
        <f>INDEX('O3-8hr'!$A:$Z,$IU47+I$21-$G$21,$IT47)</f>
        <v>38</v>
      </c>
      <c r="J47" s="10">
        <f>INDEX('O3-8hr'!$A:$Z,$IU47+J$21-$G$21,$IT47)</f>
        <v>39</v>
      </c>
      <c r="K47" s="10">
        <f>INDEX('O3-8hr'!$A:$Z,$IU47+K$21-$G$21,$IT47)</f>
        <v>37.000000000000007</v>
      </c>
      <c r="L47" s="10">
        <f>INDEX('O3-8hr'!$A:$Z,$IU47+L$21-$G$21,$IT47)</f>
        <v>43</v>
      </c>
      <c r="M47" s="10">
        <f>INDEX('O3-8hr'!$A:$Z,$IU47+M$21-$G$21,$IT47)</f>
        <v>48</v>
      </c>
      <c r="N47" s="10">
        <f>INDEX('O3-8hr'!$A:$Z,$IU47+N$21-$G$21,$IT47)</f>
        <v>46</v>
      </c>
      <c r="O47" s="10">
        <f>INDEX('O3-8hr'!$A:$Z,$IU47+O$21-$G$21,$IT47)</f>
        <v>51.000000000000007</v>
      </c>
      <c r="P47" s="10">
        <f>INDEX('O3-8hr'!$A:$Z,$IU47+P$21-$G$21,$IT47)</f>
        <v>39</v>
      </c>
      <c r="Q47" s="10">
        <f>INDEX('O3-8hr'!$A:$Z,$IU47+Q$21-$G$21,$IT47)</f>
        <v>40</v>
      </c>
      <c r="R47" s="10">
        <f>INDEX('O3-8hr'!$A:$Z,$IU47+R$21-$G$21,$IT47)</f>
        <v>38</v>
      </c>
      <c r="S47" s="10">
        <f>INDEX('O3-8hr'!$A:$Z,$IU47+S$21-$G$21,$IT47)</f>
        <v>38</v>
      </c>
      <c r="T47" s="10">
        <f>INDEX('O3-8hr'!$A:$Z,$IU47+T$21-$G$21,$IT47)</f>
        <v>36.000000000000007</v>
      </c>
      <c r="U47" s="10">
        <f>INDEX('O3-8hr'!$A:$Z,$IU47+U$21-$G$21,$IT47)</f>
        <v>42</v>
      </c>
      <c r="V47" s="10">
        <f>INDEX('O3-8hr'!$A:$Z,$IU47+V$21-$G$21,$IT47)</f>
        <v>46</v>
      </c>
      <c r="W47" s="10">
        <f>INDEX('O3-8hr'!$A:$Z,$IU47+W$21-$G$21,$IT47)</f>
        <v>48</v>
      </c>
      <c r="X47" s="10">
        <f>INDEX('O3-8hr'!$A:$Z,$IU47+X$21-$G$21,$IT47)</f>
        <v>41</v>
      </c>
      <c r="Y47" s="10">
        <f>INDEX('O3-8hr'!$A:$Z,$IU47+Y$21-$G$21,$IT47)</f>
        <v>53.000000000000007</v>
      </c>
      <c r="Z47" s="10">
        <f>INDEX('O3-8hr'!$A:$Z,$IU47+Z$21-$G$21,$IT47)</f>
        <v>51.000000000000007</v>
      </c>
      <c r="AA47" s="10">
        <f>INDEX('O3-8hr'!$A:$Z,$IU47+AA$21-$G$21,$IT47)</f>
        <v>41</v>
      </c>
      <c r="AB47" s="10">
        <f>INDEX('O3-8hr'!$A:$Z,$IU47+AB$21-$G$21,$IT47)</f>
        <v>44.000000000000007</v>
      </c>
      <c r="AC47" s="10">
        <f>INDEX('O3-8hr'!$A:$Z,$IU47+AC$21-$G$21,$IT47)</f>
        <v>40</v>
      </c>
      <c r="AD47" s="10">
        <f>INDEX('O3-8hr'!$A:$Z,$IU47+AD$21-$G$21,$IT47)</f>
        <v>48</v>
      </c>
      <c r="AE47" s="10">
        <f>INDEX('O3-8hr'!$A:$Z,$IU47+AE$21-$G$21,$IT47)</f>
        <v>46</v>
      </c>
      <c r="AF47" s="10">
        <f>INDEX('O3-8hr'!$A:$Z,$IU47+AF$21-$G$21,$IT47)</f>
        <v>36.000000000000007</v>
      </c>
      <c r="AG47" s="10">
        <f>INDEX('O3-8hr'!$A:$Z,$IU47+AG$21-$G$21,$IT47)</f>
        <v>26.000000000000004</v>
      </c>
      <c r="AH47" s="10">
        <f>INDEX('O3-8hr'!$A:$Z,$IU47+AH$21-$G$21,$IT47)</f>
        <v>15.000000000000002</v>
      </c>
      <c r="AI47" s="10">
        <f>INDEX('O3-8hr'!$A:$Z,$IU47+AI$21-$G$21,$IT47)</f>
        <v>42</v>
      </c>
      <c r="AJ47" s="10">
        <f>INDEX('O3-8hr'!$A:$Z,$IU47+AJ$21-$G$21,$IT47)</f>
        <v>39</v>
      </c>
      <c r="AK47" s="10">
        <f>INDEX('O3-8hr'!$A:$Z,$IU47+AK$21-$G$21,$IT47)</f>
        <v>36.000000000000007</v>
      </c>
      <c r="AL47" s="10">
        <f>INDEX('O3-8hr'!$A:$Z,$IU47+AL$21-$G$21,$IT47)</f>
        <v>36.000000000000007</v>
      </c>
      <c r="AM47" s="10">
        <f>INDEX('O3-8hr'!$A:$Z,$IU47+AM$21-$G$21,$IT47)</f>
        <v>45.000000000000007</v>
      </c>
      <c r="AN47" s="10">
        <f>INDEX('O3-8hr'!$A:$Z,$IU47+AN$21-$G$21,$IT47)</f>
        <v>49</v>
      </c>
      <c r="AO47" s="10">
        <f>INDEX('O3-8hr'!$A:$Z,$IU47+AO$21-$G$21,$IT47)</f>
        <v>46</v>
      </c>
      <c r="AP47" s="10">
        <f>INDEX('O3-8hr'!$A:$Z,$IU47+AP$21-$G$21,$IT47)</f>
        <v>50</v>
      </c>
      <c r="AQ47" s="10">
        <f>INDEX('O3-8hr'!$A:$Z,$IU47+AQ$21-$G$21,$IT47)</f>
        <v>37.000000000000007</v>
      </c>
      <c r="AR47" s="10">
        <f>INDEX('O3-8hr'!$A:$Z,$IU47+AR$21-$G$21,$IT47)</f>
        <v>34</v>
      </c>
      <c r="AS47" s="10">
        <f>INDEX('O3-8hr'!$A:$Z,$IU47+AS$21-$G$21,$IT47)</f>
        <v>47</v>
      </c>
      <c r="AT47" s="10">
        <f>INDEX('O3-8hr'!$A:$Z,$IU47+AT$21-$G$21,$IT47)</f>
        <v>54</v>
      </c>
      <c r="AU47" s="10">
        <f>INDEX('O3-8hr'!$A:$Z,$IU47+AU$21-$G$21,$IT47)</f>
        <v>59.000000000000007</v>
      </c>
      <c r="AV47" s="10">
        <f>INDEX('O3-8hr'!$A:$Z,$IU47+AV$21-$G$21,$IT47)</f>
        <v>64</v>
      </c>
      <c r="AW47" s="10">
        <f>INDEX('O3-8hr'!$A:$Z,$IU47+AW$21-$G$21,$IT47)</f>
        <v>52.000000000000007</v>
      </c>
      <c r="AX47" s="10">
        <f>INDEX('O3-8hr'!$A:$Z,$IU47+AX$21-$G$21,$IT47)</f>
        <v>48</v>
      </c>
      <c r="AY47" s="10">
        <f>INDEX('O3-8hr'!$A:$Z,$IU47+AY$21-$G$21,$IT47)</f>
        <v>49</v>
      </c>
      <c r="AZ47" s="10">
        <f>INDEX('O3-8hr'!$A:$Z,$IU47+AZ$21-$G$21,$IT47)</f>
        <v>48</v>
      </c>
      <c r="BA47" s="10">
        <f>INDEX('O3-8hr'!$A:$Z,$IU47+BA$21-$G$21,$IT47)</f>
        <v>57</v>
      </c>
      <c r="BB47" s="10">
        <f>INDEX('O3-8hr'!$A:$Z,$IU47+BB$21-$G$21,$IT47)</f>
        <v>39</v>
      </c>
      <c r="BC47" s="10">
        <f>INDEX('O3-8hr'!$A:$Z,$IU47+BC$21-$G$21,$IT47)</f>
        <v>44.000000000000007</v>
      </c>
      <c r="BD47" s="10">
        <f>INDEX('O3-8hr'!$A:$Z,$IU47+BD$21-$G$21,$IT47)</f>
        <v>41</v>
      </c>
      <c r="BE47" s="10">
        <f>INDEX('O3-8hr'!$A:$Z,$IU47+BE$21-$G$21,$IT47)</f>
        <v>50</v>
      </c>
      <c r="BF47" s="10">
        <f>INDEX('O3-8hr'!$A:$Z,$IU47+BF$21-$G$21,$IT47)</f>
        <v>28</v>
      </c>
      <c r="BG47" s="10">
        <f>INDEX('O3-8hr'!$A:$Z,$IU47+BG$21-$G$21,$IT47)</f>
        <v>23</v>
      </c>
      <c r="BH47" s="10">
        <f>INDEX('O3-8hr'!$A:$Z,$IU47+BH$21-$G$21,$IT47)</f>
        <v>33</v>
      </c>
      <c r="BI47" s="10">
        <f>INDEX('O3-8hr'!$A:$Z,$IU47+BI$21-$G$21,$IT47)</f>
        <v>35</v>
      </c>
      <c r="BJ47" s="10">
        <f>INDEX('O3-8hr'!$A:$Z,$IU47+BJ$21-$G$21,$IT47)</f>
        <v>32</v>
      </c>
      <c r="BK47" s="10">
        <f>INDEX('O3-8hr'!$A:$Z,$IU47+BK$21-$G$21,$IT47)</f>
        <v>20</v>
      </c>
      <c r="BL47" s="10">
        <f>INDEX('O3-8hr'!$A:$Z,$IU47+BL$21-$G$21,$IT47)</f>
        <v>45.000000000000007</v>
      </c>
      <c r="BM47" s="10">
        <f>INDEX('O3-8hr'!$A:$Z,$IU47+BM$21-$G$21,$IT47)</f>
        <v>60</v>
      </c>
      <c r="BN47" s="10">
        <f>INDEX('O3-8hr'!$A:$Z,$IU47+BN$21-$G$21,$IT47)</f>
        <v>47</v>
      </c>
      <c r="BO47" s="10">
        <f>INDEX('O3-8hr'!$A:$Z,$IU47+BO$21-$G$21,$IT47)</f>
        <v>44.000000000000007</v>
      </c>
      <c r="BP47" s="10">
        <f>INDEX('O3-8hr'!$A:$Z,$IU47+BP$21-$G$21,$IT47)</f>
        <v>30</v>
      </c>
      <c r="BQ47" s="10">
        <f>INDEX('O3-8hr'!$A:$Z,$IU47+BQ$21-$G$21,$IT47)</f>
        <v>49</v>
      </c>
      <c r="BR47" s="10">
        <f>INDEX('O3-8hr'!$A:$Z,$IU47+BR$21-$G$21,$IT47)</f>
        <v>40</v>
      </c>
      <c r="BS47" s="10">
        <f>INDEX('O3-8hr'!$A:$Z,$IU47+BS$21-$G$21,$IT47)</f>
        <v>45.000000000000007</v>
      </c>
      <c r="BT47" s="10">
        <f>INDEX('O3-8hr'!$A:$Z,$IU47+BT$21-$G$21,$IT47)</f>
        <v>39</v>
      </c>
      <c r="BU47" s="10">
        <f>INDEX('O3-8hr'!$A:$Z,$IU47+BU$21-$G$21,$IT47)</f>
        <v>30</v>
      </c>
      <c r="BV47" s="10">
        <f>INDEX('O3-8hr'!$A:$Z,$IU47+BV$21-$G$21,$IT47)</f>
        <v>33</v>
      </c>
      <c r="BW47" s="10">
        <f>INDEX('O3-8hr'!$A:$Z,$IU47+BW$21-$G$21,$IT47)</f>
        <v>41</v>
      </c>
      <c r="BX47" s="10">
        <f>INDEX('O3-8hr'!$A:$Z,$IU47+BX$21-$G$21,$IT47)</f>
        <v>51.000000000000007</v>
      </c>
      <c r="BY47" s="10">
        <f>INDEX('O3-8hr'!$A:$Z,$IU47+BY$21-$G$21,$IT47)</f>
        <v>53.000000000000007</v>
      </c>
      <c r="BZ47" s="10">
        <f>INDEX('O3-8hr'!$A:$Z,$IU47+BZ$21-$G$21,$IT47)</f>
        <v>35</v>
      </c>
      <c r="CA47" s="10">
        <f>INDEX('O3-8hr'!$A:$Z,$IU47+CA$21-$G$21,$IT47)</f>
        <v>35</v>
      </c>
      <c r="CB47" s="10">
        <f>INDEX('O3-8hr'!$A:$Z,$IU47+CB$21-$G$21,$IT47)</f>
        <v>25</v>
      </c>
      <c r="CC47" s="10">
        <f>INDEX('O3-8hr'!$A:$Z,$IU47+CC$21-$G$21,$IT47)</f>
        <v>52.000000000000007</v>
      </c>
      <c r="CD47" s="10">
        <f>INDEX('O3-8hr'!$A:$Z,$IU47+CD$21-$G$21,$IT47)</f>
        <v>38</v>
      </c>
      <c r="CE47" s="10">
        <f>INDEX('O3-8hr'!$A:$Z,$IU47+CE$21-$G$21,$IT47)</f>
        <v>56</v>
      </c>
      <c r="CF47" s="10">
        <f>INDEX('O3-8hr'!$A:$Z,$IU47+CF$21-$G$21,$IT47)</f>
        <v>71.000000000000014</v>
      </c>
      <c r="CG47" s="10">
        <f>INDEX('O3-8hr'!$A:$Z,$IU47+CG$21-$G$21,$IT47)</f>
        <v>76</v>
      </c>
      <c r="CH47" s="10">
        <f>INDEX('O3-8hr'!$A:$Z,$IU47+CH$21-$G$21,$IT47)</f>
        <v>55</v>
      </c>
      <c r="CI47" s="10">
        <f>INDEX('O3-8hr'!$A:$Z,$IU47+CI$21-$G$21,$IT47)</f>
        <v>37.000000000000007</v>
      </c>
      <c r="CJ47" s="10">
        <f>INDEX('O3-8hr'!$A:$Z,$IU47+CJ$21-$G$21,$IT47)</f>
        <v>41</v>
      </c>
      <c r="CK47" s="10">
        <f>INDEX('O3-8hr'!$A:$Z,$IU47+CK$21-$G$21,$IT47)</f>
        <v>21</v>
      </c>
      <c r="CL47" s="10">
        <f>INDEX('O3-8hr'!$A:$Z,$IU47+CL$21-$G$21,$IT47)</f>
        <v>31</v>
      </c>
      <c r="CM47" s="10">
        <f>INDEX('O3-8hr'!$A:$Z,$IU47+CM$21-$G$21,$IT47)</f>
        <v>48</v>
      </c>
      <c r="CN47" s="10">
        <f>INDEX('O3-8hr'!$A:$Z,$IU47+CN$21-$G$21,$IT47)</f>
        <v>33</v>
      </c>
      <c r="CO47" s="10">
        <f>INDEX('O3-8hr'!$A:$Z,$IU47+CO$21-$G$21,$IT47)</f>
        <v>40</v>
      </c>
      <c r="CP47" s="10">
        <f>INDEX('O3-8hr'!$A:$Z,$IU47+CP$21-$G$21,$IT47)</f>
        <v>37.000000000000007</v>
      </c>
      <c r="CQ47" s="10">
        <f>INDEX('O3-8hr'!$A:$Z,$IU47+CQ$21-$G$21,$IT47)</f>
        <v>42</v>
      </c>
      <c r="CR47" s="10">
        <f>INDEX('O3-8hr'!$A:$Z,$IU47+CR$21-$G$21,$IT47)</f>
        <v>30</v>
      </c>
      <c r="CS47" s="10">
        <f>INDEX('O3-8hr'!$A:$Z,$IU47+CS$21-$G$21,$IT47)</f>
        <v>28</v>
      </c>
      <c r="CT47" s="10">
        <f>INDEX('O3-8hr'!$A:$Z,$IU47+CT$21-$G$21,$IT47)</f>
        <v>51.000000000000007</v>
      </c>
      <c r="CU47" s="10">
        <f>INDEX('O3-8hr'!$A:$Z,$IU47+CU$21-$G$21,$IT47)</f>
        <v>56</v>
      </c>
      <c r="CV47" s="10">
        <f>INDEX('O3-8hr'!$A:$Z,$IU47+CV$21-$G$21,$IT47)</f>
        <v>48</v>
      </c>
      <c r="CW47" s="10">
        <f>INDEX('O3-8hr'!$A:$Z,$IU47+CW$21-$G$21,$IT47)</f>
        <v>42</v>
      </c>
      <c r="CX47" s="10">
        <f>INDEX('O3-8hr'!$A:$Z,$IU47+CX$21-$G$21,$IT47)</f>
        <v>52.000000000000007</v>
      </c>
      <c r="CY47" s="10">
        <f>INDEX('O3-8hr'!$A:$Z,$IU47+CY$21-$G$21,$IT47)</f>
        <v>34</v>
      </c>
      <c r="CZ47" s="10">
        <f>INDEX('O3-8hr'!$A:$Z,$IU47+CZ$21-$G$21,$IT47)</f>
        <v>21</v>
      </c>
      <c r="DA47" s="10">
        <f>INDEX('O3-8hr'!$A:$Z,$IU47+DA$21-$G$21,$IT47)</f>
        <v>31</v>
      </c>
      <c r="DB47" s="10">
        <f>INDEX('O3-8hr'!$A:$Z,$IU47+DB$21-$G$21,$IT47)</f>
        <v>39</v>
      </c>
      <c r="DC47" s="10">
        <f>INDEX('O3-8hr'!$A:$Z,$IU47+DC$21-$G$21,$IT47)</f>
        <v>52.000000000000007</v>
      </c>
      <c r="DD47" s="10">
        <f>INDEX('O3-8hr'!$A:$Z,$IU47+DD$21-$G$21,$IT47)</f>
        <v>66</v>
      </c>
      <c r="DE47" s="10">
        <f>INDEX('O3-8hr'!$A:$Z,$IU47+DE$21-$G$21,$IT47)</f>
        <v>63</v>
      </c>
      <c r="DF47" s="10">
        <f>INDEX('O3-8hr'!$A:$Z,$IU47+DF$21-$G$21,$IT47)</f>
        <v>73.000000000000014</v>
      </c>
      <c r="DG47" s="10">
        <f>INDEX('O3-8hr'!$A:$Z,$IU47+DG$21-$G$21,$IT47)</f>
        <v>78</v>
      </c>
      <c r="DH47" s="10">
        <f>INDEX('O3-8hr'!$A:$Z,$IU47+DH$21-$G$21,$IT47)</f>
        <v>51.000000000000007</v>
      </c>
      <c r="DI47" s="10">
        <f>INDEX('O3-8hr'!$A:$Z,$IU47+DI$21-$G$21,$IT47)</f>
        <v>46</v>
      </c>
      <c r="DJ47" s="10">
        <f>INDEX('O3-8hr'!$A:$Z,$IU47+DJ$21-$G$21,$IT47)</f>
        <v>36.000000000000007</v>
      </c>
      <c r="DK47" s="10">
        <f>INDEX('O3-8hr'!$A:$Z,$IU47+DK$21-$G$21,$IT47)</f>
        <v>32</v>
      </c>
      <c r="DL47" s="10">
        <f>INDEX('O3-8hr'!$A:$Z,$IU47+DL$21-$G$21,$IT47)</f>
        <v>39</v>
      </c>
      <c r="DM47" s="10">
        <f>INDEX('O3-8hr'!$A:$Z,$IU47+DM$21-$G$21,$IT47)</f>
        <v>31</v>
      </c>
      <c r="DN47" s="10">
        <f>INDEX('O3-8hr'!$A:$Z,$IU47+DN$21-$G$21,$IT47)</f>
        <v>59.000000000000007</v>
      </c>
      <c r="DO47" s="10">
        <f>INDEX('O3-8hr'!$A:$Z,$IU47+DO$21-$G$21,$IT47)</f>
        <v>62</v>
      </c>
      <c r="DP47" s="10">
        <f>INDEX('O3-8hr'!$A:$Z,$IU47+DP$21-$G$21,$IT47)</f>
        <v>67</v>
      </c>
      <c r="DQ47" s="10">
        <f>INDEX('O3-8hr'!$A:$Z,$IU47+DQ$21-$G$21,$IT47)</f>
        <v>25</v>
      </c>
      <c r="DR47" s="10">
        <f>INDEX('O3-8hr'!$A:$Z,$IU47+DR$21-$G$21,$IT47)</f>
        <v>45.000000000000007</v>
      </c>
      <c r="DS47" s="10">
        <f>INDEX('O3-8hr'!$A:$Z,$IU47+DS$21-$G$21,$IT47)</f>
        <v>51.000000000000007</v>
      </c>
      <c r="DT47" s="10">
        <f>INDEX('O3-8hr'!$A:$Z,$IU47+DT$21-$G$21,$IT47)</f>
        <v>54</v>
      </c>
      <c r="DU47" s="10">
        <f>INDEX('O3-8hr'!$A:$Z,$IU47+DU$21-$G$21,$IT47)</f>
        <v>50</v>
      </c>
      <c r="DV47" s="10">
        <f>INDEX('O3-8hr'!$A:$Z,$IU47+DV$21-$G$21,$IT47)</f>
        <v>47</v>
      </c>
      <c r="DW47" s="10">
        <f>INDEX('O3-8hr'!$A:$Z,$IU47+DW$21-$G$21,$IT47)</f>
        <v>57</v>
      </c>
      <c r="DX47" s="10">
        <f>INDEX('O3-8hr'!$A:$Z,$IU47+DX$21-$G$21,$IT47)</f>
        <v>56</v>
      </c>
      <c r="DY47" s="10">
        <f>INDEX('O3-8hr'!$A:$Z,$IU47+DY$21-$G$21,$IT47)</f>
        <v>29</v>
      </c>
      <c r="DZ47" s="10">
        <f>INDEX('O3-8hr'!$A:$Z,$IU47+DZ$21-$G$21,$IT47)</f>
        <v>61.000000000000007</v>
      </c>
      <c r="EA47" s="10">
        <f>INDEX('O3-8hr'!$A:$Z,$IU47+EA$21-$G$21,$IT47)</f>
        <v>64</v>
      </c>
      <c r="EB47" s="10">
        <f>INDEX('O3-8hr'!$A:$Z,$IU47+EB$21-$G$21,$IT47)</f>
        <v>54</v>
      </c>
      <c r="EC47" s="10">
        <f>INDEX('O3-8hr'!$A:$Z,$IU47+EC$21-$G$21,$IT47)</f>
        <v>40</v>
      </c>
      <c r="ED47" s="10">
        <f>INDEX('O3-8hr'!$A:$Z,$IU47+ED$21-$G$21,$IT47)</f>
        <v>19</v>
      </c>
      <c r="EE47" s="10">
        <f>INDEX('O3-8hr'!$A:$Z,$IU47+EE$21-$G$21,$IT47)</f>
        <v>47</v>
      </c>
      <c r="EF47" s="10">
        <f>INDEX('O3-8hr'!$A:$Z,$IU47+EF$21-$G$21,$IT47)</f>
        <v>56</v>
      </c>
      <c r="EG47" s="10">
        <f>INDEX('O3-8hr'!$A:$Z,$IU47+EG$21-$G$21,$IT47)</f>
        <v>42</v>
      </c>
      <c r="EH47" s="10">
        <f>INDEX('O3-8hr'!$A:$Z,$IU47+EH$21-$G$21,$IT47)</f>
        <v>46</v>
      </c>
      <c r="EI47" s="10">
        <f>INDEX('O3-8hr'!$A:$Z,$IU47+EI$21-$G$21,$IT47)</f>
        <v>64</v>
      </c>
      <c r="EJ47" s="10">
        <f>INDEX('O3-8hr'!$A:$Z,$IU47+EJ$21-$G$21,$IT47)</f>
        <v>56</v>
      </c>
      <c r="EK47" s="10">
        <f>INDEX('O3-8hr'!$A:$Z,$IU47+EK$21-$G$21,$IT47)</f>
        <v>60</v>
      </c>
      <c r="EL47" s="10">
        <f>INDEX('O3-8hr'!$A:$Z,$IU47+EL$21-$G$21,$IT47)</f>
        <v>25</v>
      </c>
      <c r="EM47" s="10">
        <f>INDEX('O3-8hr'!$A:$Z,$IU47+EM$21-$G$21,$IT47)</f>
        <v>46</v>
      </c>
      <c r="EN47" s="10">
        <f>INDEX('O3-8hr'!$A:$Z,$IU47+EN$21-$G$21,$IT47)</f>
        <v>48</v>
      </c>
      <c r="EO47" s="10">
        <f>INDEX('O3-8hr'!$A:$Z,$IU47+EO$21-$G$21,$IT47)</f>
        <v>49</v>
      </c>
      <c r="EP47" s="10">
        <f>INDEX('O3-8hr'!$A:$Z,$IU47+EP$21-$G$21,$IT47)</f>
        <v>48</v>
      </c>
      <c r="EQ47" s="10">
        <f>INDEX('O3-8hr'!$A:$Z,$IU47+EQ$21-$G$21,$IT47)</f>
        <v>76</v>
      </c>
      <c r="ER47" s="10">
        <f>INDEX('O3-8hr'!$A:$Z,$IU47+ER$21-$G$21,$IT47)</f>
        <v>71.000000000000014</v>
      </c>
      <c r="ES47" s="10">
        <f>INDEX('O3-8hr'!$A:$Z,$IU47+ES$21-$G$21,$IT47)</f>
        <v>65</v>
      </c>
      <c r="ET47" s="10">
        <f>INDEX('O3-8hr'!$A:$Z,$IU47+ET$21-$G$21,$IT47)</f>
        <v>66</v>
      </c>
      <c r="EU47" s="10">
        <f>INDEX('O3-8hr'!$A:$Z,$IU47+EU$21-$G$21,$IT47)</f>
        <v>49</v>
      </c>
      <c r="EV47" s="10">
        <f>INDEX('O3-8hr'!$A:$Z,$IU47+EV$21-$G$21,$IT47)</f>
        <v>54</v>
      </c>
      <c r="EW47" s="10">
        <f>INDEX('O3-8hr'!$A:$Z,$IU47+EW$21-$G$21,$IT47)</f>
        <v>33</v>
      </c>
      <c r="EX47" s="10">
        <f>INDEX('O3-8hr'!$A:$Z,$IU47+EX$21-$G$21,$IT47)</f>
        <v>36.000000000000007</v>
      </c>
      <c r="EY47" s="10">
        <f>INDEX('O3-8hr'!$A:$Z,$IU47+EY$21-$G$21,$IT47)</f>
        <v>35</v>
      </c>
      <c r="EZ47" s="10">
        <f>INDEX('O3-8hr'!$A:$Z,$IU47+EZ$21-$G$21,$IT47)</f>
        <v>44.000000000000007</v>
      </c>
      <c r="FA47" s="10">
        <f>INDEX('O3-8hr'!$A:$Z,$IU47+FA$21-$G$21,$IT47)</f>
        <v>29</v>
      </c>
      <c r="FB47" s="10">
        <f>INDEX('O3-8hr'!$A:$Z,$IU47+FB$21-$G$21,$IT47)</f>
        <v>40</v>
      </c>
      <c r="FC47" s="10">
        <f>INDEX('O3-8hr'!$A:$Z,$IU47+FC$21-$G$21,$IT47)</f>
        <v>49</v>
      </c>
      <c r="FD47" s="10">
        <f>INDEX('O3-8hr'!$A:$Z,$IU47+FD$21-$G$21,$IT47)</f>
        <v>58</v>
      </c>
      <c r="FE47" s="10">
        <f>INDEX('O3-8hr'!$A:$Z,$IU47+FE$21-$G$21,$IT47)</f>
        <v>49</v>
      </c>
      <c r="FF47" s="10">
        <f>INDEX('O3-8hr'!$A:$Z,$IU47+FF$21-$G$21,$IT47)</f>
        <v>48</v>
      </c>
      <c r="FG47" s="10">
        <f>INDEX('O3-8hr'!$A:$Z,$IU47+FG$21-$G$21,$IT47)</f>
        <v>38</v>
      </c>
      <c r="FH47" s="10">
        <f>INDEX('O3-8hr'!$A:$Z,$IU47+FH$21-$G$21,$IT47)</f>
        <v>35</v>
      </c>
      <c r="FI47" s="10">
        <f>INDEX('O3-8hr'!$A:$Z,$IU47+FI$21-$G$21,$IT47)</f>
        <v>34</v>
      </c>
      <c r="FJ47" s="10">
        <f>INDEX('O3-8hr'!$A:$Z,$IU47+FJ$21-$G$21,$IT47)</f>
        <v>27</v>
      </c>
      <c r="FK47" s="10">
        <f>INDEX('O3-8hr'!$A:$Z,$IU47+FK$21-$G$21,$IT47)</f>
        <v>39</v>
      </c>
      <c r="FL47" s="10">
        <f>INDEX('O3-8hr'!$A:$Z,$IU47+FL$21-$G$21,$IT47)</f>
        <v>66</v>
      </c>
      <c r="FM47" s="10">
        <f>INDEX('O3-8hr'!$A:$Z,$IU47+FM$21-$G$21,$IT47)</f>
        <v>56</v>
      </c>
      <c r="FN47" s="10">
        <f>INDEX('O3-8hr'!$A:$Z,$IU47+FN$21-$G$21,$IT47)</f>
        <v>45.000000000000007</v>
      </c>
      <c r="FO47" s="10">
        <f>INDEX('O3-8hr'!$A:$Z,$IU47+FO$21-$G$21,$IT47)</f>
        <v>30</v>
      </c>
      <c r="FP47" s="10">
        <f>INDEX('O3-8hr'!$A:$Z,$IU47+FP$21-$G$21,$IT47)</f>
        <v>44.000000000000007</v>
      </c>
      <c r="FQ47" s="10">
        <f>INDEX('O3-8hr'!$A:$Z,$IU47+FQ$21-$G$21,$IT47)</f>
        <v>45.000000000000007</v>
      </c>
      <c r="FR47" s="10">
        <f>INDEX('O3-8hr'!$A:$Z,$IU47+FR$21-$G$21,$IT47)</f>
        <v>20</v>
      </c>
      <c r="FS47" s="10">
        <f>INDEX('O3-8hr'!$A:$Z,$IU47+FS$21-$G$21,$IT47)</f>
        <v>58</v>
      </c>
      <c r="FT47" s="10">
        <f>INDEX('O3-8hr'!$A:$Z,$IU47+FT$21-$G$21,$IT47)</f>
        <v>56</v>
      </c>
      <c r="FU47" s="10">
        <f>INDEX('O3-8hr'!$A:$Z,$IU47+FU$21-$G$21,$IT47)</f>
        <v>29</v>
      </c>
      <c r="FV47" s="10">
        <f>INDEX('O3-8hr'!$A:$Z,$IU47+FV$21-$G$21,$IT47)</f>
        <v>51.000000000000007</v>
      </c>
      <c r="FW47" s="10">
        <f>INDEX('O3-8hr'!$A:$Z,$IU47+FW$21-$G$21,$IT47)</f>
        <v>39</v>
      </c>
      <c r="FX47" s="10">
        <f>INDEX('O3-8hr'!$A:$Z,$IU47+FX$21-$G$21,$IT47)</f>
        <v>48</v>
      </c>
      <c r="FY47" s="10">
        <f>INDEX('O3-8hr'!$A:$Z,$IU47+FY$21-$G$21,$IT47)</f>
        <v>46</v>
      </c>
      <c r="FZ47" s="10">
        <f>INDEX('O3-8hr'!$A:$Z,$IU47+FZ$21-$G$21,$IT47)</f>
        <v>46</v>
      </c>
      <c r="GA47" s="10">
        <f>INDEX('O3-8hr'!$A:$Z,$IU47+GA$21-$G$21,$IT47)</f>
        <v>44.000000000000007</v>
      </c>
      <c r="GB47" s="10">
        <f>INDEX('O3-8hr'!$A:$Z,$IU47+GB$21-$G$21,$IT47)</f>
        <v>40</v>
      </c>
      <c r="GC47" s="10">
        <f>INDEX('O3-8hr'!$A:$Z,$IU47+GC$21-$G$21,$IT47)</f>
        <v>43</v>
      </c>
      <c r="GD47" s="10">
        <f>INDEX('O3-8hr'!$A:$Z,$IU47+GD$21-$G$21,$IT47)</f>
        <v>44.000000000000007</v>
      </c>
      <c r="GE47" s="10">
        <f>INDEX('O3-8hr'!$A:$Z,$IU47+GE$21-$G$21,$IT47)</f>
        <v>35</v>
      </c>
      <c r="GF47" s="10">
        <f>INDEX('O3-8hr'!$A:$Z,$IU47+GF$21-$G$21,$IT47)</f>
        <v>17</v>
      </c>
      <c r="GG47" s="10">
        <f>INDEX('O3-8hr'!$A:$Z,$IU47+GG$21-$G$21,$IT47)</f>
        <v>41</v>
      </c>
      <c r="GH47" s="10">
        <f>INDEX('O3-8hr'!$A:$Z,$IU47+GH$21-$G$21,$IT47)</f>
        <v>53.000000000000007</v>
      </c>
      <c r="GI47" s="10">
        <f>INDEX('O3-8hr'!$A:$Z,$IU47+GI$21-$G$21,$IT47)</f>
        <v>32</v>
      </c>
      <c r="GJ47" s="10">
        <f>INDEX('O3-8hr'!$A:$Z,$IU47+GJ$21-$G$21,$IT47)</f>
        <v>32</v>
      </c>
      <c r="GK47" s="10">
        <f>INDEX('O3-8hr'!$A:$Z,$IU47+GK$21-$G$21,$IT47)</f>
        <v>25</v>
      </c>
      <c r="GL47" s="10">
        <f>INDEX('O3-8hr'!$A:$Z,$IU47+GL$21-$G$21,$IT47)</f>
        <v>45.000000000000007</v>
      </c>
      <c r="GM47" s="10">
        <f>INDEX('O3-8hr'!$A:$Z,$IU47+GM$21-$G$21,$IT47)</f>
        <v>46</v>
      </c>
      <c r="GN47" s="10">
        <f>INDEX('O3-8hr'!$A:$Z,$IU47+GN$21-$G$21,$IT47)</f>
        <v>24</v>
      </c>
      <c r="GO47" s="10">
        <f>INDEX('O3-8hr'!$A:$Z,$IU47+GO$21-$G$21,$IT47)</f>
        <v>35</v>
      </c>
      <c r="GP47" s="10">
        <f>INDEX('O3-8hr'!$A:$Z,$IU47+GP$21-$G$21,$IT47)</f>
        <v>34</v>
      </c>
      <c r="GQ47" s="10">
        <f>INDEX('O3-8hr'!$A:$Z,$IU47+GQ$21-$G$21,$IT47)</f>
        <v>27</v>
      </c>
      <c r="GR47" s="10">
        <f>INDEX('O3-8hr'!$A:$Z,$IU47+GR$21-$G$21,$IT47)</f>
        <v>25</v>
      </c>
      <c r="GS47" s="10">
        <f>INDEX('O3-8hr'!$A:$Z,$IU47+GS$21-$G$21,$IT47)</f>
        <v>30</v>
      </c>
      <c r="GT47" s="10">
        <f>INDEX('O3-8hr'!$A:$Z,$IU47+GT$21-$G$21,$IT47)</f>
        <v>43</v>
      </c>
      <c r="GU47" s="10">
        <f>INDEX('O3-8hr'!$A:$Z,$IU47+GU$21-$G$21,$IT47)</f>
        <v>25</v>
      </c>
      <c r="GV47" s="10">
        <f>INDEX('O3-8hr'!$A:$Z,$IU47+GV$21-$G$21,$IT47)</f>
        <v>37.000000000000007</v>
      </c>
      <c r="GW47" s="10">
        <f>INDEX('O3-8hr'!$A:$Z,$IU47+GW$21-$G$21,$IT47)</f>
        <v>36.000000000000007</v>
      </c>
      <c r="GX47" s="10">
        <f>INDEX('O3-8hr'!$A:$Z,$IU47+GX$21-$G$21,$IT47)</f>
        <v>44.000000000000007</v>
      </c>
      <c r="GY47" s="10">
        <f>INDEX('O3-8hr'!$A:$Z,$IU47+GY$21-$G$21,$IT47)</f>
        <v>42</v>
      </c>
      <c r="GZ47" s="10">
        <f>INDEX('O3-8hr'!$A:$Z,$IU47+GZ$21-$G$21,$IT47)</f>
        <v>17</v>
      </c>
      <c r="HA47" s="10">
        <f>INDEX('O3-8hr'!$A:$Z,$IU47+HA$21-$G$21,$IT47)</f>
        <v>18.000000000000004</v>
      </c>
      <c r="HB47" s="10">
        <f>INDEX('O3-8hr'!$A:$Z,$IU47+HB$21-$G$21,$IT47)</f>
        <v>27</v>
      </c>
      <c r="HC47" s="10">
        <f>INDEX('O3-8hr'!$A:$Z,$IU47+HC$21-$G$21,$IT47)</f>
        <v>34</v>
      </c>
      <c r="HD47" s="10">
        <f>INDEX('O3-8hr'!$A:$Z,$IU47+HD$21-$G$21,$IT47)</f>
        <v>35</v>
      </c>
      <c r="HE47" s="10">
        <f>INDEX('O3-8hr'!$A:$Z,$IU47+HE$21-$G$21,$IT47)</f>
        <v>43</v>
      </c>
      <c r="HF47" s="10">
        <f>INDEX('O3-8hr'!$A:$Z,$IU47+HF$21-$G$21,$IT47)</f>
        <v>55</v>
      </c>
      <c r="HG47" s="10">
        <f>INDEX('O3-8hr'!$A:$Z,$IU47+HG$21-$G$21,$IT47)</f>
        <v>61.000000000000007</v>
      </c>
      <c r="HH47" s="10">
        <f>INDEX('O3-8hr'!$A:$Z,$IU47+HH$21-$G$21,$IT47)</f>
        <v>30</v>
      </c>
      <c r="HI47" s="10">
        <f>INDEX('O3-8hr'!$A:$Z,$IU47+HI$21-$G$21,$IT47)</f>
        <v>24</v>
      </c>
      <c r="HJ47" s="10">
        <f>INDEX('O3-8hr'!$A:$Z,$IU47+HJ$21-$G$21,$IT47)</f>
        <v>39</v>
      </c>
      <c r="HK47" s="10">
        <f>INDEX('O3-8hr'!$A:$Z,$IU47+HK$21-$G$21,$IT47)</f>
        <v>38</v>
      </c>
      <c r="HL47" s="10">
        <f>INDEX('O3-8hr'!$A:$Z,$IU47+HL$21-$G$21,$IT47)</f>
        <v>25</v>
      </c>
      <c r="HM47" s="10">
        <f>INDEX('O3-8hr'!$A:$Z,$IU47+HM$21-$G$21,$IT47)</f>
        <v>38</v>
      </c>
      <c r="HN47" s="10">
        <f>INDEX('O3-8hr'!$A:$Z,$IU47+HN$21-$G$21,$IT47)</f>
        <v>39</v>
      </c>
      <c r="HO47" s="10">
        <f>INDEX('O3-8hr'!$A:$Z,$IU47+HO$21-$G$21,$IT47)</f>
        <v>34</v>
      </c>
      <c r="HP47" s="10">
        <f>INDEX('O3-8hr'!$A:$Z,$IU47+HP$21-$G$21,$IT47)</f>
        <v>42</v>
      </c>
      <c r="HQ47" s="10">
        <f>INDEX('O3-8hr'!$A:$Z,$IU47+HQ$21-$G$21,$IT47)</f>
        <v>54</v>
      </c>
      <c r="HR47" s="10">
        <f>INDEX('O3-8hr'!$A:$Z,$IU47+HR$21-$G$21,$IT47)</f>
        <v>48</v>
      </c>
      <c r="HS47" s="10">
        <f>INDEX('O3-8hr'!$A:$Z,$IU47+HS$21-$G$21,$IT47)</f>
        <v>34</v>
      </c>
      <c r="HT47" s="10">
        <f>INDEX('O3-8hr'!$A:$Z,$IU47+HT$21-$G$21,$IT47)</f>
        <v>18.000000000000004</v>
      </c>
      <c r="HU47" s="10">
        <f>INDEX('O3-8hr'!$A:$Z,$IU47+HU$21-$G$21,$IT47)</f>
        <v>15.000000000000002</v>
      </c>
      <c r="HV47" s="10">
        <f>INDEX('O3-8hr'!$A:$Z,$IU47+HV$21-$G$21,$IT47)</f>
        <v>31</v>
      </c>
      <c r="HW47" s="10">
        <f>INDEX('O3-8hr'!$A:$Z,$IU47+HW$21-$G$21,$IT47)</f>
        <v>36.000000000000007</v>
      </c>
      <c r="HX47" s="10">
        <f>INDEX('O3-8hr'!$A:$Z,$IU47+HX$21-$G$21,$IT47)</f>
        <v>25</v>
      </c>
      <c r="HY47" s="10">
        <f>INDEX('O3-8hr'!$A:$Z,$IU47+HY$21-$G$21,$IT47)</f>
        <v>24</v>
      </c>
      <c r="HZ47" s="10">
        <f>INDEX('O3-8hr'!$A:$Z,$IU47+HZ$21-$G$21,$IT47)</f>
        <v>16</v>
      </c>
      <c r="IA47" s="10">
        <f>INDEX('O3-8hr'!$A:$Z,$IU47+IA$21-$G$21,$IT47)</f>
        <v>25</v>
      </c>
      <c r="IB47" s="10">
        <f>INDEX('O3-8hr'!$A:$Z,$IU47+IB$21-$G$21,$IT47)</f>
        <v>25</v>
      </c>
      <c r="IC47" s="10">
        <f>INDEX('O3-8hr'!$A:$Z,$IU47+IC$21-$G$21,$IT47)</f>
        <v>24</v>
      </c>
      <c r="ID47" s="10">
        <f>INDEX('O3-8hr'!$A:$Z,$IU47+ID$21-$G$21,$IT47)</f>
        <v>35</v>
      </c>
      <c r="IE47" s="10">
        <f>INDEX('O3-8hr'!$A:$Z,$IU47+IE$21-$G$21,$IT47)</f>
        <v>41</v>
      </c>
      <c r="IF47" s="10">
        <f>INDEX('O3-8hr'!$A:$Z,$IU47+IF$21-$G$21,$IT47)</f>
        <v>45.000000000000007</v>
      </c>
      <c r="IG47" s="10">
        <f>INDEX('O3-8hr'!$A:$Z,$IU47+IG$21-$G$21,$IT47)</f>
        <v>38</v>
      </c>
      <c r="IH47" s="10">
        <f>INDEX('O3-8hr'!$A:$Z,$IU47+IH$21-$G$21,$IT47)</f>
        <v>45.000000000000007</v>
      </c>
      <c r="II47" s="10">
        <f>INDEX('O3-8hr'!$A:$Z,$IU47+II$21-$G$21,$IT47)</f>
        <v>34</v>
      </c>
      <c r="IJ47" s="10">
        <f>INDEX('O3-8hr'!$A:$Z,$IU47+IJ$21-$G$21,$IT47)</f>
        <v>33</v>
      </c>
      <c r="IK47" s="10">
        <f>INDEX('O3-8hr'!$A:$Z,$IU47+IK$21-$G$21,$IT47)</f>
        <v>32</v>
      </c>
      <c r="IL47" s="10">
        <f>INDEX('O3-8hr'!$A:$Z,$IU47+IL$21-$G$21,$IT47)</f>
        <v>18.000000000000004</v>
      </c>
      <c r="IM47" s="10">
        <f>INDEX('O3-8hr'!$A:$Z,$IU47+IM$21-$G$21,$IT47)</f>
        <v>36.000000000000007</v>
      </c>
      <c r="IN47" s="10">
        <f>INDEX('O3-8hr'!$A:$Z,$IU47+IN$21-$G$21,$IT47)</f>
        <v>45.000000000000007</v>
      </c>
      <c r="IO47" s="10">
        <f>INDEX('O3-8hr'!$A:$Z,$IU47+IO$21-$G$21,$IT47)</f>
        <v>31</v>
      </c>
      <c r="IP47" s="10">
        <f>INDEX('O3-8hr'!$A:$Z,$IU47+IP$21-$G$21,$IT47)</f>
        <v>29</v>
      </c>
      <c r="IQ47" s="15">
        <f>INDEX('O3-8hr'!$A:$Z,$IU47+IQ$21-$G$21,$IT47)</f>
        <v>28</v>
      </c>
      <c r="IR47" s="21">
        <f t="shared" si="58"/>
        <v>78</v>
      </c>
      <c r="IT47" s="40">
        <f>MATCH($B47,'O3-8hr'!$1:$1,0)</f>
        <v>8</v>
      </c>
      <c r="IU47" s="40">
        <f>MATCH(DATE($A47,$IT$18,$IU$18),'O3-8hr'!$B:$B,0)</f>
        <v>796</v>
      </c>
    </row>
    <row r="48" spans="1:255" ht="12.75" customHeight="1" x14ac:dyDescent="0.2">
      <c r="A48" s="21">
        <v>2017</v>
      </c>
      <c r="B48" s="21">
        <v>340290006</v>
      </c>
      <c r="C48" s="20">
        <f>INDEX(Sites!$A:$N,MATCH($B48,Sites!$A:$A,0),2)</f>
        <v>40.064830000000001</v>
      </c>
      <c r="D48" s="21" t="str">
        <f>INDEX(Sites!$A:$N,MATCH($B48,Sites!$A:$A,0),4)</f>
        <v>NJ</v>
      </c>
      <c r="E48" s="21" t="str">
        <f>INDEX(Sites!$A:$N,MATCH($B48,Sites!$A:$A,0),10)</f>
        <v>41.0</v>
      </c>
      <c r="F48" s="40" t="str">
        <f>INDEX(Sites!$A:$N,MATCH($B48,Sites!$A:$A,0),6)</f>
        <v>Colliers Mills</v>
      </c>
      <c r="G48" s="16">
        <f>INDEX('O3-8hr'!$A:$Z,$IU48+G$21-$G$21,$IT48)</f>
        <v>37.000000000000007</v>
      </c>
      <c r="H48" s="10">
        <f>INDEX('O3-8hr'!$A:$Z,$IU48+H$21-$G$21,$IT48)</f>
        <v>45.000000000000007</v>
      </c>
      <c r="I48" s="10">
        <f>INDEX('O3-8hr'!$A:$Z,$IU48+I$21-$G$21,$IT48)</f>
        <v>41</v>
      </c>
      <c r="J48" s="10">
        <f>INDEX('O3-8hr'!$A:$Z,$IU48+J$21-$G$21,$IT48)</f>
        <v>43</v>
      </c>
      <c r="K48" s="10">
        <f>INDEX('O3-8hr'!$A:$Z,$IU48+K$21-$G$21,$IT48)</f>
        <v>43</v>
      </c>
      <c r="L48" s="10">
        <f>INDEX('O3-8hr'!$A:$Z,$IU48+L$21-$G$21,$IT48)</f>
        <v>45.000000000000007</v>
      </c>
      <c r="M48" s="10">
        <f>INDEX('O3-8hr'!$A:$Z,$IU48+M$21-$G$21,$IT48)</f>
        <v>50</v>
      </c>
      <c r="N48" s="10">
        <f>INDEX('O3-8hr'!$A:$Z,$IU48+N$21-$G$21,$IT48)</f>
        <v>49</v>
      </c>
      <c r="O48" s="10">
        <f>INDEX('O3-8hr'!$A:$Z,$IU48+O$21-$G$21,$IT48)</f>
        <v>54</v>
      </c>
      <c r="P48" s="10">
        <f>INDEX('O3-8hr'!$A:$Z,$IU48+P$21-$G$21,$IT48)</f>
        <v>42</v>
      </c>
      <c r="Q48" s="10">
        <f>INDEX('O3-8hr'!$A:$Z,$IU48+Q$21-$G$21,$IT48)</f>
        <v>43</v>
      </c>
      <c r="R48" s="10">
        <f>INDEX('O3-8hr'!$A:$Z,$IU48+R$21-$G$21,$IT48)</f>
        <v>41</v>
      </c>
      <c r="S48" s="10">
        <f>INDEX('O3-8hr'!$A:$Z,$IU48+S$21-$G$21,$IT48)</f>
        <v>43</v>
      </c>
      <c r="T48" s="10">
        <f>INDEX('O3-8hr'!$A:$Z,$IU48+T$21-$G$21,$IT48)</f>
        <v>39</v>
      </c>
      <c r="U48" s="10">
        <f>INDEX('O3-8hr'!$A:$Z,$IU48+U$21-$G$21,$IT48)</f>
        <v>44.000000000000007</v>
      </c>
      <c r="V48" s="10">
        <f>INDEX('O3-8hr'!$A:$Z,$IU48+V$21-$G$21,$IT48)</f>
        <v>49</v>
      </c>
      <c r="W48" s="10">
        <f>INDEX('O3-8hr'!$A:$Z,$IU48+W$21-$G$21,$IT48)</f>
        <v>49</v>
      </c>
      <c r="X48" s="10">
        <f>INDEX('O3-8hr'!$A:$Z,$IU48+X$21-$G$21,$IT48)</f>
        <v>50</v>
      </c>
      <c r="Y48" s="10">
        <f>INDEX('O3-8hr'!$A:$Z,$IU48+Y$21-$G$21,$IT48)</f>
        <v>52.000000000000007</v>
      </c>
      <c r="Z48" s="10">
        <f>INDEX('O3-8hr'!$A:$Z,$IU48+Z$21-$G$21,$IT48)</f>
        <v>57</v>
      </c>
      <c r="AA48" s="10">
        <f>INDEX('O3-8hr'!$A:$Z,$IU48+AA$21-$G$21,$IT48)</f>
        <v>46</v>
      </c>
      <c r="AB48" s="10">
        <f>INDEX('O3-8hr'!$A:$Z,$IU48+AB$21-$G$21,$IT48)</f>
        <v>47</v>
      </c>
      <c r="AC48" s="10">
        <f>INDEX('O3-8hr'!$A:$Z,$IU48+AC$21-$G$21,$IT48)</f>
        <v>43</v>
      </c>
      <c r="AD48" s="10">
        <f>INDEX('O3-8hr'!$A:$Z,$IU48+AD$21-$G$21,$IT48)</f>
        <v>52.000000000000007</v>
      </c>
      <c r="AE48" s="10">
        <f>INDEX('O3-8hr'!$A:$Z,$IU48+AE$21-$G$21,$IT48)</f>
        <v>40</v>
      </c>
      <c r="AF48" s="10">
        <f>INDEX('O3-8hr'!$A:$Z,$IU48+AF$21-$G$21,$IT48)</f>
        <v>40</v>
      </c>
      <c r="AG48" s="10">
        <f>INDEX('O3-8hr'!$A:$Z,$IU48+AG$21-$G$21,$IT48)</f>
        <v>27</v>
      </c>
      <c r="AH48" s="10">
        <f>INDEX('O3-8hr'!$A:$Z,$IU48+AH$21-$G$21,$IT48)</f>
        <v>25</v>
      </c>
      <c r="AI48" s="10">
        <f>INDEX('O3-8hr'!$A:$Z,$IU48+AI$21-$G$21,$IT48)</f>
        <v>46</v>
      </c>
      <c r="AJ48" s="10">
        <f>INDEX('O3-8hr'!$A:$Z,$IU48+AJ$21-$G$21,$IT48)</f>
        <v>42</v>
      </c>
      <c r="AK48" s="10">
        <f>INDEX('O3-8hr'!$A:$Z,$IU48+AK$21-$G$21,$IT48)</f>
        <v>45.000000000000007</v>
      </c>
      <c r="AL48" s="10">
        <f>INDEX('O3-8hr'!$A:$Z,$IU48+AL$21-$G$21,$IT48)</f>
        <v>41</v>
      </c>
      <c r="AM48" s="10">
        <f>INDEX('O3-8hr'!$A:$Z,$IU48+AM$21-$G$21,$IT48)</f>
        <v>49</v>
      </c>
      <c r="AN48" s="10">
        <f>INDEX('O3-8hr'!$A:$Z,$IU48+AN$21-$G$21,$IT48)</f>
        <v>53.000000000000007</v>
      </c>
      <c r="AO48" s="10">
        <f>INDEX('O3-8hr'!$A:$Z,$IU48+AO$21-$G$21,$IT48)</f>
        <v>34</v>
      </c>
      <c r="AP48" s="10">
        <f>INDEX('O3-8hr'!$A:$Z,$IU48+AP$21-$G$21,$IT48)</f>
        <v>43</v>
      </c>
      <c r="AQ48" s="10">
        <f>INDEX('O3-8hr'!$A:$Z,$IU48+AQ$21-$G$21,$IT48)</f>
        <v>40</v>
      </c>
      <c r="AR48" s="10">
        <f>INDEX('O3-8hr'!$A:$Z,$IU48+AR$21-$G$21,$IT48)</f>
        <v>36.000000000000007</v>
      </c>
      <c r="AS48" s="10">
        <f>INDEX('O3-8hr'!$A:$Z,$IU48+AS$21-$G$21,$IT48)</f>
        <v>49</v>
      </c>
      <c r="AT48" s="10">
        <f>INDEX('O3-8hr'!$A:$Z,$IU48+AT$21-$G$21,$IT48)</f>
        <v>57</v>
      </c>
      <c r="AU48" s="10">
        <f>INDEX('O3-8hr'!$A:$Z,$IU48+AU$21-$G$21,$IT48)</f>
        <v>65</v>
      </c>
      <c r="AV48" s="10">
        <f>INDEX('O3-8hr'!$A:$Z,$IU48+AV$21-$G$21,$IT48)</f>
        <v>65</v>
      </c>
      <c r="AW48" s="10">
        <f>INDEX('O3-8hr'!$A:$Z,$IU48+AW$21-$G$21,$IT48)</f>
        <v>56</v>
      </c>
      <c r="AX48" s="10">
        <f>INDEX('O3-8hr'!$A:$Z,$IU48+AX$21-$G$21,$IT48)</f>
        <v>52.000000000000007</v>
      </c>
      <c r="AY48" s="10">
        <f>INDEX('O3-8hr'!$A:$Z,$IU48+AY$21-$G$21,$IT48)</f>
        <v>53.000000000000007</v>
      </c>
      <c r="AZ48" s="10">
        <f>INDEX('O3-8hr'!$A:$Z,$IU48+AZ$21-$G$21,$IT48)</f>
        <v>50</v>
      </c>
      <c r="BA48" s="10">
        <f>INDEX('O3-8hr'!$A:$Z,$IU48+BA$21-$G$21,$IT48)</f>
        <v>61.000000000000007</v>
      </c>
      <c r="BB48" s="10">
        <f>INDEX('O3-8hr'!$A:$Z,$IU48+BB$21-$G$21,$IT48)</f>
        <v>44.000000000000007</v>
      </c>
      <c r="BC48" s="10">
        <f>INDEX('O3-8hr'!$A:$Z,$IU48+BC$21-$G$21,$IT48)</f>
        <v>42</v>
      </c>
      <c r="BD48" s="10">
        <f>INDEX('O3-8hr'!$A:$Z,$IU48+BD$21-$G$21,$IT48)</f>
        <v>40</v>
      </c>
      <c r="BE48" s="10">
        <f>INDEX('O3-8hr'!$A:$Z,$IU48+BE$21-$G$21,$IT48)</f>
        <v>40</v>
      </c>
      <c r="BF48" s="10">
        <f>INDEX('O3-8hr'!$A:$Z,$IU48+BF$21-$G$21,$IT48)</f>
        <v>39</v>
      </c>
      <c r="BG48" s="10">
        <f>INDEX('O3-8hr'!$A:$Z,$IU48+BG$21-$G$21,$IT48)</f>
        <v>27</v>
      </c>
      <c r="BH48" s="10">
        <f>INDEX('O3-8hr'!$A:$Z,$IU48+BH$21-$G$21,$IT48)</f>
        <v>34</v>
      </c>
      <c r="BI48" s="10">
        <f>INDEX('O3-8hr'!$A:$Z,$IU48+BI$21-$G$21,$IT48)</f>
        <v>39</v>
      </c>
      <c r="BJ48" s="10">
        <f>INDEX('O3-8hr'!$A:$Z,$IU48+BJ$21-$G$21,$IT48)</f>
        <v>39</v>
      </c>
      <c r="BK48" s="10">
        <f>INDEX('O3-8hr'!$A:$Z,$IU48+BK$21-$G$21,$IT48)</f>
        <v>25</v>
      </c>
      <c r="BL48" s="10">
        <f>INDEX('O3-8hr'!$A:$Z,$IU48+BL$21-$G$21,$IT48)</f>
        <v>40</v>
      </c>
      <c r="BM48" s="10">
        <f>INDEX('O3-8hr'!$A:$Z,$IU48+BM$21-$G$21,$IT48)</f>
        <v>67</v>
      </c>
      <c r="BN48" s="10">
        <f>INDEX('O3-8hr'!$A:$Z,$IU48+BN$21-$G$21,$IT48)</f>
        <v>53.000000000000007</v>
      </c>
      <c r="BO48" s="10">
        <f>INDEX('O3-8hr'!$A:$Z,$IU48+BO$21-$G$21,$IT48)</f>
        <v>43</v>
      </c>
      <c r="BP48" s="10">
        <f>INDEX('O3-8hr'!$A:$Z,$IU48+BP$21-$G$21,$IT48)</f>
        <v>32</v>
      </c>
      <c r="BQ48" s="10">
        <f>INDEX('O3-8hr'!$A:$Z,$IU48+BQ$21-$G$21,$IT48)</f>
        <v>53.000000000000007</v>
      </c>
      <c r="BR48" s="10">
        <f>INDEX('O3-8hr'!$A:$Z,$IU48+BR$21-$G$21,$IT48)</f>
        <v>43</v>
      </c>
      <c r="BS48" s="10">
        <f>INDEX('O3-8hr'!$A:$Z,$IU48+BS$21-$G$21,$IT48)</f>
        <v>47</v>
      </c>
      <c r="BT48" s="10">
        <f>INDEX('O3-8hr'!$A:$Z,$IU48+BT$21-$G$21,$IT48)</f>
        <v>40</v>
      </c>
      <c r="BU48" s="10">
        <f>INDEX('O3-8hr'!$A:$Z,$IU48+BU$21-$G$21,$IT48)</f>
        <v>36.000000000000007</v>
      </c>
      <c r="BV48" s="10">
        <f>INDEX('O3-8hr'!$A:$Z,$IU48+BV$21-$G$21,$IT48)</f>
        <v>35</v>
      </c>
      <c r="BW48" s="10">
        <f>INDEX('O3-8hr'!$A:$Z,$IU48+BW$21-$G$21,$IT48)</f>
        <v>41</v>
      </c>
      <c r="BX48" s="10">
        <f>INDEX('O3-8hr'!$A:$Z,$IU48+BX$21-$G$21,$IT48)</f>
        <v>52.000000000000007</v>
      </c>
      <c r="BY48" s="10">
        <f>INDEX('O3-8hr'!$A:$Z,$IU48+BY$21-$G$21,$IT48)</f>
        <v>48</v>
      </c>
      <c r="BZ48" s="10">
        <f>INDEX('O3-8hr'!$A:$Z,$IU48+BZ$21-$G$21,$IT48)</f>
        <v>39</v>
      </c>
      <c r="CA48" s="10">
        <f>INDEX('O3-8hr'!$A:$Z,$IU48+CA$21-$G$21,$IT48)</f>
        <v>39</v>
      </c>
      <c r="CB48" s="10">
        <f>INDEX('O3-8hr'!$A:$Z,$IU48+CB$21-$G$21,$IT48)</f>
        <v>35</v>
      </c>
      <c r="CC48" s="10">
        <f>INDEX('O3-8hr'!$A:$Z,$IU48+CC$21-$G$21,$IT48)</f>
        <v>43</v>
      </c>
      <c r="CD48" s="10">
        <f>INDEX('O3-8hr'!$A:$Z,$IU48+CD$21-$G$21,$IT48)</f>
        <v>42</v>
      </c>
      <c r="CE48" s="10">
        <f>INDEX('O3-8hr'!$A:$Z,$IU48+CE$21-$G$21,$IT48)</f>
        <v>58</v>
      </c>
      <c r="CF48" s="10">
        <f>INDEX('O3-8hr'!$A:$Z,$IU48+CF$21-$G$21,$IT48)</f>
        <v>68</v>
      </c>
      <c r="CG48" s="10">
        <f>INDEX('O3-8hr'!$A:$Z,$IU48+CG$21-$G$21,$IT48)</f>
        <v>68</v>
      </c>
      <c r="CH48" s="10">
        <f>INDEX('O3-8hr'!$A:$Z,$IU48+CH$21-$G$21,$IT48)</f>
        <v>64</v>
      </c>
      <c r="CI48" s="10">
        <f>INDEX('O3-8hr'!$A:$Z,$IU48+CI$21-$G$21,$IT48)</f>
        <v>39</v>
      </c>
      <c r="CJ48" s="10">
        <f>INDEX('O3-8hr'!$A:$Z,$IU48+CJ$21-$G$21,$IT48)</f>
        <v>39</v>
      </c>
      <c r="CK48" s="10">
        <f>INDEX('O3-8hr'!$A:$Z,$IU48+CK$21-$G$21,$IT48)</f>
        <v>28</v>
      </c>
      <c r="CL48" s="10">
        <f>INDEX('O3-8hr'!$A:$Z,$IU48+CL$21-$G$21,$IT48)</f>
        <v>42</v>
      </c>
      <c r="CM48" s="10">
        <f>INDEX('O3-8hr'!$A:$Z,$IU48+CM$21-$G$21,$IT48)</f>
        <v>47</v>
      </c>
      <c r="CN48" s="10">
        <f>INDEX('O3-8hr'!$A:$Z,$IU48+CN$21-$G$21,$IT48)</f>
        <v>34</v>
      </c>
      <c r="CO48" s="10">
        <f>INDEX('O3-8hr'!$A:$Z,$IU48+CO$21-$G$21,$IT48)</f>
        <v>42</v>
      </c>
      <c r="CP48" s="10">
        <f>INDEX('O3-8hr'!$A:$Z,$IU48+CP$21-$G$21,$IT48)</f>
        <v>43</v>
      </c>
      <c r="CQ48" s="10">
        <f>INDEX('O3-8hr'!$A:$Z,$IU48+CQ$21-$G$21,$IT48)</f>
        <v>43</v>
      </c>
      <c r="CR48" s="10">
        <f>INDEX('O3-8hr'!$A:$Z,$IU48+CR$21-$G$21,$IT48)</f>
        <v>33</v>
      </c>
      <c r="CS48" s="10">
        <f>INDEX('O3-8hr'!$A:$Z,$IU48+CS$21-$G$21,$IT48)</f>
        <v>32</v>
      </c>
      <c r="CT48" s="10">
        <f>INDEX('O3-8hr'!$A:$Z,$IU48+CT$21-$G$21,$IT48)</f>
        <v>56</v>
      </c>
      <c r="CU48" s="10">
        <f>INDEX('O3-8hr'!$A:$Z,$IU48+CU$21-$G$21,$IT48)</f>
        <v>61.000000000000007</v>
      </c>
      <c r="CV48" s="10">
        <f>INDEX('O3-8hr'!$A:$Z,$IU48+CV$21-$G$21,$IT48)</f>
        <v>52.000000000000007</v>
      </c>
      <c r="CW48" s="10">
        <f>INDEX('O3-8hr'!$A:$Z,$IU48+CW$21-$G$21,$IT48)</f>
        <v>44.000000000000007</v>
      </c>
      <c r="CX48" s="10">
        <f>INDEX('O3-8hr'!$A:$Z,$IU48+CX$21-$G$21,$IT48)</f>
        <v>48</v>
      </c>
      <c r="CY48" s="10">
        <f>INDEX('O3-8hr'!$A:$Z,$IU48+CY$21-$G$21,$IT48)</f>
        <v>31</v>
      </c>
      <c r="CZ48" s="10" t="str">
        <f>INDEX('O3-8hr'!$A:$Z,$IU48+CZ$21-$G$21,$IT48)</f>
        <v/>
      </c>
      <c r="DA48" s="10">
        <f>INDEX('O3-8hr'!$A:$Z,$IU48+DA$21-$G$21,$IT48)</f>
        <v>36.000000000000007</v>
      </c>
      <c r="DB48" s="10">
        <f>INDEX('O3-8hr'!$A:$Z,$IU48+DB$21-$G$21,$IT48)</f>
        <v>42</v>
      </c>
      <c r="DC48" s="10">
        <f>INDEX('O3-8hr'!$A:$Z,$IU48+DC$21-$G$21,$IT48)</f>
        <v>57</v>
      </c>
      <c r="DD48" s="10" t="str">
        <f>INDEX('O3-8hr'!$A:$Z,$IU48+DD$21-$G$21,$IT48)</f>
        <v/>
      </c>
      <c r="DE48" s="10" t="str">
        <f>INDEX('O3-8hr'!$A:$Z,$IU48+DE$21-$G$21,$IT48)</f>
        <v/>
      </c>
      <c r="DF48" s="10">
        <f>INDEX('O3-8hr'!$A:$Z,$IU48+DF$21-$G$21,$IT48)</f>
        <v>80</v>
      </c>
      <c r="DG48" s="10">
        <f>INDEX('O3-8hr'!$A:$Z,$IU48+DG$21-$G$21,$IT48)</f>
        <v>79</v>
      </c>
      <c r="DH48" s="10">
        <f>INDEX('O3-8hr'!$A:$Z,$IU48+DH$21-$G$21,$IT48)</f>
        <v>47</v>
      </c>
      <c r="DI48" s="10">
        <f>INDEX('O3-8hr'!$A:$Z,$IU48+DI$21-$G$21,$IT48)</f>
        <v>44.000000000000007</v>
      </c>
      <c r="DJ48" s="10">
        <f>INDEX('O3-8hr'!$A:$Z,$IU48+DJ$21-$G$21,$IT48)</f>
        <v>30</v>
      </c>
      <c r="DK48" s="10">
        <f>INDEX('O3-8hr'!$A:$Z,$IU48+DK$21-$G$21,$IT48)</f>
        <v>32</v>
      </c>
      <c r="DL48" s="10">
        <f>INDEX('O3-8hr'!$A:$Z,$IU48+DL$21-$G$21,$IT48)</f>
        <v>35</v>
      </c>
      <c r="DM48" s="10">
        <f>INDEX('O3-8hr'!$A:$Z,$IU48+DM$21-$G$21,$IT48)</f>
        <v>31</v>
      </c>
      <c r="DN48" s="10">
        <f>INDEX('O3-8hr'!$A:$Z,$IU48+DN$21-$G$21,$IT48)</f>
        <v>62</v>
      </c>
      <c r="DO48" s="10">
        <f>INDEX('O3-8hr'!$A:$Z,$IU48+DO$21-$G$21,$IT48)</f>
        <v>67</v>
      </c>
      <c r="DP48" s="10">
        <f>INDEX('O3-8hr'!$A:$Z,$IU48+DP$21-$G$21,$IT48)</f>
        <v>61.000000000000007</v>
      </c>
      <c r="DQ48" s="10">
        <f>INDEX('O3-8hr'!$A:$Z,$IU48+DQ$21-$G$21,$IT48)</f>
        <v>25</v>
      </c>
      <c r="DR48" s="10">
        <f>INDEX('O3-8hr'!$A:$Z,$IU48+DR$21-$G$21,$IT48)</f>
        <v>45.000000000000007</v>
      </c>
      <c r="DS48" s="10">
        <f>INDEX('O3-8hr'!$A:$Z,$IU48+DS$21-$G$21,$IT48)</f>
        <v>52.000000000000007</v>
      </c>
      <c r="DT48" s="10">
        <f>INDEX('O3-8hr'!$A:$Z,$IU48+DT$21-$G$21,$IT48)</f>
        <v>60</v>
      </c>
      <c r="DU48" s="10">
        <f>INDEX('O3-8hr'!$A:$Z,$IU48+DU$21-$G$21,$IT48)</f>
        <v>54</v>
      </c>
      <c r="DV48" s="10">
        <f>INDEX('O3-8hr'!$A:$Z,$IU48+DV$21-$G$21,$IT48)</f>
        <v>46</v>
      </c>
      <c r="DW48" s="10">
        <f>INDEX('O3-8hr'!$A:$Z,$IU48+DW$21-$G$21,$IT48)</f>
        <v>51.000000000000007</v>
      </c>
      <c r="DX48" s="10">
        <f>INDEX('O3-8hr'!$A:$Z,$IU48+DX$21-$G$21,$IT48)</f>
        <v>54</v>
      </c>
      <c r="DY48" s="10">
        <f>INDEX('O3-8hr'!$A:$Z,$IU48+DY$21-$G$21,$IT48)</f>
        <v>30</v>
      </c>
      <c r="DZ48" s="10">
        <f>INDEX('O3-8hr'!$A:$Z,$IU48+DZ$21-$G$21,$IT48)</f>
        <v>63</v>
      </c>
      <c r="EA48" s="10">
        <f>INDEX('O3-8hr'!$A:$Z,$IU48+EA$21-$G$21,$IT48)</f>
        <v>64</v>
      </c>
      <c r="EB48" s="10">
        <f>INDEX('O3-8hr'!$A:$Z,$IU48+EB$21-$G$21,$IT48)</f>
        <v>55</v>
      </c>
      <c r="EC48" s="10">
        <f>INDEX('O3-8hr'!$A:$Z,$IU48+EC$21-$G$21,$IT48)</f>
        <v>48</v>
      </c>
      <c r="ED48" s="10">
        <f>INDEX('O3-8hr'!$A:$Z,$IU48+ED$21-$G$21,$IT48)</f>
        <v>25</v>
      </c>
      <c r="EE48" s="10">
        <f>INDEX('O3-8hr'!$A:$Z,$IU48+EE$21-$G$21,$IT48)</f>
        <v>44.000000000000007</v>
      </c>
      <c r="EF48" s="10">
        <f>INDEX('O3-8hr'!$A:$Z,$IU48+EF$21-$G$21,$IT48)</f>
        <v>63</v>
      </c>
      <c r="EG48" s="10">
        <f>INDEX('O3-8hr'!$A:$Z,$IU48+EG$21-$G$21,$IT48)</f>
        <v>51.000000000000007</v>
      </c>
      <c r="EH48" s="10">
        <f>INDEX('O3-8hr'!$A:$Z,$IU48+EH$21-$G$21,$IT48)</f>
        <v>46</v>
      </c>
      <c r="EI48" s="10">
        <f>INDEX('O3-8hr'!$A:$Z,$IU48+EI$21-$G$21,$IT48)</f>
        <v>64</v>
      </c>
      <c r="EJ48" s="10">
        <f>INDEX('O3-8hr'!$A:$Z,$IU48+EJ$21-$G$21,$IT48)</f>
        <v>64</v>
      </c>
      <c r="EK48" s="10">
        <f>INDEX('O3-8hr'!$A:$Z,$IU48+EK$21-$G$21,$IT48)</f>
        <v>70</v>
      </c>
      <c r="EL48" s="10">
        <f>INDEX('O3-8hr'!$A:$Z,$IU48+EL$21-$G$21,$IT48)</f>
        <v>28</v>
      </c>
      <c r="EM48" s="10">
        <f>INDEX('O3-8hr'!$A:$Z,$IU48+EM$21-$G$21,$IT48)</f>
        <v>45.000000000000007</v>
      </c>
      <c r="EN48" s="10">
        <f>INDEX('O3-8hr'!$A:$Z,$IU48+EN$21-$G$21,$IT48)</f>
        <v>46</v>
      </c>
      <c r="EO48" s="10">
        <f>INDEX('O3-8hr'!$A:$Z,$IU48+EO$21-$G$21,$IT48)</f>
        <v>45.000000000000007</v>
      </c>
      <c r="EP48" s="10">
        <f>INDEX('O3-8hr'!$A:$Z,$IU48+EP$21-$G$21,$IT48)</f>
        <v>41</v>
      </c>
      <c r="EQ48" s="10">
        <f>INDEX('O3-8hr'!$A:$Z,$IU48+EQ$21-$G$21,$IT48)</f>
        <v>74.000000000000014</v>
      </c>
      <c r="ER48" s="10">
        <f>INDEX('O3-8hr'!$A:$Z,$IU48+ER$21-$G$21,$IT48)</f>
        <v>77</v>
      </c>
      <c r="ES48" s="10">
        <f>INDEX('O3-8hr'!$A:$Z,$IU48+ES$21-$G$21,$IT48)</f>
        <v>64</v>
      </c>
      <c r="ET48" s="10">
        <f>INDEX('O3-8hr'!$A:$Z,$IU48+ET$21-$G$21,$IT48)</f>
        <v>66</v>
      </c>
      <c r="EU48" s="10">
        <f>INDEX('O3-8hr'!$A:$Z,$IU48+EU$21-$G$21,$IT48)</f>
        <v>47</v>
      </c>
      <c r="EV48" s="10">
        <f>INDEX('O3-8hr'!$A:$Z,$IU48+EV$21-$G$21,$IT48)</f>
        <v>37.000000000000007</v>
      </c>
      <c r="EW48" s="10">
        <f>INDEX('O3-8hr'!$A:$Z,$IU48+EW$21-$G$21,$IT48)</f>
        <v>34</v>
      </c>
      <c r="EX48" s="10">
        <f>INDEX('O3-8hr'!$A:$Z,$IU48+EX$21-$G$21,$IT48)</f>
        <v>38</v>
      </c>
      <c r="EY48" s="10">
        <f>INDEX('O3-8hr'!$A:$Z,$IU48+EY$21-$G$21,$IT48)</f>
        <v>34</v>
      </c>
      <c r="EZ48" s="10">
        <f>INDEX('O3-8hr'!$A:$Z,$IU48+EZ$21-$G$21,$IT48)</f>
        <v>52.000000000000007</v>
      </c>
      <c r="FA48" s="10">
        <f>INDEX('O3-8hr'!$A:$Z,$IU48+FA$21-$G$21,$IT48)</f>
        <v>28</v>
      </c>
      <c r="FB48" s="10">
        <f>INDEX('O3-8hr'!$A:$Z,$IU48+FB$21-$G$21,$IT48)</f>
        <v>49</v>
      </c>
      <c r="FC48" s="10">
        <f>INDEX('O3-8hr'!$A:$Z,$IU48+FC$21-$G$21,$IT48)</f>
        <v>44.000000000000007</v>
      </c>
      <c r="FD48" s="10">
        <f>INDEX('O3-8hr'!$A:$Z,$IU48+FD$21-$G$21,$IT48)</f>
        <v>54</v>
      </c>
      <c r="FE48" s="10">
        <f>INDEX('O3-8hr'!$A:$Z,$IU48+FE$21-$G$21,$IT48)</f>
        <v>47</v>
      </c>
      <c r="FF48" s="10">
        <f>INDEX('O3-8hr'!$A:$Z,$IU48+FF$21-$G$21,$IT48)</f>
        <v>43</v>
      </c>
      <c r="FG48" s="10">
        <f>INDEX('O3-8hr'!$A:$Z,$IU48+FG$21-$G$21,$IT48)</f>
        <v>37.000000000000007</v>
      </c>
      <c r="FH48" s="10">
        <f>INDEX('O3-8hr'!$A:$Z,$IU48+FH$21-$G$21,$IT48)</f>
        <v>35</v>
      </c>
      <c r="FI48" s="10">
        <f>INDEX('O3-8hr'!$A:$Z,$IU48+FI$21-$G$21,$IT48)</f>
        <v>34</v>
      </c>
      <c r="FJ48" s="10">
        <f>INDEX('O3-8hr'!$A:$Z,$IU48+FJ$21-$G$21,$IT48)</f>
        <v>31</v>
      </c>
      <c r="FK48" s="10">
        <f>INDEX('O3-8hr'!$A:$Z,$IU48+FK$21-$G$21,$IT48)</f>
        <v>37.000000000000007</v>
      </c>
      <c r="FL48" s="10">
        <f>INDEX('O3-8hr'!$A:$Z,$IU48+FL$21-$G$21,$IT48)</f>
        <v>50</v>
      </c>
      <c r="FM48" s="10">
        <f>INDEX('O3-8hr'!$A:$Z,$IU48+FM$21-$G$21,$IT48)</f>
        <v>54</v>
      </c>
      <c r="FN48" s="10">
        <f>INDEX('O3-8hr'!$A:$Z,$IU48+FN$21-$G$21,$IT48)</f>
        <v>42</v>
      </c>
      <c r="FO48" s="10">
        <f>INDEX('O3-8hr'!$A:$Z,$IU48+FO$21-$G$21,$IT48)</f>
        <v>27</v>
      </c>
      <c r="FP48" s="10">
        <f>INDEX('O3-8hr'!$A:$Z,$IU48+FP$21-$G$21,$IT48)</f>
        <v>44.000000000000007</v>
      </c>
      <c r="FQ48" s="10">
        <f>INDEX('O3-8hr'!$A:$Z,$IU48+FQ$21-$G$21,$IT48)</f>
        <v>42</v>
      </c>
      <c r="FR48" s="10">
        <f>INDEX('O3-8hr'!$A:$Z,$IU48+FR$21-$G$21,$IT48)</f>
        <v>29</v>
      </c>
      <c r="FS48" s="10">
        <f>INDEX('O3-8hr'!$A:$Z,$IU48+FS$21-$G$21,$IT48)</f>
        <v>53.000000000000007</v>
      </c>
      <c r="FT48" s="10">
        <f>INDEX('O3-8hr'!$A:$Z,$IU48+FT$21-$G$21,$IT48)</f>
        <v>51.000000000000007</v>
      </c>
      <c r="FU48" s="10">
        <f>INDEX('O3-8hr'!$A:$Z,$IU48+FU$21-$G$21,$IT48)</f>
        <v>29</v>
      </c>
      <c r="FV48" s="10">
        <f>INDEX('O3-8hr'!$A:$Z,$IU48+FV$21-$G$21,$IT48)</f>
        <v>54</v>
      </c>
      <c r="FW48" s="10">
        <f>INDEX('O3-8hr'!$A:$Z,$IU48+FW$21-$G$21,$IT48)</f>
        <v>38</v>
      </c>
      <c r="FX48" s="10">
        <f>INDEX('O3-8hr'!$A:$Z,$IU48+FX$21-$G$21,$IT48)</f>
        <v>43</v>
      </c>
      <c r="FY48" s="10">
        <f>INDEX('O3-8hr'!$A:$Z,$IU48+FY$21-$G$21,$IT48)</f>
        <v>46</v>
      </c>
      <c r="FZ48" s="10">
        <f>INDEX('O3-8hr'!$A:$Z,$IU48+FZ$21-$G$21,$IT48)</f>
        <v>45.000000000000007</v>
      </c>
      <c r="GA48" s="10">
        <f>INDEX('O3-8hr'!$A:$Z,$IU48+GA$21-$G$21,$IT48)</f>
        <v>44.000000000000007</v>
      </c>
      <c r="GB48" s="10">
        <f>INDEX('O3-8hr'!$A:$Z,$IU48+GB$21-$G$21,$IT48)</f>
        <v>39</v>
      </c>
      <c r="GC48" s="10">
        <f>INDEX('O3-8hr'!$A:$Z,$IU48+GC$21-$G$21,$IT48)</f>
        <v>46</v>
      </c>
      <c r="GD48" s="10">
        <f>INDEX('O3-8hr'!$A:$Z,$IU48+GD$21-$G$21,$IT48)</f>
        <v>43</v>
      </c>
      <c r="GE48" s="10">
        <f>INDEX('O3-8hr'!$A:$Z,$IU48+GE$21-$G$21,$IT48)</f>
        <v>36.000000000000007</v>
      </c>
      <c r="GF48" s="10">
        <f>INDEX('O3-8hr'!$A:$Z,$IU48+GF$21-$G$21,$IT48)</f>
        <v>22.000000000000004</v>
      </c>
      <c r="GG48" s="10">
        <f>INDEX('O3-8hr'!$A:$Z,$IU48+GG$21-$G$21,$IT48)</f>
        <v>42</v>
      </c>
      <c r="GH48" s="10">
        <f>INDEX('O3-8hr'!$A:$Z,$IU48+GH$21-$G$21,$IT48)</f>
        <v>52.000000000000007</v>
      </c>
      <c r="GI48" s="10">
        <f>INDEX('O3-8hr'!$A:$Z,$IU48+GI$21-$G$21,$IT48)</f>
        <v>35</v>
      </c>
      <c r="GJ48" s="10">
        <f>INDEX('O3-8hr'!$A:$Z,$IU48+GJ$21-$G$21,$IT48)</f>
        <v>38</v>
      </c>
      <c r="GK48" s="10">
        <f>INDEX('O3-8hr'!$A:$Z,$IU48+GK$21-$G$21,$IT48)</f>
        <v>28</v>
      </c>
      <c r="GL48" s="10">
        <f>INDEX('O3-8hr'!$A:$Z,$IU48+GL$21-$G$21,$IT48)</f>
        <v>46</v>
      </c>
      <c r="GM48" s="10">
        <f>INDEX('O3-8hr'!$A:$Z,$IU48+GM$21-$G$21,$IT48)</f>
        <v>46</v>
      </c>
      <c r="GN48" s="10">
        <f>INDEX('O3-8hr'!$A:$Z,$IU48+GN$21-$G$21,$IT48)</f>
        <v>26.000000000000004</v>
      </c>
      <c r="GO48" s="10">
        <f>INDEX('O3-8hr'!$A:$Z,$IU48+GO$21-$G$21,$IT48)</f>
        <v>40</v>
      </c>
      <c r="GP48" s="10">
        <f>INDEX('O3-8hr'!$A:$Z,$IU48+GP$21-$G$21,$IT48)</f>
        <v>36.000000000000007</v>
      </c>
      <c r="GQ48" s="10">
        <f>INDEX('O3-8hr'!$A:$Z,$IU48+GQ$21-$G$21,$IT48)</f>
        <v>25</v>
      </c>
      <c r="GR48" s="10">
        <f>INDEX('O3-8hr'!$A:$Z,$IU48+GR$21-$G$21,$IT48)</f>
        <v>33</v>
      </c>
      <c r="GS48" s="10">
        <f>INDEX('O3-8hr'!$A:$Z,$IU48+GS$21-$G$21,$IT48)</f>
        <v>32</v>
      </c>
      <c r="GT48" s="10">
        <f>INDEX('O3-8hr'!$A:$Z,$IU48+GT$21-$G$21,$IT48)</f>
        <v>39</v>
      </c>
      <c r="GU48" s="10">
        <f>INDEX('O3-8hr'!$A:$Z,$IU48+GU$21-$G$21,$IT48)</f>
        <v>34</v>
      </c>
      <c r="GV48" s="10">
        <f>INDEX('O3-8hr'!$A:$Z,$IU48+GV$21-$G$21,$IT48)</f>
        <v>41</v>
      </c>
      <c r="GW48" s="10">
        <f>INDEX('O3-8hr'!$A:$Z,$IU48+GW$21-$G$21,$IT48)</f>
        <v>45.000000000000007</v>
      </c>
      <c r="GX48" s="10">
        <f>INDEX('O3-8hr'!$A:$Z,$IU48+GX$21-$G$21,$IT48)</f>
        <v>50</v>
      </c>
      <c r="GY48" s="10">
        <f>INDEX('O3-8hr'!$A:$Z,$IU48+GY$21-$G$21,$IT48)</f>
        <v>48</v>
      </c>
      <c r="GZ48" s="10">
        <f>INDEX('O3-8hr'!$A:$Z,$IU48+GZ$21-$G$21,$IT48)</f>
        <v>18.000000000000004</v>
      </c>
      <c r="HA48" s="10">
        <f>INDEX('O3-8hr'!$A:$Z,$IU48+HA$21-$G$21,$IT48)</f>
        <v>24</v>
      </c>
      <c r="HB48" s="10">
        <f>INDEX('O3-8hr'!$A:$Z,$IU48+HB$21-$G$21,$IT48)</f>
        <v>31</v>
      </c>
      <c r="HC48" s="10">
        <f>INDEX('O3-8hr'!$A:$Z,$IU48+HC$21-$G$21,$IT48)</f>
        <v>39</v>
      </c>
      <c r="HD48" s="10">
        <f>INDEX('O3-8hr'!$A:$Z,$IU48+HD$21-$G$21,$IT48)</f>
        <v>44.000000000000007</v>
      </c>
      <c r="HE48" s="10">
        <f>INDEX('O3-8hr'!$A:$Z,$IU48+HE$21-$G$21,$IT48)</f>
        <v>42</v>
      </c>
      <c r="HF48" s="10">
        <f>INDEX('O3-8hr'!$A:$Z,$IU48+HF$21-$G$21,$IT48)</f>
        <v>58</v>
      </c>
      <c r="HG48" s="10">
        <f>INDEX('O3-8hr'!$A:$Z,$IU48+HG$21-$G$21,$IT48)</f>
        <v>53.000000000000007</v>
      </c>
      <c r="HH48" s="10">
        <f>INDEX('O3-8hr'!$A:$Z,$IU48+HH$21-$G$21,$IT48)</f>
        <v>25</v>
      </c>
      <c r="HI48" s="10">
        <f>INDEX('O3-8hr'!$A:$Z,$IU48+HI$21-$G$21,$IT48)</f>
        <v>16</v>
      </c>
      <c r="HJ48" s="10">
        <f>INDEX('O3-8hr'!$A:$Z,$IU48+HJ$21-$G$21,$IT48)</f>
        <v>38</v>
      </c>
      <c r="HK48" s="10">
        <f>INDEX('O3-8hr'!$A:$Z,$IU48+HK$21-$G$21,$IT48)</f>
        <v>39</v>
      </c>
      <c r="HL48" s="10">
        <f>INDEX('O3-8hr'!$A:$Z,$IU48+HL$21-$G$21,$IT48)</f>
        <v>25</v>
      </c>
      <c r="HM48" s="10">
        <f>INDEX('O3-8hr'!$A:$Z,$IU48+HM$21-$G$21,$IT48)</f>
        <v>38</v>
      </c>
      <c r="HN48" s="10">
        <f>INDEX('O3-8hr'!$A:$Z,$IU48+HN$21-$G$21,$IT48)</f>
        <v>35</v>
      </c>
      <c r="HO48" s="10">
        <f>INDEX('O3-8hr'!$A:$Z,$IU48+HO$21-$G$21,$IT48)</f>
        <v>32</v>
      </c>
      <c r="HP48" s="10">
        <f>INDEX('O3-8hr'!$A:$Z,$IU48+HP$21-$G$21,$IT48)</f>
        <v>45.000000000000007</v>
      </c>
      <c r="HQ48" s="10">
        <f>INDEX('O3-8hr'!$A:$Z,$IU48+HQ$21-$G$21,$IT48)</f>
        <v>49</v>
      </c>
      <c r="HR48" s="10">
        <f>INDEX('O3-8hr'!$A:$Z,$IU48+HR$21-$G$21,$IT48)</f>
        <v>47</v>
      </c>
      <c r="HS48" s="10">
        <f>INDEX('O3-8hr'!$A:$Z,$IU48+HS$21-$G$21,$IT48)</f>
        <v>33</v>
      </c>
      <c r="HT48" s="10">
        <f>INDEX('O3-8hr'!$A:$Z,$IU48+HT$21-$G$21,$IT48)</f>
        <v>15.000000000000002</v>
      </c>
      <c r="HU48" s="10">
        <f>INDEX('O3-8hr'!$A:$Z,$IU48+HU$21-$G$21,$IT48)</f>
        <v>18.000000000000004</v>
      </c>
      <c r="HV48" s="10">
        <f>INDEX('O3-8hr'!$A:$Z,$IU48+HV$21-$G$21,$IT48)</f>
        <v>38</v>
      </c>
      <c r="HW48" s="10">
        <f>INDEX('O3-8hr'!$A:$Z,$IU48+HW$21-$G$21,$IT48)</f>
        <v>29</v>
      </c>
      <c r="HX48" s="10">
        <f>INDEX('O3-8hr'!$A:$Z,$IU48+HX$21-$G$21,$IT48)</f>
        <v>31</v>
      </c>
      <c r="HY48" s="10">
        <f>INDEX('O3-8hr'!$A:$Z,$IU48+HY$21-$G$21,$IT48)</f>
        <v>31</v>
      </c>
      <c r="HZ48" s="10">
        <f>INDEX('O3-8hr'!$A:$Z,$IU48+HZ$21-$G$21,$IT48)</f>
        <v>23</v>
      </c>
      <c r="IA48" s="10">
        <f>INDEX('O3-8hr'!$A:$Z,$IU48+IA$21-$G$21,$IT48)</f>
        <v>28</v>
      </c>
      <c r="IB48" s="10">
        <f>INDEX('O3-8hr'!$A:$Z,$IU48+IB$21-$G$21,$IT48)</f>
        <v>26.000000000000004</v>
      </c>
      <c r="IC48" s="10">
        <f>INDEX('O3-8hr'!$A:$Z,$IU48+IC$21-$G$21,$IT48)</f>
        <v>27</v>
      </c>
      <c r="ID48" s="10">
        <f>INDEX('O3-8hr'!$A:$Z,$IU48+ID$21-$G$21,$IT48)</f>
        <v>36.000000000000007</v>
      </c>
      <c r="IE48" s="10">
        <f>INDEX('O3-8hr'!$A:$Z,$IU48+IE$21-$G$21,$IT48)</f>
        <v>42</v>
      </c>
      <c r="IF48" s="10">
        <f>INDEX('O3-8hr'!$A:$Z,$IU48+IF$21-$G$21,$IT48)</f>
        <v>45.000000000000007</v>
      </c>
      <c r="IG48" s="10">
        <f>INDEX('O3-8hr'!$A:$Z,$IU48+IG$21-$G$21,$IT48)</f>
        <v>39</v>
      </c>
      <c r="IH48" s="10">
        <f>INDEX('O3-8hr'!$A:$Z,$IU48+IH$21-$G$21,$IT48)</f>
        <v>43</v>
      </c>
      <c r="II48" s="10">
        <f>INDEX('O3-8hr'!$A:$Z,$IU48+II$21-$G$21,$IT48)</f>
        <v>37.000000000000007</v>
      </c>
      <c r="IJ48" s="10">
        <f>INDEX('O3-8hr'!$A:$Z,$IU48+IJ$21-$G$21,$IT48)</f>
        <v>33</v>
      </c>
      <c r="IK48" s="10">
        <f>INDEX('O3-8hr'!$A:$Z,$IU48+IK$21-$G$21,$IT48)</f>
        <v>30</v>
      </c>
      <c r="IL48" s="10">
        <f>INDEX('O3-8hr'!$A:$Z,$IU48+IL$21-$G$21,$IT48)</f>
        <v>21</v>
      </c>
      <c r="IM48" s="10">
        <f>INDEX('O3-8hr'!$A:$Z,$IU48+IM$21-$G$21,$IT48)</f>
        <v>38</v>
      </c>
      <c r="IN48" s="10">
        <f>INDEX('O3-8hr'!$A:$Z,$IU48+IN$21-$G$21,$IT48)</f>
        <v>45.000000000000007</v>
      </c>
      <c r="IO48" s="10">
        <f>INDEX('O3-8hr'!$A:$Z,$IU48+IO$21-$G$21,$IT48)</f>
        <v>38</v>
      </c>
      <c r="IP48" s="10">
        <f>INDEX('O3-8hr'!$A:$Z,$IU48+IP$21-$G$21,$IT48)</f>
        <v>31</v>
      </c>
      <c r="IQ48" s="15">
        <f>INDEX('O3-8hr'!$A:$Z,$IU48+IQ$21-$G$21,$IT48)</f>
        <v>30</v>
      </c>
      <c r="IR48" s="21">
        <f t="shared" si="58"/>
        <v>80</v>
      </c>
      <c r="IT48" s="40">
        <f>MATCH($B48,'O3-8hr'!$1:$1,0)</f>
        <v>9</v>
      </c>
      <c r="IU48" s="40">
        <f>MATCH(DATE($A48,$IT$18,$IU$18),'O3-8hr'!$B:$B,0)</f>
        <v>796</v>
      </c>
    </row>
    <row r="49" spans="1:255" ht="12.75" customHeight="1" x14ac:dyDescent="0.2">
      <c r="A49" s="21">
        <v>2017</v>
      </c>
      <c r="B49" s="21">
        <v>340410007</v>
      </c>
      <c r="C49" s="20">
        <f>INDEX(Sites!$A:$N,MATCH($B49,Sites!$A:$A,0),2)</f>
        <v>40.924579999999999</v>
      </c>
      <c r="D49" s="21" t="str">
        <f>INDEX(Sites!$A:$N,MATCH($B49,Sites!$A:$A,0),4)</f>
        <v>NJ</v>
      </c>
      <c r="E49" s="21" t="str">
        <f>INDEX(Sites!$A:$N,MATCH($B49,Sites!$A:$A,0),10)</f>
        <v>146.0</v>
      </c>
      <c r="F49" s="40" t="str">
        <f>INDEX(Sites!$A:$N,MATCH($B49,Sites!$A:$A,0),6)</f>
        <v>Columbia</v>
      </c>
      <c r="G49" s="16">
        <f>INDEX('O3-8hr'!$A:$Z,$IU49+G$21-$G$21,$IT49)</f>
        <v>37.000000000000007</v>
      </c>
      <c r="H49" s="10">
        <f>INDEX('O3-8hr'!$A:$Z,$IU49+H$21-$G$21,$IT49)</f>
        <v>43</v>
      </c>
      <c r="I49" s="10">
        <f>INDEX('O3-8hr'!$A:$Z,$IU49+I$21-$G$21,$IT49)</f>
        <v>39</v>
      </c>
      <c r="J49" s="10">
        <f>INDEX('O3-8hr'!$A:$Z,$IU49+J$21-$G$21,$IT49)</f>
        <v>39</v>
      </c>
      <c r="K49" s="10">
        <f>INDEX('O3-8hr'!$A:$Z,$IU49+K$21-$G$21,$IT49)</f>
        <v>39</v>
      </c>
      <c r="L49" s="10">
        <f>INDEX('O3-8hr'!$A:$Z,$IU49+L$21-$G$21,$IT49)</f>
        <v>35</v>
      </c>
      <c r="M49" s="10">
        <f>INDEX('O3-8hr'!$A:$Z,$IU49+M$21-$G$21,$IT49)</f>
        <v>15.000000000000002</v>
      </c>
      <c r="N49" s="10">
        <f>INDEX('O3-8hr'!$A:$Z,$IU49+N$21-$G$21,$IT49)</f>
        <v>47</v>
      </c>
      <c r="O49" s="10">
        <f>INDEX('O3-8hr'!$A:$Z,$IU49+O$21-$G$21,$IT49)</f>
        <v>47</v>
      </c>
      <c r="P49" s="10">
        <f>INDEX('O3-8hr'!$A:$Z,$IU49+P$21-$G$21,$IT49)</f>
        <v>37.000000000000007</v>
      </c>
      <c r="Q49" s="10">
        <f>INDEX('O3-8hr'!$A:$Z,$IU49+Q$21-$G$21,$IT49)</f>
        <v>40</v>
      </c>
      <c r="R49" s="10">
        <f>INDEX('O3-8hr'!$A:$Z,$IU49+R$21-$G$21,$IT49)</f>
        <v>37.000000000000007</v>
      </c>
      <c r="S49" s="10">
        <f>INDEX('O3-8hr'!$A:$Z,$IU49+S$21-$G$21,$IT49)</f>
        <v>38</v>
      </c>
      <c r="T49" s="10">
        <f>INDEX('O3-8hr'!$A:$Z,$IU49+T$21-$G$21,$IT49)</f>
        <v>39</v>
      </c>
      <c r="U49" s="10">
        <f>INDEX('O3-8hr'!$A:$Z,$IU49+U$21-$G$21,$IT49)</f>
        <v>43</v>
      </c>
      <c r="V49" s="10">
        <f>INDEX('O3-8hr'!$A:$Z,$IU49+V$21-$G$21,$IT49)</f>
        <v>47</v>
      </c>
      <c r="W49" s="10">
        <f>INDEX('O3-8hr'!$A:$Z,$IU49+W$21-$G$21,$IT49)</f>
        <v>49</v>
      </c>
      <c r="X49" s="10">
        <f>INDEX('O3-8hr'!$A:$Z,$IU49+X$21-$G$21,$IT49)</f>
        <v>40</v>
      </c>
      <c r="Y49" s="10">
        <f>INDEX('O3-8hr'!$A:$Z,$IU49+Y$21-$G$21,$IT49)</f>
        <v>47</v>
      </c>
      <c r="Z49" s="10">
        <f>INDEX('O3-8hr'!$A:$Z,$IU49+Z$21-$G$21,$IT49)</f>
        <v>51.000000000000007</v>
      </c>
      <c r="AA49" s="10">
        <f>INDEX('O3-8hr'!$A:$Z,$IU49+AA$21-$G$21,$IT49)</f>
        <v>43</v>
      </c>
      <c r="AB49" s="10">
        <f>INDEX('O3-8hr'!$A:$Z,$IU49+AB$21-$G$21,$IT49)</f>
        <v>41</v>
      </c>
      <c r="AC49" s="10">
        <f>INDEX('O3-8hr'!$A:$Z,$IU49+AC$21-$G$21,$IT49)</f>
        <v>43</v>
      </c>
      <c r="AD49" s="10">
        <f>INDEX('O3-8hr'!$A:$Z,$IU49+AD$21-$G$21,$IT49)</f>
        <v>41</v>
      </c>
      <c r="AE49" s="10">
        <f>INDEX('O3-8hr'!$A:$Z,$IU49+AE$21-$G$21,$IT49)</f>
        <v>32</v>
      </c>
      <c r="AF49" s="10">
        <f>INDEX('O3-8hr'!$A:$Z,$IU49+AF$21-$G$21,$IT49)</f>
        <v>22.000000000000004</v>
      </c>
      <c r="AG49" s="10">
        <f>INDEX('O3-8hr'!$A:$Z,$IU49+AG$21-$G$21,$IT49)</f>
        <v>22.000000000000004</v>
      </c>
      <c r="AH49" s="10">
        <f>INDEX('O3-8hr'!$A:$Z,$IU49+AH$21-$G$21,$IT49)</f>
        <v>17</v>
      </c>
      <c r="AI49" s="10">
        <f>INDEX('O3-8hr'!$A:$Z,$IU49+AI$21-$G$21,$IT49)</f>
        <v>39</v>
      </c>
      <c r="AJ49" s="10">
        <f>INDEX('O3-8hr'!$A:$Z,$IU49+AJ$21-$G$21,$IT49)</f>
        <v>34</v>
      </c>
      <c r="AK49" s="10">
        <f>INDEX('O3-8hr'!$A:$Z,$IU49+AK$21-$G$21,$IT49)</f>
        <v>33</v>
      </c>
      <c r="AL49" s="10">
        <f>INDEX('O3-8hr'!$A:$Z,$IU49+AL$21-$G$21,$IT49)</f>
        <v>35</v>
      </c>
      <c r="AM49" s="10">
        <f>INDEX('O3-8hr'!$A:$Z,$IU49+AM$21-$G$21,$IT49)</f>
        <v>44.000000000000007</v>
      </c>
      <c r="AN49" s="10">
        <f>INDEX('O3-8hr'!$A:$Z,$IU49+AN$21-$G$21,$IT49)</f>
        <v>50</v>
      </c>
      <c r="AO49" s="10">
        <f>INDEX('O3-8hr'!$A:$Z,$IU49+AO$21-$G$21,$IT49)</f>
        <v>20</v>
      </c>
      <c r="AP49" s="10">
        <f>INDEX('O3-8hr'!$A:$Z,$IU49+AP$21-$G$21,$IT49)</f>
        <v>44.000000000000007</v>
      </c>
      <c r="AQ49" s="10">
        <f>INDEX('O3-8hr'!$A:$Z,$IU49+AQ$21-$G$21,$IT49)</f>
        <v>28</v>
      </c>
      <c r="AR49" s="10">
        <f>INDEX('O3-8hr'!$A:$Z,$IU49+AR$21-$G$21,$IT49)</f>
        <v>36.000000000000007</v>
      </c>
      <c r="AS49" s="10">
        <f>INDEX('O3-8hr'!$A:$Z,$IU49+AS$21-$G$21,$IT49)</f>
        <v>43</v>
      </c>
      <c r="AT49" s="10">
        <f>INDEX('O3-8hr'!$A:$Z,$IU49+AT$21-$G$21,$IT49)</f>
        <v>52.000000000000007</v>
      </c>
      <c r="AU49" s="10">
        <f>INDEX('O3-8hr'!$A:$Z,$IU49+AU$21-$G$21,$IT49)</f>
        <v>66</v>
      </c>
      <c r="AV49" s="10">
        <f>INDEX('O3-8hr'!$A:$Z,$IU49+AV$21-$G$21,$IT49)</f>
        <v>65</v>
      </c>
      <c r="AW49" s="10">
        <f>INDEX('O3-8hr'!$A:$Z,$IU49+AW$21-$G$21,$IT49)</f>
        <v>50</v>
      </c>
      <c r="AX49" s="10">
        <f>INDEX('O3-8hr'!$A:$Z,$IU49+AX$21-$G$21,$IT49)</f>
        <v>42</v>
      </c>
      <c r="AY49" s="10">
        <f>INDEX('O3-8hr'!$A:$Z,$IU49+AY$21-$G$21,$IT49)</f>
        <v>47</v>
      </c>
      <c r="AZ49" s="10">
        <f>INDEX('O3-8hr'!$A:$Z,$IU49+AZ$21-$G$21,$IT49)</f>
        <v>51.000000000000007</v>
      </c>
      <c r="BA49" s="10">
        <f>INDEX('O3-8hr'!$A:$Z,$IU49+BA$21-$G$21,$IT49)</f>
        <v>50</v>
      </c>
      <c r="BB49" s="10">
        <f>INDEX('O3-8hr'!$A:$Z,$IU49+BB$21-$G$21,$IT49)</f>
        <v>42</v>
      </c>
      <c r="BC49" s="10">
        <f>INDEX('O3-8hr'!$A:$Z,$IU49+BC$21-$G$21,$IT49)</f>
        <v>43</v>
      </c>
      <c r="BD49" s="10">
        <f>INDEX('O3-8hr'!$A:$Z,$IU49+BD$21-$G$21,$IT49)</f>
        <v>43</v>
      </c>
      <c r="BE49" s="10">
        <f>INDEX('O3-8hr'!$A:$Z,$IU49+BE$21-$G$21,$IT49)</f>
        <v>27</v>
      </c>
      <c r="BF49" s="10">
        <f>INDEX('O3-8hr'!$A:$Z,$IU49+BF$21-$G$21,$IT49)</f>
        <v>21</v>
      </c>
      <c r="BG49" s="10">
        <f>INDEX('O3-8hr'!$A:$Z,$IU49+BG$21-$G$21,$IT49)</f>
        <v>23</v>
      </c>
      <c r="BH49" s="10">
        <f>INDEX('O3-8hr'!$A:$Z,$IU49+BH$21-$G$21,$IT49)</f>
        <v>39</v>
      </c>
      <c r="BI49" s="10">
        <f>INDEX('O3-8hr'!$A:$Z,$IU49+BI$21-$G$21,$IT49)</f>
        <v>24</v>
      </c>
      <c r="BJ49" s="10">
        <f>INDEX('O3-8hr'!$A:$Z,$IU49+BJ$21-$G$21,$IT49)</f>
        <v>25</v>
      </c>
      <c r="BK49" s="10">
        <f>INDEX('O3-8hr'!$A:$Z,$IU49+BK$21-$G$21,$IT49)</f>
        <v>21</v>
      </c>
      <c r="BL49" s="10">
        <f>INDEX('O3-8hr'!$A:$Z,$IU49+BL$21-$G$21,$IT49)</f>
        <v>40</v>
      </c>
      <c r="BM49" s="10">
        <f>INDEX('O3-8hr'!$A:$Z,$IU49+BM$21-$G$21,$IT49)</f>
        <v>56</v>
      </c>
      <c r="BN49" s="10">
        <f>INDEX('O3-8hr'!$A:$Z,$IU49+BN$21-$G$21,$IT49)</f>
        <v>45.000000000000007</v>
      </c>
      <c r="BO49" s="10">
        <f>INDEX('O3-8hr'!$A:$Z,$IU49+BO$21-$G$21,$IT49)</f>
        <v>35</v>
      </c>
      <c r="BP49" s="10">
        <f>INDEX('O3-8hr'!$A:$Z,$IU49+BP$21-$G$21,$IT49)</f>
        <v>29</v>
      </c>
      <c r="BQ49" s="10">
        <f>INDEX('O3-8hr'!$A:$Z,$IU49+BQ$21-$G$21,$IT49)</f>
        <v>48</v>
      </c>
      <c r="BR49" s="10">
        <f>INDEX('O3-8hr'!$A:$Z,$IU49+BR$21-$G$21,$IT49)</f>
        <v>36.000000000000007</v>
      </c>
      <c r="BS49" s="10">
        <f>INDEX('O3-8hr'!$A:$Z,$IU49+BS$21-$G$21,$IT49)</f>
        <v>43</v>
      </c>
      <c r="BT49" s="10">
        <f>INDEX('O3-8hr'!$A:$Z,$IU49+BT$21-$G$21,$IT49)</f>
        <v>29</v>
      </c>
      <c r="BU49" s="10">
        <f>INDEX('O3-8hr'!$A:$Z,$IU49+BU$21-$G$21,$IT49)</f>
        <v>31</v>
      </c>
      <c r="BV49" s="10">
        <f>INDEX('O3-8hr'!$A:$Z,$IU49+BV$21-$G$21,$IT49)</f>
        <v>28</v>
      </c>
      <c r="BW49" s="10">
        <f>INDEX('O3-8hr'!$A:$Z,$IU49+BW$21-$G$21,$IT49)</f>
        <v>34</v>
      </c>
      <c r="BX49" s="10">
        <f>INDEX('O3-8hr'!$A:$Z,$IU49+BX$21-$G$21,$IT49)</f>
        <v>42</v>
      </c>
      <c r="BY49" s="10">
        <f>INDEX('O3-8hr'!$A:$Z,$IU49+BY$21-$G$21,$IT49)</f>
        <v>39</v>
      </c>
      <c r="BZ49" s="10">
        <f>INDEX('O3-8hr'!$A:$Z,$IU49+BZ$21-$G$21,$IT49)</f>
        <v>30</v>
      </c>
      <c r="CA49" s="10">
        <f>INDEX('O3-8hr'!$A:$Z,$IU49+CA$21-$G$21,$IT49)</f>
        <v>34</v>
      </c>
      <c r="CB49" s="10">
        <f>INDEX('O3-8hr'!$A:$Z,$IU49+CB$21-$G$21,$IT49)</f>
        <v>22.000000000000004</v>
      </c>
      <c r="CC49" s="10">
        <f>INDEX('O3-8hr'!$A:$Z,$IU49+CC$21-$G$21,$IT49)</f>
        <v>37.000000000000007</v>
      </c>
      <c r="CD49" s="10">
        <f>INDEX('O3-8hr'!$A:$Z,$IU49+CD$21-$G$21,$IT49)</f>
        <v>34</v>
      </c>
      <c r="CE49" s="10">
        <f>INDEX('O3-8hr'!$A:$Z,$IU49+CE$21-$G$21,$IT49)</f>
        <v>42</v>
      </c>
      <c r="CF49" s="10">
        <f>INDEX('O3-8hr'!$A:$Z,$IU49+CF$21-$G$21,$IT49)</f>
        <v>71.000000000000014</v>
      </c>
      <c r="CG49" s="10">
        <f>INDEX('O3-8hr'!$A:$Z,$IU49+CG$21-$G$21,$IT49)</f>
        <v>64</v>
      </c>
      <c r="CH49" s="10">
        <f>INDEX('O3-8hr'!$A:$Z,$IU49+CH$21-$G$21,$IT49)</f>
        <v>56</v>
      </c>
      <c r="CI49" s="10">
        <f>INDEX('O3-8hr'!$A:$Z,$IU49+CI$21-$G$21,$IT49)</f>
        <v>28</v>
      </c>
      <c r="CJ49" s="10">
        <f>INDEX('O3-8hr'!$A:$Z,$IU49+CJ$21-$G$21,$IT49)</f>
        <v>43</v>
      </c>
      <c r="CK49" s="10">
        <f>INDEX('O3-8hr'!$A:$Z,$IU49+CK$21-$G$21,$IT49)</f>
        <v>17</v>
      </c>
      <c r="CL49" s="10">
        <f>INDEX('O3-8hr'!$A:$Z,$IU49+CL$21-$G$21,$IT49)</f>
        <v>33</v>
      </c>
      <c r="CM49" s="10">
        <f>INDEX('O3-8hr'!$A:$Z,$IU49+CM$21-$G$21,$IT49)</f>
        <v>48</v>
      </c>
      <c r="CN49" s="10">
        <f>INDEX('O3-8hr'!$A:$Z,$IU49+CN$21-$G$21,$IT49)</f>
        <v>19</v>
      </c>
      <c r="CO49" s="10">
        <f>INDEX('O3-8hr'!$A:$Z,$IU49+CO$21-$G$21,$IT49)</f>
        <v>32</v>
      </c>
      <c r="CP49" s="10">
        <f>INDEX('O3-8hr'!$A:$Z,$IU49+CP$21-$G$21,$IT49)</f>
        <v>31</v>
      </c>
      <c r="CQ49" s="10">
        <f>INDEX('O3-8hr'!$A:$Z,$IU49+CQ$21-$G$21,$IT49)</f>
        <v>41</v>
      </c>
      <c r="CR49" s="10">
        <f>INDEX('O3-8hr'!$A:$Z,$IU49+CR$21-$G$21,$IT49)</f>
        <v>22.000000000000004</v>
      </c>
      <c r="CS49" s="10">
        <f>INDEX('O3-8hr'!$A:$Z,$IU49+CS$21-$G$21,$IT49)</f>
        <v>24</v>
      </c>
      <c r="CT49" s="10">
        <f>INDEX('O3-8hr'!$A:$Z,$IU49+CT$21-$G$21,$IT49)</f>
        <v>43</v>
      </c>
      <c r="CU49" s="10">
        <f>INDEX('O3-8hr'!$A:$Z,$IU49+CU$21-$G$21,$IT49)</f>
        <v>48</v>
      </c>
      <c r="CV49" s="10">
        <f>INDEX('O3-8hr'!$A:$Z,$IU49+CV$21-$G$21,$IT49)</f>
        <v>40</v>
      </c>
      <c r="CW49" s="10">
        <f>INDEX('O3-8hr'!$A:$Z,$IU49+CW$21-$G$21,$IT49)</f>
        <v>38</v>
      </c>
      <c r="CX49" s="10">
        <f>INDEX('O3-8hr'!$A:$Z,$IU49+CX$21-$G$21,$IT49)</f>
        <v>14</v>
      </c>
      <c r="CY49" s="10">
        <f>INDEX('O3-8hr'!$A:$Z,$IU49+CY$21-$G$21,$IT49)</f>
        <v>36.000000000000007</v>
      </c>
      <c r="CZ49" s="10">
        <f>INDEX('O3-8hr'!$A:$Z,$IU49+CZ$21-$G$21,$IT49)</f>
        <v>13.000000000000002</v>
      </c>
      <c r="DA49" s="10">
        <f>INDEX('O3-8hr'!$A:$Z,$IU49+DA$21-$G$21,$IT49)</f>
        <v>26.000000000000004</v>
      </c>
      <c r="DB49" s="10">
        <f>INDEX('O3-8hr'!$A:$Z,$IU49+DB$21-$G$21,$IT49)</f>
        <v>37.000000000000007</v>
      </c>
      <c r="DC49" s="10">
        <f>INDEX('O3-8hr'!$A:$Z,$IU49+DC$21-$G$21,$IT49)</f>
        <v>46</v>
      </c>
      <c r="DD49" s="10">
        <f>INDEX('O3-8hr'!$A:$Z,$IU49+DD$21-$G$21,$IT49)</f>
        <v>64</v>
      </c>
      <c r="DE49" s="10">
        <f>INDEX('O3-8hr'!$A:$Z,$IU49+DE$21-$G$21,$IT49)</f>
        <v>56</v>
      </c>
      <c r="DF49" s="10">
        <f>INDEX('O3-8hr'!$A:$Z,$IU49+DF$21-$G$21,$IT49)</f>
        <v>63</v>
      </c>
      <c r="DG49" s="10">
        <f>INDEX('O3-8hr'!$A:$Z,$IU49+DG$21-$G$21,$IT49)</f>
        <v>61.000000000000007</v>
      </c>
      <c r="DH49" s="10">
        <f>INDEX('O3-8hr'!$A:$Z,$IU49+DH$21-$G$21,$IT49)</f>
        <v>36.000000000000007</v>
      </c>
      <c r="DI49" s="10">
        <f>INDEX('O3-8hr'!$A:$Z,$IU49+DI$21-$G$21,$IT49)</f>
        <v>46</v>
      </c>
      <c r="DJ49" s="10">
        <f>INDEX('O3-8hr'!$A:$Z,$IU49+DJ$21-$G$21,$IT49)</f>
        <v>13.000000000000002</v>
      </c>
      <c r="DK49" s="10">
        <f>INDEX('O3-8hr'!$A:$Z,$IU49+DK$21-$G$21,$IT49)</f>
        <v>19</v>
      </c>
      <c r="DL49" s="10">
        <f>INDEX('O3-8hr'!$A:$Z,$IU49+DL$21-$G$21,$IT49)</f>
        <v>38</v>
      </c>
      <c r="DM49" s="10">
        <f>INDEX('O3-8hr'!$A:$Z,$IU49+DM$21-$G$21,$IT49)</f>
        <v>29</v>
      </c>
      <c r="DN49" s="10">
        <f>INDEX('O3-8hr'!$A:$Z,$IU49+DN$21-$G$21,$IT49)</f>
        <v>50</v>
      </c>
      <c r="DO49" s="10">
        <f>INDEX('O3-8hr'!$A:$Z,$IU49+DO$21-$G$21,$IT49)</f>
        <v>51.000000000000007</v>
      </c>
      <c r="DP49" s="10">
        <f>INDEX('O3-8hr'!$A:$Z,$IU49+DP$21-$G$21,$IT49)</f>
        <v>61.000000000000007</v>
      </c>
      <c r="DQ49" s="10">
        <f>INDEX('O3-8hr'!$A:$Z,$IU49+DQ$21-$G$21,$IT49)</f>
        <v>23</v>
      </c>
      <c r="DR49" s="10">
        <f>INDEX('O3-8hr'!$A:$Z,$IU49+DR$21-$G$21,$IT49)</f>
        <v>39</v>
      </c>
      <c r="DS49" s="10">
        <f>INDEX('O3-8hr'!$A:$Z,$IU49+DS$21-$G$21,$IT49)</f>
        <v>42</v>
      </c>
      <c r="DT49" s="10">
        <f>INDEX('O3-8hr'!$A:$Z,$IU49+DT$21-$G$21,$IT49)</f>
        <v>47</v>
      </c>
      <c r="DU49" s="10">
        <f>INDEX('O3-8hr'!$A:$Z,$IU49+DU$21-$G$21,$IT49)</f>
        <v>40</v>
      </c>
      <c r="DV49" s="10">
        <f>INDEX('O3-8hr'!$A:$Z,$IU49+DV$21-$G$21,$IT49)</f>
        <v>40</v>
      </c>
      <c r="DW49" s="10">
        <f>INDEX('O3-8hr'!$A:$Z,$IU49+DW$21-$G$21,$IT49)</f>
        <v>60</v>
      </c>
      <c r="DX49" s="10">
        <f>INDEX('O3-8hr'!$A:$Z,$IU49+DX$21-$G$21,$IT49)</f>
        <v>54</v>
      </c>
      <c r="DY49" s="10">
        <f>INDEX('O3-8hr'!$A:$Z,$IU49+DY$21-$G$21,$IT49)</f>
        <v>24</v>
      </c>
      <c r="DZ49" s="10">
        <f>INDEX('O3-8hr'!$A:$Z,$IU49+DZ$21-$G$21,$IT49)</f>
        <v>46</v>
      </c>
      <c r="EA49" s="10">
        <f>INDEX('O3-8hr'!$A:$Z,$IU49+EA$21-$G$21,$IT49)</f>
        <v>42</v>
      </c>
      <c r="EB49" s="10">
        <f>INDEX('O3-8hr'!$A:$Z,$IU49+EB$21-$G$21,$IT49)</f>
        <v>33</v>
      </c>
      <c r="EC49" s="10">
        <f>INDEX('O3-8hr'!$A:$Z,$IU49+EC$21-$G$21,$IT49)</f>
        <v>48</v>
      </c>
      <c r="ED49" s="10">
        <f>INDEX('O3-8hr'!$A:$Z,$IU49+ED$21-$G$21,$IT49)</f>
        <v>35</v>
      </c>
      <c r="EE49" s="10">
        <f>INDEX('O3-8hr'!$A:$Z,$IU49+EE$21-$G$21,$IT49)</f>
        <v>31</v>
      </c>
      <c r="EF49" s="10">
        <f>INDEX('O3-8hr'!$A:$Z,$IU49+EF$21-$G$21,$IT49)</f>
        <v>45.000000000000007</v>
      </c>
      <c r="EG49" s="10">
        <f>INDEX('O3-8hr'!$A:$Z,$IU49+EG$21-$G$21,$IT49)</f>
        <v>34</v>
      </c>
      <c r="EH49" s="10">
        <f>INDEX('O3-8hr'!$A:$Z,$IU49+EH$21-$G$21,$IT49)</f>
        <v>52.000000000000007</v>
      </c>
      <c r="EI49" s="10">
        <f>INDEX('O3-8hr'!$A:$Z,$IU49+EI$21-$G$21,$IT49)</f>
        <v>43</v>
      </c>
      <c r="EJ49" s="10">
        <f>INDEX('O3-8hr'!$A:$Z,$IU49+EJ$21-$G$21,$IT49)</f>
        <v>44.000000000000007</v>
      </c>
      <c r="EK49" s="10">
        <f>INDEX('O3-8hr'!$A:$Z,$IU49+EK$21-$G$21,$IT49)</f>
        <v>37.000000000000007</v>
      </c>
      <c r="EL49" s="10">
        <f>INDEX('O3-8hr'!$A:$Z,$IU49+EL$21-$G$21,$IT49)</f>
        <v>11.000000000000002</v>
      </c>
      <c r="EM49" s="10">
        <f>INDEX('O3-8hr'!$A:$Z,$IU49+EM$21-$G$21,$IT49)</f>
        <v>31</v>
      </c>
      <c r="EN49" s="10">
        <f>INDEX('O3-8hr'!$A:$Z,$IU49+EN$21-$G$21,$IT49)</f>
        <v>36.000000000000007</v>
      </c>
      <c r="EO49" s="10">
        <f>INDEX('O3-8hr'!$A:$Z,$IU49+EO$21-$G$21,$IT49)</f>
        <v>39</v>
      </c>
      <c r="EP49" s="10">
        <f>INDEX('O3-8hr'!$A:$Z,$IU49+EP$21-$G$21,$IT49)</f>
        <v>46</v>
      </c>
      <c r="EQ49" s="10">
        <f>INDEX('O3-8hr'!$A:$Z,$IU49+EQ$21-$G$21,$IT49)</f>
        <v>53.000000000000007</v>
      </c>
      <c r="ER49" s="10">
        <f>INDEX('O3-8hr'!$A:$Z,$IU49+ER$21-$G$21,$IT49)</f>
        <v>47</v>
      </c>
      <c r="ES49" s="10">
        <f>INDEX('O3-8hr'!$A:$Z,$IU49+ES$21-$G$21,$IT49)</f>
        <v>41</v>
      </c>
      <c r="ET49" s="10">
        <f>INDEX('O3-8hr'!$A:$Z,$IU49+ET$21-$G$21,$IT49)</f>
        <v>40</v>
      </c>
      <c r="EU49" s="10">
        <f>INDEX('O3-8hr'!$A:$Z,$IU49+EU$21-$G$21,$IT49)</f>
        <v>30</v>
      </c>
      <c r="EV49" s="10">
        <f>INDEX('O3-8hr'!$A:$Z,$IU49+EV$21-$G$21,$IT49)</f>
        <v>21</v>
      </c>
      <c r="EW49" s="10">
        <f>INDEX('O3-8hr'!$A:$Z,$IU49+EW$21-$G$21,$IT49)</f>
        <v>13.000000000000002</v>
      </c>
      <c r="EX49" s="10">
        <f>INDEX('O3-8hr'!$A:$Z,$IU49+EX$21-$G$21,$IT49)</f>
        <v>29</v>
      </c>
      <c r="EY49" s="10">
        <f>INDEX('O3-8hr'!$A:$Z,$IU49+EY$21-$G$21,$IT49)</f>
        <v>23</v>
      </c>
      <c r="EZ49" s="10">
        <f>INDEX('O3-8hr'!$A:$Z,$IU49+EZ$21-$G$21,$IT49)</f>
        <v>25</v>
      </c>
      <c r="FA49" s="10">
        <f>INDEX('O3-8hr'!$A:$Z,$IU49+FA$21-$G$21,$IT49)</f>
        <v>25</v>
      </c>
      <c r="FB49" s="10">
        <f>INDEX('O3-8hr'!$A:$Z,$IU49+FB$21-$G$21,$IT49)</f>
        <v>24</v>
      </c>
      <c r="FC49" s="10">
        <f>INDEX('O3-8hr'!$A:$Z,$IU49+FC$21-$G$21,$IT49)</f>
        <v>33</v>
      </c>
      <c r="FD49" s="10">
        <f>INDEX('O3-8hr'!$A:$Z,$IU49+FD$21-$G$21,$IT49)</f>
        <v>30</v>
      </c>
      <c r="FE49" s="10">
        <f>INDEX('O3-8hr'!$A:$Z,$IU49+FE$21-$G$21,$IT49)</f>
        <v>37.000000000000007</v>
      </c>
      <c r="FF49" s="10">
        <f>INDEX('O3-8hr'!$A:$Z,$IU49+FF$21-$G$21,$IT49)</f>
        <v>49</v>
      </c>
      <c r="FG49" s="10">
        <f>INDEX('O3-8hr'!$A:$Z,$IU49+FG$21-$G$21,$IT49)</f>
        <v>38</v>
      </c>
      <c r="FH49" s="10">
        <f>INDEX('O3-8hr'!$A:$Z,$IU49+FH$21-$G$21,$IT49)</f>
        <v>29</v>
      </c>
      <c r="FI49" s="10">
        <f>INDEX('O3-8hr'!$A:$Z,$IU49+FI$21-$G$21,$IT49)</f>
        <v>25</v>
      </c>
      <c r="FJ49" s="10">
        <f>INDEX('O3-8hr'!$A:$Z,$IU49+FJ$21-$G$21,$IT49)</f>
        <v>8</v>
      </c>
      <c r="FK49" s="10">
        <f>INDEX('O3-8hr'!$A:$Z,$IU49+FK$21-$G$21,$IT49)</f>
        <v>29</v>
      </c>
      <c r="FL49" s="10">
        <f>INDEX('O3-8hr'!$A:$Z,$IU49+FL$21-$G$21,$IT49)</f>
        <v>45.000000000000007</v>
      </c>
      <c r="FM49" s="10">
        <f>INDEX('O3-8hr'!$A:$Z,$IU49+FM$21-$G$21,$IT49)</f>
        <v>48</v>
      </c>
      <c r="FN49" s="10">
        <f>INDEX('O3-8hr'!$A:$Z,$IU49+FN$21-$G$21,$IT49)</f>
        <v>38</v>
      </c>
      <c r="FO49" s="10">
        <f>INDEX('O3-8hr'!$A:$Z,$IU49+FO$21-$G$21,$IT49)</f>
        <v>33</v>
      </c>
      <c r="FP49" s="10">
        <f>INDEX('O3-8hr'!$A:$Z,$IU49+FP$21-$G$21,$IT49)</f>
        <v>35</v>
      </c>
      <c r="FQ49" s="10">
        <f>INDEX('O3-8hr'!$A:$Z,$IU49+FQ$21-$G$21,$IT49)</f>
        <v>32</v>
      </c>
      <c r="FR49" s="10">
        <f>INDEX('O3-8hr'!$A:$Z,$IU49+FR$21-$G$21,$IT49)</f>
        <v>23</v>
      </c>
      <c r="FS49" s="10">
        <f>INDEX('O3-8hr'!$A:$Z,$IU49+FS$21-$G$21,$IT49)</f>
        <v>36.000000000000007</v>
      </c>
      <c r="FT49" s="10">
        <f>INDEX('O3-8hr'!$A:$Z,$IU49+FT$21-$G$21,$IT49)</f>
        <v>47</v>
      </c>
      <c r="FU49" s="10">
        <f>INDEX('O3-8hr'!$A:$Z,$IU49+FU$21-$G$21,$IT49)</f>
        <v>21</v>
      </c>
      <c r="FV49" s="10">
        <f>INDEX('O3-8hr'!$A:$Z,$IU49+FV$21-$G$21,$IT49)</f>
        <v>40</v>
      </c>
      <c r="FW49" s="10">
        <f>INDEX('O3-8hr'!$A:$Z,$IU49+FW$21-$G$21,$IT49)</f>
        <v>29</v>
      </c>
      <c r="FX49" s="10">
        <f>INDEX('O3-8hr'!$A:$Z,$IU49+FX$21-$G$21,$IT49)</f>
        <v>46</v>
      </c>
      <c r="FY49" s="10">
        <f>INDEX('O3-8hr'!$A:$Z,$IU49+FY$21-$G$21,$IT49)</f>
        <v>50</v>
      </c>
      <c r="FZ49" s="10">
        <f>INDEX('O3-8hr'!$A:$Z,$IU49+FZ$21-$G$21,$IT49)</f>
        <v>32</v>
      </c>
      <c r="GA49" s="10">
        <f>INDEX('O3-8hr'!$A:$Z,$IU49+GA$21-$G$21,$IT49)</f>
        <v>30</v>
      </c>
      <c r="GB49" s="10">
        <f>INDEX('O3-8hr'!$A:$Z,$IU49+GB$21-$G$21,$IT49)</f>
        <v>24</v>
      </c>
      <c r="GC49" s="10">
        <f>INDEX('O3-8hr'!$A:$Z,$IU49+GC$21-$G$21,$IT49)</f>
        <v>25</v>
      </c>
      <c r="GD49" s="10">
        <f>INDEX('O3-8hr'!$A:$Z,$IU49+GD$21-$G$21,$IT49)</f>
        <v>28</v>
      </c>
      <c r="GE49" s="10">
        <f>INDEX('O3-8hr'!$A:$Z,$IU49+GE$21-$G$21,$IT49)</f>
        <v>32</v>
      </c>
      <c r="GF49" s="10">
        <f>INDEX('O3-8hr'!$A:$Z,$IU49+GF$21-$G$21,$IT49)</f>
        <v>5</v>
      </c>
      <c r="GG49" s="10">
        <f>INDEX('O3-8hr'!$A:$Z,$IU49+GG$21-$G$21,$IT49)</f>
        <v>35</v>
      </c>
      <c r="GH49" s="10">
        <f>INDEX('O3-8hr'!$A:$Z,$IU49+GH$21-$G$21,$IT49)</f>
        <v>34</v>
      </c>
      <c r="GI49" s="10">
        <f>INDEX('O3-8hr'!$A:$Z,$IU49+GI$21-$G$21,$IT49)</f>
        <v>27</v>
      </c>
      <c r="GJ49" s="10">
        <f>INDEX('O3-8hr'!$A:$Z,$IU49+GJ$21-$G$21,$IT49)</f>
        <v>21</v>
      </c>
      <c r="GK49" s="10">
        <f>INDEX('O3-8hr'!$A:$Z,$IU49+GK$21-$G$21,$IT49)</f>
        <v>22.000000000000004</v>
      </c>
      <c r="GL49" s="10">
        <f>INDEX('O3-8hr'!$A:$Z,$IU49+GL$21-$G$21,$IT49)</f>
        <v>45.000000000000007</v>
      </c>
      <c r="GM49" s="10">
        <f>INDEX('O3-8hr'!$A:$Z,$IU49+GM$21-$G$21,$IT49)</f>
        <v>33</v>
      </c>
      <c r="GN49" s="10">
        <f>INDEX('O3-8hr'!$A:$Z,$IU49+GN$21-$G$21,$IT49)</f>
        <v>13.000000000000002</v>
      </c>
      <c r="GO49" s="10">
        <f>INDEX('O3-8hr'!$A:$Z,$IU49+GO$21-$G$21,$IT49)</f>
        <v>34</v>
      </c>
      <c r="GP49" s="10">
        <f>INDEX('O3-8hr'!$A:$Z,$IU49+GP$21-$G$21,$IT49)</f>
        <v>28</v>
      </c>
      <c r="GQ49" s="10">
        <f>INDEX('O3-8hr'!$A:$Z,$IU49+GQ$21-$G$21,$IT49)</f>
        <v>16</v>
      </c>
      <c r="GR49" s="10">
        <f>INDEX('O3-8hr'!$A:$Z,$IU49+GR$21-$G$21,$IT49)</f>
        <v>20</v>
      </c>
      <c r="GS49" s="10">
        <f>INDEX('O3-8hr'!$A:$Z,$IU49+GS$21-$G$21,$IT49)</f>
        <v>20</v>
      </c>
      <c r="GT49" s="10">
        <f>INDEX('O3-8hr'!$A:$Z,$IU49+GT$21-$G$21,$IT49)</f>
        <v>23</v>
      </c>
      <c r="GU49" s="10">
        <f>INDEX('O3-8hr'!$A:$Z,$IU49+GU$21-$G$21,$IT49)</f>
        <v>18.000000000000004</v>
      </c>
      <c r="GV49" s="10">
        <f>INDEX('O3-8hr'!$A:$Z,$IU49+GV$21-$G$21,$IT49)</f>
        <v>31</v>
      </c>
      <c r="GW49" s="10">
        <f>INDEX('O3-8hr'!$A:$Z,$IU49+GW$21-$G$21,$IT49)</f>
        <v>22.000000000000004</v>
      </c>
      <c r="GX49" s="10">
        <f>INDEX('O3-8hr'!$A:$Z,$IU49+GX$21-$G$21,$IT49)</f>
        <v>25</v>
      </c>
      <c r="GY49" s="10">
        <f>INDEX('O3-8hr'!$A:$Z,$IU49+GY$21-$G$21,$IT49)</f>
        <v>40</v>
      </c>
      <c r="GZ49" s="10">
        <f>INDEX('O3-8hr'!$A:$Z,$IU49+GZ$21-$G$21,$IT49)</f>
        <v>25</v>
      </c>
      <c r="HA49" s="10">
        <f>INDEX('O3-8hr'!$A:$Z,$IU49+HA$21-$G$21,$IT49)</f>
        <v>15.000000000000002</v>
      </c>
      <c r="HB49" s="10">
        <f>INDEX('O3-8hr'!$A:$Z,$IU49+HB$21-$G$21,$IT49)</f>
        <v>16</v>
      </c>
      <c r="HC49" s="10">
        <f>INDEX('O3-8hr'!$A:$Z,$IU49+HC$21-$G$21,$IT49)</f>
        <v>19</v>
      </c>
      <c r="HD49" s="10">
        <f>INDEX('O3-8hr'!$A:$Z,$IU49+HD$21-$G$21,$IT49)</f>
        <v>27</v>
      </c>
      <c r="HE49" s="10">
        <f>INDEX('O3-8hr'!$A:$Z,$IU49+HE$21-$G$21,$IT49)</f>
        <v>32</v>
      </c>
      <c r="HF49" s="10">
        <f>INDEX('O3-8hr'!$A:$Z,$IU49+HF$21-$G$21,$IT49)</f>
        <v>36.000000000000007</v>
      </c>
      <c r="HG49" s="10">
        <f>INDEX('O3-8hr'!$A:$Z,$IU49+HG$21-$G$21,$IT49)</f>
        <v>32</v>
      </c>
      <c r="HH49" s="10">
        <f>INDEX('O3-8hr'!$A:$Z,$IU49+HH$21-$G$21,$IT49)</f>
        <v>45.000000000000007</v>
      </c>
      <c r="HI49" s="10">
        <f>INDEX('O3-8hr'!$A:$Z,$IU49+HI$21-$G$21,$IT49)</f>
        <v>21</v>
      </c>
      <c r="HJ49" s="10">
        <f>INDEX('O3-8hr'!$A:$Z,$IU49+HJ$21-$G$21,$IT49)</f>
        <v>28</v>
      </c>
      <c r="HK49" s="10">
        <f>INDEX('O3-8hr'!$A:$Z,$IU49+HK$21-$G$21,$IT49)</f>
        <v>30</v>
      </c>
      <c r="HL49" s="10">
        <f>INDEX('O3-8hr'!$A:$Z,$IU49+HL$21-$G$21,$IT49)</f>
        <v>19</v>
      </c>
      <c r="HM49" s="10">
        <f>INDEX('O3-8hr'!$A:$Z,$IU49+HM$21-$G$21,$IT49)</f>
        <v>29</v>
      </c>
      <c r="HN49" s="10">
        <f>INDEX('O3-8hr'!$A:$Z,$IU49+HN$21-$G$21,$IT49)</f>
        <v>29</v>
      </c>
      <c r="HO49" s="10">
        <f>INDEX('O3-8hr'!$A:$Z,$IU49+HO$21-$G$21,$IT49)</f>
        <v>34</v>
      </c>
      <c r="HP49" s="10" t="str">
        <f>INDEX('O3-8hr'!$A:$Z,$IU49+HP$21-$G$21,$IT49)</f>
        <v/>
      </c>
      <c r="HQ49" s="10">
        <f>INDEX('O3-8hr'!$A:$Z,$IU49+HQ$21-$G$21,$IT49)</f>
        <v>42</v>
      </c>
      <c r="HR49" s="10">
        <f>INDEX('O3-8hr'!$A:$Z,$IU49+HR$21-$G$21,$IT49)</f>
        <v>33</v>
      </c>
      <c r="HS49" s="10">
        <f>INDEX('O3-8hr'!$A:$Z,$IU49+HS$21-$G$21,$IT49)</f>
        <v>41</v>
      </c>
      <c r="HT49" s="10">
        <f>INDEX('O3-8hr'!$A:$Z,$IU49+HT$21-$G$21,$IT49)</f>
        <v>14</v>
      </c>
      <c r="HU49" s="10">
        <f>INDEX('O3-8hr'!$A:$Z,$IU49+HU$21-$G$21,$IT49)</f>
        <v>10</v>
      </c>
      <c r="HV49" s="10">
        <f>INDEX('O3-8hr'!$A:$Z,$IU49+HV$21-$G$21,$IT49)</f>
        <v>29</v>
      </c>
      <c r="HW49" s="10">
        <f>INDEX('O3-8hr'!$A:$Z,$IU49+HW$21-$G$21,$IT49)</f>
        <v>13.000000000000002</v>
      </c>
      <c r="HX49" s="10">
        <f>INDEX('O3-8hr'!$A:$Z,$IU49+HX$21-$G$21,$IT49)</f>
        <v>13.000000000000002</v>
      </c>
      <c r="HY49" s="10">
        <f>INDEX('O3-8hr'!$A:$Z,$IU49+HY$21-$G$21,$IT49)</f>
        <v>15.000000000000002</v>
      </c>
      <c r="HZ49" s="10">
        <f>INDEX('O3-8hr'!$A:$Z,$IU49+HZ$21-$G$21,$IT49)</f>
        <v>25</v>
      </c>
      <c r="IA49" s="10">
        <f>INDEX('O3-8hr'!$A:$Z,$IU49+IA$21-$G$21,$IT49)</f>
        <v>24</v>
      </c>
      <c r="IB49" s="10">
        <f>INDEX('O3-8hr'!$A:$Z,$IU49+IB$21-$G$21,$IT49)</f>
        <v>21</v>
      </c>
      <c r="IC49" s="10">
        <f>INDEX('O3-8hr'!$A:$Z,$IU49+IC$21-$G$21,$IT49)</f>
        <v>26.000000000000004</v>
      </c>
      <c r="ID49" s="10">
        <f>INDEX('O3-8hr'!$A:$Z,$IU49+ID$21-$G$21,$IT49)</f>
        <v>30</v>
      </c>
      <c r="IE49" s="10">
        <f>INDEX('O3-8hr'!$A:$Z,$IU49+IE$21-$G$21,$IT49)</f>
        <v>38</v>
      </c>
      <c r="IF49" s="10">
        <f>INDEX('O3-8hr'!$A:$Z,$IU49+IF$21-$G$21,$IT49)</f>
        <v>35</v>
      </c>
      <c r="IG49" s="10">
        <f>INDEX('O3-8hr'!$A:$Z,$IU49+IG$21-$G$21,$IT49)</f>
        <v>31</v>
      </c>
      <c r="IH49" s="10">
        <f>INDEX('O3-8hr'!$A:$Z,$IU49+IH$21-$G$21,$IT49)</f>
        <v>39</v>
      </c>
      <c r="II49" s="10">
        <f>INDEX('O3-8hr'!$A:$Z,$IU49+II$21-$G$21,$IT49)</f>
        <v>31</v>
      </c>
      <c r="IJ49" s="10">
        <f>INDEX('O3-8hr'!$A:$Z,$IU49+IJ$21-$G$21,$IT49)</f>
        <v>34</v>
      </c>
      <c r="IK49" s="10">
        <f>INDEX('O3-8hr'!$A:$Z,$IU49+IK$21-$G$21,$IT49)</f>
        <v>32</v>
      </c>
      <c r="IL49" s="10">
        <f>INDEX('O3-8hr'!$A:$Z,$IU49+IL$21-$G$21,$IT49)</f>
        <v>22.000000000000004</v>
      </c>
      <c r="IM49" s="10">
        <f>INDEX('O3-8hr'!$A:$Z,$IU49+IM$21-$G$21,$IT49)</f>
        <v>30</v>
      </c>
      <c r="IN49" s="10">
        <f>INDEX('O3-8hr'!$A:$Z,$IU49+IN$21-$G$21,$IT49)</f>
        <v>43</v>
      </c>
      <c r="IO49" s="10">
        <f>INDEX('O3-8hr'!$A:$Z,$IU49+IO$21-$G$21,$IT49)</f>
        <v>24</v>
      </c>
      <c r="IP49" s="10">
        <f>INDEX('O3-8hr'!$A:$Z,$IU49+IP$21-$G$21,$IT49)</f>
        <v>31</v>
      </c>
      <c r="IQ49" s="15">
        <f>INDEX('O3-8hr'!$A:$Z,$IU49+IQ$21-$G$21,$IT49)</f>
        <v>25</v>
      </c>
      <c r="IR49" s="21">
        <f t="shared" si="58"/>
        <v>71.000000000000014</v>
      </c>
      <c r="IT49" s="40">
        <f>MATCH($B49,'O3-8hr'!$1:$1,0)</f>
        <v>10</v>
      </c>
      <c r="IU49" s="40">
        <f>MATCH(DATE($A49,$IT$18,$IU$18),'O3-8hr'!$B:$B,0)</f>
        <v>796</v>
      </c>
    </row>
    <row r="50" spans="1:255" ht="12.75" customHeight="1" x14ac:dyDescent="0.2">
      <c r="A50" s="21">
        <v>2017</v>
      </c>
      <c r="B50" s="21">
        <v>340190001</v>
      </c>
      <c r="C50" s="20">
        <f>INDEX(Sites!$A:$N,MATCH($B50,Sites!$A:$A,0),2)</f>
        <v>40.515262</v>
      </c>
      <c r="D50" s="21" t="str">
        <f>INDEX(Sites!$A:$N,MATCH($B50,Sites!$A:$A,0),4)</f>
        <v>NJ</v>
      </c>
      <c r="E50" s="21" t="str">
        <f>INDEX(Sites!$A:$N,MATCH($B50,Sites!$A:$A,0),10)</f>
        <v>45.0</v>
      </c>
      <c r="F50" s="40" t="str">
        <f>INDEX(Sites!$A:$N,MATCH($B50,Sites!$A:$A,0),6)</f>
        <v>Flemington</v>
      </c>
      <c r="G50" s="16">
        <f>INDEX('O3-8hr'!$A:$Z,$IU50+G$21-$G$21,$IT50)</f>
        <v>37.000000000000007</v>
      </c>
      <c r="H50" s="10">
        <f>INDEX('O3-8hr'!$A:$Z,$IU50+H$21-$G$21,$IT50)</f>
        <v>46</v>
      </c>
      <c r="I50" s="10">
        <f>INDEX('O3-8hr'!$A:$Z,$IU50+I$21-$G$21,$IT50)</f>
        <v>42</v>
      </c>
      <c r="J50" s="10" t="str">
        <f>INDEX('O3-8hr'!$A:$Z,$IU50+J$21-$G$21,$IT50)</f>
        <v/>
      </c>
      <c r="K50" s="10" t="str">
        <f>INDEX('O3-8hr'!$A:$Z,$IU50+K$21-$G$21,$IT50)</f>
        <v/>
      </c>
      <c r="L50" s="10">
        <f>INDEX('O3-8hr'!$A:$Z,$IU50+L$21-$G$21,$IT50)</f>
        <v>36.000000000000007</v>
      </c>
      <c r="M50" s="10">
        <f>INDEX('O3-8hr'!$A:$Z,$IU50+M$21-$G$21,$IT50)</f>
        <v>31</v>
      </c>
      <c r="N50" s="10">
        <f>INDEX('O3-8hr'!$A:$Z,$IU50+N$21-$G$21,$IT50)</f>
        <v>49</v>
      </c>
      <c r="O50" s="10">
        <f>INDEX('O3-8hr'!$A:$Z,$IU50+O$21-$G$21,$IT50)</f>
        <v>51.000000000000007</v>
      </c>
      <c r="P50" s="10">
        <f>INDEX('O3-8hr'!$A:$Z,$IU50+P$21-$G$21,$IT50)</f>
        <v>42</v>
      </c>
      <c r="Q50" s="10">
        <f>INDEX('O3-8hr'!$A:$Z,$IU50+Q$21-$G$21,$IT50)</f>
        <v>44.000000000000007</v>
      </c>
      <c r="R50" s="10" t="str">
        <f>INDEX('O3-8hr'!$A:$Z,$IU50+R$21-$G$21,$IT50)</f>
        <v/>
      </c>
      <c r="S50" s="10" t="str">
        <f>INDEX('O3-8hr'!$A:$Z,$IU50+S$21-$G$21,$IT50)</f>
        <v/>
      </c>
      <c r="T50" s="10" t="str">
        <f>INDEX('O3-8hr'!$A:$Z,$IU50+T$21-$G$21,$IT50)</f>
        <v/>
      </c>
      <c r="U50" s="10" t="str">
        <f>INDEX('O3-8hr'!$A:$Z,$IU50+U$21-$G$21,$IT50)</f>
        <v/>
      </c>
      <c r="V50" s="10" t="str">
        <f>INDEX('O3-8hr'!$A:$Z,$IU50+V$21-$G$21,$IT50)</f>
        <v/>
      </c>
      <c r="W50" s="10">
        <f>INDEX('O3-8hr'!$A:$Z,$IU50+W$21-$G$21,$IT50)</f>
        <v>55</v>
      </c>
      <c r="X50" s="10">
        <f>INDEX('O3-8hr'!$A:$Z,$IU50+X$21-$G$21,$IT50)</f>
        <v>44.000000000000007</v>
      </c>
      <c r="Y50" s="10">
        <f>INDEX('O3-8hr'!$A:$Z,$IU50+Y$21-$G$21,$IT50)</f>
        <v>55</v>
      </c>
      <c r="Z50" s="10">
        <f>INDEX('O3-8hr'!$A:$Z,$IU50+Z$21-$G$21,$IT50)</f>
        <v>60</v>
      </c>
      <c r="AA50" s="10">
        <f>INDEX('O3-8hr'!$A:$Z,$IU50+AA$21-$G$21,$IT50)</f>
        <v>50</v>
      </c>
      <c r="AB50" s="10">
        <f>INDEX('O3-8hr'!$A:$Z,$IU50+AB$21-$G$21,$IT50)</f>
        <v>46</v>
      </c>
      <c r="AC50" s="10">
        <f>INDEX('O3-8hr'!$A:$Z,$IU50+AC$21-$G$21,$IT50)</f>
        <v>45.000000000000007</v>
      </c>
      <c r="AD50" s="10">
        <f>INDEX('O3-8hr'!$A:$Z,$IU50+AD$21-$G$21,$IT50)</f>
        <v>46</v>
      </c>
      <c r="AE50" s="10">
        <f>INDEX('O3-8hr'!$A:$Z,$IU50+AE$21-$G$21,$IT50)</f>
        <v>33</v>
      </c>
      <c r="AF50" s="10">
        <f>INDEX('O3-8hr'!$A:$Z,$IU50+AF$21-$G$21,$IT50)</f>
        <v>39</v>
      </c>
      <c r="AG50" s="10">
        <f>INDEX('O3-8hr'!$A:$Z,$IU50+AG$21-$G$21,$IT50)</f>
        <v>21</v>
      </c>
      <c r="AH50" s="10">
        <f>INDEX('O3-8hr'!$A:$Z,$IU50+AH$21-$G$21,$IT50)</f>
        <v>16</v>
      </c>
      <c r="AI50" s="10">
        <f>INDEX('O3-8hr'!$A:$Z,$IU50+AI$21-$G$21,$IT50)</f>
        <v>46</v>
      </c>
      <c r="AJ50" s="10">
        <f>INDEX('O3-8hr'!$A:$Z,$IU50+AJ$21-$G$21,$IT50)</f>
        <v>40</v>
      </c>
      <c r="AK50" s="10">
        <f>INDEX('O3-8hr'!$A:$Z,$IU50+AK$21-$G$21,$IT50)</f>
        <v>43</v>
      </c>
      <c r="AL50" s="10">
        <f>INDEX('O3-8hr'!$A:$Z,$IU50+AL$21-$G$21,$IT50)</f>
        <v>41</v>
      </c>
      <c r="AM50" s="10">
        <f>INDEX('O3-8hr'!$A:$Z,$IU50+AM$21-$G$21,$IT50)</f>
        <v>48</v>
      </c>
      <c r="AN50" s="10">
        <f>INDEX('O3-8hr'!$A:$Z,$IU50+AN$21-$G$21,$IT50)</f>
        <v>52.000000000000007</v>
      </c>
      <c r="AO50" s="10">
        <f>INDEX('O3-8hr'!$A:$Z,$IU50+AO$21-$G$21,$IT50)</f>
        <v>18.000000000000004</v>
      </c>
      <c r="AP50" s="10">
        <f>INDEX('O3-8hr'!$A:$Z,$IU50+AP$21-$G$21,$IT50)</f>
        <v>46</v>
      </c>
      <c r="AQ50" s="10">
        <f>INDEX('O3-8hr'!$A:$Z,$IU50+AQ$21-$G$21,$IT50)</f>
        <v>32</v>
      </c>
      <c r="AR50" s="10">
        <f>INDEX('O3-8hr'!$A:$Z,$IU50+AR$21-$G$21,$IT50)</f>
        <v>37.000000000000007</v>
      </c>
      <c r="AS50" s="10">
        <f>INDEX('O3-8hr'!$A:$Z,$IU50+AS$21-$G$21,$IT50)</f>
        <v>48</v>
      </c>
      <c r="AT50" s="10">
        <f>INDEX('O3-8hr'!$A:$Z,$IU50+AT$21-$G$21,$IT50)</f>
        <v>57</v>
      </c>
      <c r="AU50" s="10">
        <f>INDEX('O3-8hr'!$A:$Z,$IU50+AU$21-$G$21,$IT50)</f>
        <v>68</v>
      </c>
      <c r="AV50" s="10">
        <f>INDEX('O3-8hr'!$A:$Z,$IU50+AV$21-$G$21,$IT50)</f>
        <v>77</v>
      </c>
      <c r="AW50" s="10">
        <f>INDEX('O3-8hr'!$A:$Z,$IU50+AW$21-$G$21,$IT50)</f>
        <v>54</v>
      </c>
      <c r="AX50" s="10">
        <f>INDEX('O3-8hr'!$A:$Z,$IU50+AX$21-$G$21,$IT50)</f>
        <v>52.000000000000007</v>
      </c>
      <c r="AY50" s="10">
        <f>INDEX('O3-8hr'!$A:$Z,$IU50+AY$21-$G$21,$IT50)</f>
        <v>53.000000000000007</v>
      </c>
      <c r="AZ50" s="10">
        <f>INDEX('O3-8hr'!$A:$Z,$IU50+AZ$21-$G$21,$IT50)</f>
        <v>51.000000000000007</v>
      </c>
      <c r="BA50" s="10">
        <f>INDEX('O3-8hr'!$A:$Z,$IU50+BA$21-$G$21,$IT50)</f>
        <v>55</v>
      </c>
      <c r="BB50" s="10">
        <f>INDEX('O3-8hr'!$A:$Z,$IU50+BB$21-$G$21,$IT50)</f>
        <v>49</v>
      </c>
      <c r="BC50" s="10">
        <f>INDEX('O3-8hr'!$A:$Z,$IU50+BC$21-$G$21,$IT50)</f>
        <v>46</v>
      </c>
      <c r="BD50" s="10">
        <f>INDEX('O3-8hr'!$A:$Z,$IU50+BD$21-$G$21,$IT50)</f>
        <v>44.000000000000007</v>
      </c>
      <c r="BE50" s="10">
        <f>INDEX('O3-8hr'!$A:$Z,$IU50+BE$21-$G$21,$IT50)</f>
        <v>38</v>
      </c>
      <c r="BF50" s="10">
        <f>INDEX('O3-8hr'!$A:$Z,$IU50+BF$21-$G$21,$IT50)</f>
        <v>19</v>
      </c>
      <c r="BG50" s="10">
        <f>INDEX('O3-8hr'!$A:$Z,$IU50+BG$21-$G$21,$IT50)</f>
        <v>29</v>
      </c>
      <c r="BH50" s="10">
        <f>INDEX('O3-8hr'!$A:$Z,$IU50+BH$21-$G$21,$IT50)</f>
        <v>43</v>
      </c>
      <c r="BI50" s="10">
        <f>INDEX('O3-8hr'!$A:$Z,$IU50+BI$21-$G$21,$IT50)</f>
        <v>32</v>
      </c>
      <c r="BJ50" s="10">
        <f>INDEX('O3-8hr'!$A:$Z,$IU50+BJ$21-$G$21,$IT50)</f>
        <v>33</v>
      </c>
      <c r="BK50" s="10">
        <f>INDEX('O3-8hr'!$A:$Z,$IU50+BK$21-$G$21,$IT50)</f>
        <v>25</v>
      </c>
      <c r="BL50" s="10">
        <f>INDEX('O3-8hr'!$A:$Z,$IU50+BL$21-$G$21,$IT50)</f>
        <v>43</v>
      </c>
      <c r="BM50" s="10">
        <f>INDEX('O3-8hr'!$A:$Z,$IU50+BM$21-$G$21,$IT50)</f>
        <v>61.000000000000007</v>
      </c>
      <c r="BN50" s="10">
        <f>INDEX('O3-8hr'!$A:$Z,$IU50+BN$21-$G$21,$IT50)</f>
        <v>48</v>
      </c>
      <c r="BO50" s="10">
        <f>INDEX('O3-8hr'!$A:$Z,$IU50+BO$21-$G$21,$IT50)</f>
        <v>40</v>
      </c>
      <c r="BP50" s="10" t="str">
        <f>INDEX('O3-8hr'!$A:$Z,$IU50+BP$21-$G$21,$IT50)</f>
        <v/>
      </c>
      <c r="BQ50" s="10">
        <f>INDEX('O3-8hr'!$A:$Z,$IU50+BQ$21-$G$21,$IT50)</f>
        <v>51.000000000000007</v>
      </c>
      <c r="BR50" s="10">
        <f>INDEX('O3-8hr'!$A:$Z,$IU50+BR$21-$G$21,$IT50)</f>
        <v>43</v>
      </c>
      <c r="BS50" s="10">
        <f>INDEX('O3-8hr'!$A:$Z,$IU50+BS$21-$G$21,$IT50)</f>
        <v>49</v>
      </c>
      <c r="BT50" s="10">
        <f>INDEX('O3-8hr'!$A:$Z,$IU50+BT$21-$G$21,$IT50)</f>
        <v>33</v>
      </c>
      <c r="BU50" s="10">
        <f>INDEX('O3-8hr'!$A:$Z,$IU50+BU$21-$G$21,$IT50)</f>
        <v>35</v>
      </c>
      <c r="BV50" s="10">
        <f>INDEX('O3-8hr'!$A:$Z,$IU50+BV$21-$G$21,$IT50)</f>
        <v>33</v>
      </c>
      <c r="BW50" s="10">
        <f>INDEX('O3-8hr'!$A:$Z,$IU50+BW$21-$G$21,$IT50)</f>
        <v>41</v>
      </c>
      <c r="BX50" s="10">
        <f>INDEX('O3-8hr'!$A:$Z,$IU50+BX$21-$G$21,$IT50)</f>
        <v>49</v>
      </c>
      <c r="BY50" s="10">
        <f>INDEX('O3-8hr'!$A:$Z,$IU50+BY$21-$G$21,$IT50)</f>
        <v>48</v>
      </c>
      <c r="BZ50" s="10">
        <f>INDEX('O3-8hr'!$A:$Z,$IU50+BZ$21-$G$21,$IT50)</f>
        <v>33</v>
      </c>
      <c r="CA50" s="10">
        <f>INDEX('O3-8hr'!$A:$Z,$IU50+CA$21-$G$21,$IT50)</f>
        <v>38</v>
      </c>
      <c r="CB50" s="10">
        <f>INDEX('O3-8hr'!$A:$Z,$IU50+CB$21-$G$21,$IT50)</f>
        <v>36.000000000000007</v>
      </c>
      <c r="CC50" s="10">
        <f>INDEX('O3-8hr'!$A:$Z,$IU50+CC$21-$G$21,$IT50)</f>
        <v>44.000000000000007</v>
      </c>
      <c r="CD50" s="10">
        <f>INDEX('O3-8hr'!$A:$Z,$IU50+CD$21-$G$21,$IT50)</f>
        <v>36.000000000000007</v>
      </c>
      <c r="CE50" s="10">
        <f>INDEX('O3-8hr'!$A:$Z,$IU50+CE$21-$G$21,$IT50)</f>
        <v>53.000000000000007</v>
      </c>
      <c r="CF50" s="10">
        <f>INDEX('O3-8hr'!$A:$Z,$IU50+CF$21-$G$21,$IT50)</f>
        <v>72.000000000000014</v>
      </c>
      <c r="CG50" s="10">
        <f>INDEX('O3-8hr'!$A:$Z,$IU50+CG$21-$G$21,$IT50)</f>
        <v>72.000000000000014</v>
      </c>
      <c r="CH50" s="10">
        <f>INDEX('O3-8hr'!$A:$Z,$IU50+CH$21-$G$21,$IT50)</f>
        <v>60</v>
      </c>
      <c r="CI50" s="10">
        <f>INDEX('O3-8hr'!$A:$Z,$IU50+CI$21-$G$21,$IT50)</f>
        <v>31</v>
      </c>
      <c r="CJ50" s="10">
        <f>INDEX('O3-8hr'!$A:$Z,$IU50+CJ$21-$G$21,$IT50)</f>
        <v>42</v>
      </c>
      <c r="CK50" s="10">
        <f>INDEX('O3-8hr'!$A:$Z,$IU50+CK$21-$G$21,$IT50)</f>
        <v>21</v>
      </c>
      <c r="CL50" s="10">
        <f>INDEX('O3-8hr'!$A:$Z,$IU50+CL$21-$G$21,$IT50)</f>
        <v>38</v>
      </c>
      <c r="CM50" s="10">
        <f>INDEX('O3-8hr'!$A:$Z,$IU50+CM$21-$G$21,$IT50)</f>
        <v>50</v>
      </c>
      <c r="CN50" s="10">
        <f>INDEX('O3-8hr'!$A:$Z,$IU50+CN$21-$G$21,$IT50)</f>
        <v>34</v>
      </c>
      <c r="CO50" s="10">
        <f>INDEX('O3-8hr'!$A:$Z,$IU50+CO$21-$G$21,$IT50)</f>
        <v>40</v>
      </c>
      <c r="CP50" s="10">
        <f>INDEX('O3-8hr'!$A:$Z,$IU50+CP$21-$G$21,$IT50)</f>
        <v>38</v>
      </c>
      <c r="CQ50" s="10">
        <f>INDEX('O3-8hr'!$A:$Z,$IU50+CQ$21-$G$21,$IT50)</f>
        <v>45.000000000000007</v>
      </c>
      <c r="CR50" s="10">
        <f>INDEX('O3-8hr'!$A:$Z,$IU50+CR$21-$G$21,$IT50)</f>
        <v>30</v>
      </c>
      <c r="CS50" s="10">
        <f>INDEX('O3-8hr'!$A:$Z,$IU50+CS$21-$G$21,$IT50)</f>
        <v>28</v>
      </c>
      <c r="CT50" s="10">
        <f>INDEX('O3-8hr'!$A:$Z,$IU50+CT$21-$G$21,$IT50)</f>
        <v>46</v>
      </c>
      <c r="CU50" s="10">
        <f>INDEX('O3-8hr'!$A:$Z,$IU50+CU$21-$G$21,$IT50)</f>
        <v>55</v>
      </c>
      <c r="CV50" s="10">
        <f>INDEX('O3-8hr'!$A:$Z,$IU50+CV$21-$G$21,$IT50)</f>
        <v>49</v>
      </c>
      <c r="CW50" s="10">
        <f>INDEX('O3-8hr'!$A:$Z,$IU50+CW$21-$G$21,$IT50)</f>
        <v>42</v>
      </c>
      <c r="CX50" s="10">
        <f>INDEX('O3-8hr'!$A:$Z,$IU50+CX$21-$G$21,$IT50)</f>
        <v>34</v>
      </c>
      <c r="CY50" s="10">
        <f>INDEX('O3-8hr'!$A:$Z,$IU50+CY$21-$G$21,$IT50)</f>
        <v>41</v>
      </c>
      <c r="CZ50" s="10">
        <f>INDEX('O3-8hr'!$A:$Z,$IU50+CZ$21-$G$21,$IT50)</f>
        <v>18.000000000000004</v>
      </c>
      <c r="DA50" s="10">
        <f>INDEX('O3-8hr'!$A:$Z,$IU50+DA$21-$G$21,$IT50)</f>
        <v>39</v>
      </c>
      <c r="DB50" s="10">
        <f>INDEX('O3-8hr'!$A:$Z,$IU50+DB$21-$G$21,$IT50)</f>
        <v>43</v>
      </c>
      <c r="DC50" s="10">
        <f>INDEX('O3-8hr'!$A:$Z,$IU50+DC$21-$G$21,$IT50)</f>
        <v>54</v>
      </c>
      <c r="DD50" s="10">
        <f>INDEX('O3-8hr'!$A:$Z,$IU50+DD$21-$G$21,$IT50)</f>
        <v>68</v>
      </c>
      <c r="DE50" s="10">
        <f>INDEX('O3-8hr'!$A:$Z,$IU50+DE$21-$G$21,$IT50)</f>
        <v>62</v>
      </c>
      <c r="DF50" s="10">
        <f>INDEX('O3-8hr'!$A:$Z,$IU50+DF$21-$G$21,$IT50)</f>
        <v>73.000000000000014</v>
      </c>
      <c r="DG50" s="10">
        <f>INDEX('O3-8hr'!$A:$Z,$IU50+DG$21-$G$21,$IT50)</f>
        <v>70</v>
      </c>
      <c r="DH50" s="10">
        <f>INDEX('O3-8hr'!$A:$Z,$IU50+DH$21-$G$21,$IT50)</f>
        <v>58</v>
      </c>
      <c r="DI50" s="10">
        <f>INDEX('O3-8hr'!$A:$Z,$IU50+DI$21-$G$21,$IT50)</f>
        <v>48</v>
      </c>
      <c r="DJ50" s="10">
        <f>INDEX('O3-8hr'!$A:$Z,$IU50+DJ$21-$G$21,$IT50)</f>
        <v>22.000000000000004</v>
      </c>
      <c r="DK50" s="10">
        <f>INDEX('O3-8hr'!$A:$Z,$IU50+DK$21-$G$21,$IT50)</f>
        <v>25</v>
      </c>
      <c r="DL50" s="10">
        <f>INDEX('O3-8hr'!$A:$Z,$IU50+DL$21-$G$21,$IT50)</f>
        <v>41</v>
      </c>
      <c r="DM50" s="10">
        <f>INDEX('O3-8hr'!$A:$Z,$IU50+DM$21-$G$21,$IT50)</f>
        <v>38</v>
      </c>
      <c r="DN50" s="10">
        <f>INDEX('O3-8hr'!$A:$Z,$IU50+DN$21-$G$21,$IT50)</f>
        <v>57</v>
      </c>
      <c r="DO50" s="10">
        <f>INDEX('O3-8hr'!$A:$Z,$IU50+DO$21-$G$21,$IT50)</f>
        <v>57</v>
      </c>
      <c r="DP50" s="10">
        <f>INDEX('O3-8hr'!$A:$Z,$IU50+DP$21-$G$21,$IT50)</f>
        <v>65</v>
      </c>
      <c r="DQ50" s="10">
        <f>INDEX('O3-8hr'!$A:$Z,$IU50+DQ$21-$G$21,$IT50)</f>
        <v>31</v>
      </c>
      <c r="DR50" s="10">
        <f>INDEX('O3-8hr'!$A:$Z,$IU50+DR$21-$G$21,$IT50)</f>
        <v>44.000000000000007</v>
      </c>
      <c r="DS50" s="10">
        <f>INDEX('O3-8hr'!$A:$Z,$IU50+DS$21-$G$21,$IT50)</f>
        <v>47</v>
      </c>
      <c r="DT50" s="10">
        <f>INDEX('O3-8hr'!$A:$Z,$IU50+DT$21-$G$21,$IT50)</f>
        <v>53.000000000000007</v>
      </c>
      <c r="DU50" s="10">
        <f>INDEX('O3-8hr'!$A:$Z,$IU50+DU$21-$G$21,$IT50)</f>
        <v>47</v>
      </c>
      <c r="DV50" s="10">
        <f>INDEX('O3-8hr'!$A:$Z,$IU50+DV$21-$G$21,$IT50)</f>
        <v>46</v>
      </c>
      <c r="DW50" s="10">
        <f>INDEX('O3-8hr'!$A:$Z,$IU50+DW$21-$G$21,$IT50)</f>
        <v>68</v>
      </c>
      <c r="DX50" s="10">
        <f>INDEX('O3-8hr'!$A:$Z,$IU50+DX$21-$G$21,$IT50)</f>
        <v>69</v>
      </c>
      <c r="DY50" s="10">
        <f>INDEX('O3-8hr'!$A:$Z,$IU50+DY$21-$G$21,$IT50)</f>
        <v>37.000000000000007</v>
      </c>
      <c r="DZ50" s="10">
        <f>INDEX('O3-8hr'!$A:$Z,$IU50+DZ$21-$G$21,$IT50)</f>
        <v>52.000000000000007</v>
      </c>
      <c r="EA50" s="10">
        <f>INDEX('O3-8hr'!$A:$Z,$IU50+EA$21-$G$21,$IT50)</f>
        <v>59.000000000000007</v>
      </c>
      <c r="EB50" s="10">
        <f>INDEX('O3-8hr'!$A:$Z,$IU50+EB$21-$G$21,$IT50)</f>
        <v>47</v>
      </c>
      <c r="EC50" s="10">
        <f>INDEX('O3-8hr'!$A:$Z,$IU50+EC$21-$G$21,$IT50)</f>
        <v>47</v>
      </c>
      <c r="ED50" s="10">
        <f>INDEX('O3-8hr'!$A:$Z,$IU50+ED$21-$G$21,$IT50)</f>
        <v>34</v>
      </c>
      <c r="EE50" s="10">
        <f>INDEX('O3-8hr'!$A:$Z,$IU50+EE$21-$G$21,$IT50)</f>
        <v>48</v>
      </c>
      <c r="EF50" s="10">
        <f>INDEX('O3-8hr'!$A:$Z,$IU50+EF$21-$G$21,$IT50)</f>
        <v>57</v>
      </c>
      <c r="EG50" s="10" t="str">
        <f>INDEX('O3-8hr'!$A:$Z,$IU50+EG$21-$G$21,$IT50)</f>
        <v/>
      </c>
      <c r="EH50" s="10">
        <f>INDEX('O3-8hr'!$A:$Z,$IU50+EH$21-$G$21,$IT50)</f>
        <v>52.000000000000007</v>
      </c>
      <c r="EI50" s="10">
        <f>INDEX('O3-8hr'!$A:$Z,$IU50+EI$21-$G$21,$IT50)</f>
        <v>52.000000000000007</v>
      </c>
      <c r="EJ50" s="10">
        <f>INDEX('O3-8hr'!$A:$Z,$IU50+EJ$21-$G$21,$IT50)</f>
        <v>52.000000000000007</v>
      </c>
      <c r="EK50" s="10">
        <f>INDEX('O3-8hr'!$A:$Z,$IU50+EK$21-$G$21,$IT50)</f>
        <v>45.000000000000007</v>
      </c>
      <c r="EL50" s="10">
        <f>INDEX('O3-8hr'!$A:$Z,$IU50+EL$21-$G$21,$IT50)</f>
        <v>14</v>
      </c>
      <c r="EM50" s="10">
        <f>INDEX('O3-8hr'!$A:$Z,$IU50+EM$21-$G$21,$IT50)</f>
        <v>39</v>
      </c>
      <c r="EN50" s="10">
        <f>INDEX('O3-8hr'!$A:$Z,$IU50+EN$21-$G$21,$IT50)</f>
        <v>43</v>
      </c>
      <c r="EO50" s="10">
        <f>INDEX('O3-8hr'!$A:$Z,$IU50+EO$21-$G$21,$IT50)</f>
        <v>53.000000000000007</v>
      </c>
      <c r="EP50" s="10">
        <f>INDEX('O3-8hr'!$A:$Z,$IU50+EP$21-$G$21,$IT50)</f>
        <v>62</v>
      </c>
      <c r="EQ50" s="10">
        <f>INDEX('O3-8hr'!$A:$Z,$IU50+EQ$21-$G$21,$IT50)</f>
        <v>65</v>
      </c>
      <c r="ER50" s="10">
        <f>INDEX('O3-8hr'!$A:$Z,$IU50+ER$21-$G$21,$IT50)</f>
        <v>61.000000000000007</v>
      </c>
      <c r="ES50" s="10">
        <f>INDEX('O3-8hr'!$A:$Z,$IU50+ES$21-$G$21,$IT50)</f>
        <v>52.000000000000007</v>
      </c>
      <c r="ET50" s="10">
        <f>INDEX('O3-8hr'!$A:$Z,$IU50+ET$21-$G$21,$IT50)</f>
        <v>49</v>
      </c>
      <c r="EU50" s="10">
        <f>INDEX('O3-8hr'!$A:$Z,$IU50+EU$21-$G$21,$IT50)</f>
        <v>49</v>
      </c>
      <c r="EV50" s="10">
        <f>INDEX('O3-8hr'!$A:$Z,$IU50+EV$21-$G$21,$IT50)</f>
        <v>33</v>
      </c>
      <c r="EW50" s="10">
        <f>INDEX('O3-8hr'!$A:$Z,$IU50+EW$21-$G$21,$IT50)</f>
        <v>28</v>
      </c>
      <c r="EX50" s="10">
        <f>INDEX('O3-8hr'!$A:$Z,$IU50+EX$21-$G$21,$IT50)</f>
        <v>40</v>
      </c>
      <c r="EY50" s="10">
        <f>INDEX('O3-8hr'!$A:$Z,$IU50+EY$21-$G$21,$IT50)</f>
        <v>30</v>
      </c>
      <c r="EZ50" s="10">
        <f>INDEX('O3-8hr'!$A:$Z,$IU50+EZ$21-$G$21,$IT50)</f>
        <v>64</v>
      </c>
      <c r="FA50" s="10">
        <f>INDEX('O3-8hr'!$A:$Z,$IU50+FA$21-$G$21,$IT50)</f>
        <v>30</v>
      </c>
      <c r="FB50" s="10">
        <f>INDEX('O3-8hr'!$A:$Z,$IU50+FB$21-$G$21,$IT50)</f>
        <v>35</v>
      </c>
      <c r="FC50" s="10">
        <f>INDEX('O3-8hr'!$A:$Z,$IU50+FC$21-$G$21,$IT50)</f>
        <v>39</v>
      </c>
      <c r="FD50" s="10">
        <f>INDEX('O3-8hr'!$A:$Z,$IU50+FD$21-$G$21,$IT50)</f>
        <v>43</v>
      </c>
      <c r="FE50" s="10">
        <f>INDEX('O3-8hr'!$A:$Z,$IU50+FE$21-$G$21,$IT50)</f>
        <v>46</v>
      </c>
      <c r="FF50" s="10">
        <f>INDEX('O3-8hr'!$A:$Z,$IU50+FF$21-$G$21,$IT50)</f>
        <v>55</v>
      </c>
      <c r="FG50" s="10">
        <f>INDEX('O3-8hr'!$A:$Z,$IU50+FG$21-$G$21,$IT50)</f>
        <v>43</v>
      </c>
      <c r="FH50" s="10">
        <f>INDEX('O3-8hr'!$A:$Z,$IU50+FH$21-$G$21,$IT50)</f>
        <v>32</v>
      </c>
      <c r="FI50" s="10">
        <f>INDEX('O3-8hr'!$A:$Z,$IU50+FI$21-$G$21,$IT50)</f>
        <v>30</v>
      </c>
      <c r="FJ50" s="10">
        <f>INDEX('O3-8hr'!$A:$Z,$IU50+FJ$21-$G$21,$IT50)</f>
        <v>20</v>
      </c>
      <c r="FK50" s="10">
        <f>INDEX('O3-8hr'!$A:$Z,$IU50+FK$21-$G$21,$IT50)</f>
        <v>34</v>
      </c>
      <c r="FL50" s="10">
        <f>INDEX('O3-8hr'!$A:$Z,$IU50+FL$21-$G$21,$IT50)</f>
        <v>42</v>
      </c>
      <c r="FM50" s="10">
        <f>INDEX('O3-8hr'!$A:$Z,$IU50+FM$21-$G$21,$IT50)</f>
        <v>55</v>
      </c>
      <c r="FN50" s="10">
        <f>INDEX('O3-8hr'!$A:$Z,$IU50+FN$21-$G$21,$IT50)</f>
        <v>51.000000000000007</v>
      </c>
      <c r="FO50" s="10">
        <f>INDEX('O3-8hr'!$A:$Z,$IU50+FO$21-$G$21,$IT50)</f>
        <v>39</v>
      </c>
      <c r="FP50" s="10">
        <f>INDEX('O3-8hr'!$A:$Z,$IU50+FP$21-$G$21,$IT50)</f>
        <v>40</v>
      </c>
      <c r="FQ50" s="10">
        <f>INDEX('O3-8hr'!$A:$Z,$IU50+FQ$21-$G$21,$IT50)</f>
        <v>32</v>
      </c>
      <c r="FR50" s="10">
        <f>INDEX('O3-8hr'!$A:$Z,$IU50+FR$21-$G$21,$IT50)</f>
        <v>25</v>
      </c>
      <c r="FS50" s="10">
        <f>INDEX('O3-8hr'!$A:$Z,$IU50+FS$21-$G$21,$IT50)</f>
        <v>46</v>
      </c>
      <c r="FT50" s="10">
        <f>INDEX('O3-8hr'!$A:$Z,$IU50+FT$21-$G$21,$IT50)</f>
        <v>50</v>
      </c>
      <c r="FU50" s="10">
        <f>INDEX('O3-8hr'!$A:$Z,$IU50+FU$21-$G$21,$IT50)</f>
        <v>26.000000000000004</v>
      </c>
      <c r="FV50" s="10">
        <f>INDEX('O3-8hr'!$A:$Z,$IU50+FV$21-$G$21,$IT50)</f>
        <v>48</v>
      </c>
      <c r="FW50" s="10">
        <f>INDEX('O3-8hr'!$A:$Z,$IU50+FW$21-$G$21,$IT50)</f>
        <v>33</v>
      </c>
      <c r="FX50" s="10">
        <f>INDEX('O3-8hr'!$A:$Z,$IU50+FX$21-$G$21,$IT50)</f>
        <v>59.000000000000007</v>
      </c>
      <c r="FY50" s="10">
        <f>INDEX('O3-8hr'!$A:$Z,$IU50+FY$21-$G$21,$IT50)</f>
        <v>59.000000000000007</v>
      </c>
      <c r="FZ50" s="10">
        <f>INDEX('O3-8hr'!$A:$Z,$IU50+FZ$21-$G$21,$IT50)</f>
        <v>41</v>
      </c>
      <c r="GA50" s="10">
        <f>INDEX('O3-8hr'!$A:$Z,$IU50+GA$21-$G$21,$IT50)</f>
        <v>38</v>
      </c>
      <c r="GB50" s="10">
        <f>INDEX('O3-8hr'!$A:$Z,$IU50+GB$21-$G$21,$IT50)</f>
        <v>28</v>
      </c>
      <c r="GC50" s="10">
        <f>INDEX('O3-8hr'!$A:$Z,$IU50+GC$21-$G$21,$IT50)</f>
        <v>35</v>
      </c>
      <c r="GD50" s="10">
        <f>INDEX('O3-8hr'!$A:$Z,$IU50+GD$21-$G$21,$IT50)</f>
        <v>48</v>
      </c>
      <c r="GE50" s="10">
        <f>INDEX('O3-8hr'!$A:$Z,$IU50+GE$21-$G$21,$IT50)</f>
        <v>39</v>
      </c>
      <c r="GF50" s="10">
        <f>INDEX('O3-8hr'!$A:$Z,$IU50+GF$21-$G$21,$IT50)</f>
        <v>15.000000000000002</v>
      </c>
      <c r="GG50" s="10">
        <f>INDEX('O3-8hr'!$A:$Z,$IU50+GG$21-$G$21,$IT50)</f>
        <v>41</v>
      </c>
      <c r="GH50" s="10">
        <f>INDEX('O3-8hr'!$A:$Z,$IU50+GH$21-$G$21,$IT50)</f>
        <v>42</v>
      </c>
      <c r="GI50" s="10">
        <f>INDEX('O3-8hr'!$A:$Z,$IU50+GI$21-$G$21,$IT50)</f>
        <v>32</v>
      </c>
      <c r="GJ50" s="10">
        <f>INDEX('O3-8hr'!$A:$Z,$IU50+GJ$21-$G$21,$IT50)</f>
        <v>29</v>
      </c>
      <c r="GK50" s="10">
        <f>INDEX('O3-8hr'!$A:$Z,$IU50+GK$21-$G$21,$IT50)</f>
        <v>26.000000000000004</v>
      </c>
      <c r="GL50" s="10">
        <f>INDEX('O3-8hr'!$A:$Z,$IU50+GL$21-$G$21,$IT50)</f>
        <v>47</v>
      </c>
      <c r="GM50" s="10">
        <f>INDEX('O3-8hr'!$A:$Z,$IU50+GM$21-$G$21,$IT50)</f>
        <v>57</v>
      </c>
      <c r="GN50" s="10">
        <f>INDEX('O3-8hr'!$A:$Z,$IU50+GN$21-$G$21,$IT50)</f>
        <v>25</v>
      </c>
      <c r="GO50" s="10">
        <f>INDEX('O3-8hr'!$A:$Z,$IU50+GO$21-$G$21,$IT50)</f>
        <v>36.000000000000007</v>
      </c>
      <c r="GP50" s="10">
        <f>INDEX('O3-8hr'!$A:$Z,$IU50+GP$21-$G$21,$IT50)</f>
        <v>33</v>
      </c>
      <c r="GQ50" s="10">
        <f>INDEX('O3-8hr'!$A:$Z,$IU50+GQ$21-$G$21,$IT50)</f>
        <v>20</v>
      </c>
      <c r="GR50" s="10">
        <f>INDEX('O3-8hr'!$A:$Z,$IU50+GR$21-$G$21,$IT50)</f>
        <v>23</v>
      </c>
      <c r="GS50" s="10">
        <f>INDEX('O3-8hr'!$A:$Z,$IU50+GS$21-$G$21,$IT50)</f>
        <v>34</v>
      </c>
      <c r="GT50" s="10">
        <f>INDEX('O3-8hr'!$A:$Z,$IU50+GT$21-$G$21,$IT50)</f>
        <v>32</v>
      </c>
      <c r="GU50" s="10">
        <f>INDEX('O3-8hr'!$A:$Z,$IU50+GU$21-$G$21,$IT50)</f>
        <v>33</v>
      </c>
      <c r="GV50" s="10">
        <f>INDEX('O3-8hr'!$A:$Z,$IU50+GV$21-$G$21,$IT50)</f>
        <v>38</v>
      </c>
      <c r="GW50" s="10">
        <f>INDEX('O3-8hr'!$A:$Z,$IU50+GW$21-$G$21,$IT50)</f>
        <v>34</v>
      </c>
      <c r="GX50" s="10">
        <f>INDEX('O3-8hr'!$A:$Z,$IU50+GX$21-$G$21,$IT50)</f>
        <v>57</v>
      </c>
      <c r="GY50" s="10">
        <f>INDEX('O3-8hr'!$A:$Z,$IU50+GY$21-$G$21,$IT50)</f>
        <v>46</v>
      </c>
      <c r="GZ50" s="10">
        <f>INDEX('O3-8hr'!$A:$Z,$IU50+GZ$21-$G$21,$IT50)</f>
        <v>16</v>
      </c>
      <c r="HA50" s="10">
        <f>INDEX('O3-8hr'!$A:$Z,$IU50+HA$21-$G$21,$IT50)</f>
        <v>23</v>
      </c>
      <c r="HB50" s="10">
        <f>INDEX('O3-8hr'!$A:$Z,$IU50+HB$21-$G$21,$IT50)</f>
        <v>24</v>
      </c>
      <c r="HC50" s="10">
        <f>INDEX('O3-8hr'!$A:$Z,$IU50+HC$21-$G$21,$IT50)</f>
        <v>30</v>
      </c>
      <c r="HD50" s="10">
        <f>INDEX('O3-8hr'!$A:$Z,$IU50+HD$21-$G$21,$IT50)</f>
        <v>35</v>
      </c>
      <c r="HE50" s="10">
        <f>INDEX('O3-8hr'!$A:$Z,$IU50+HE$21-$G$21,$IT50)</f>
        <v>36.000000000000007</v>
      </c>
      <c r="HF50" s="10">
        <f>INDEX('O3-8hr'!$A:$Z,$IU50+HF$21-$G$21,$IT50)</f>
        <v>45.000000000000007</v>
      </c>
      <c r="HG50" s="10">
        <f>INDEX('O3-8hr'!$A:$Z,$IU50+HG$21-$G$21,$IT50)</f>
        <v>69</v>
      </c>
      <c r="HH50" s="10">
        <f>INDEX('O3-8hr'!$A:$Z,$IU50+HH$21-$G$21,$IT50)</f>
        <v>32</v>
      </c>
      <c r="HI50" s="10">
        <f>INDEX('O3-8hr'!$A:$Z,$IU50+HI$21-$G$21,$IT50)</f>
        <v>29</v>
      </c>
      <c r="HJ50" s="10">
        <f>INDEX('O3-8hr'!$A:$Z,$IU50+HJ$21-$G$21,$IT50)</f>
        <v>34</v>
      </c>
      <c r="HK50" s="10">
        <f>INDEX('O3-8hr'!$A:$Z,$IU50+HK$21-$G$21,$IT50)</f>
        <v>35</v>
      </c>
      <c r="HL50" s="10">
        <f>INDEX('O3-8hr'!$A:$Z,$IU50+HL$21-$G$21,$IT50)</f>
        <v>21</v>
      </c>
      <c r="HM50" s="10">
        <f>INDEX('O3-8hr'!$A:$Z,$IU50+HM$21-$G$21,$IT50)</f>
        <v>35</v>
      </c>
      <c r="HN50" s="10">
        <f>INDEX('O3-8hr'!$A:$Z,$IU50+HN$21-$G$21,$IT50)</f>
        <v>39</v>
      </c>
      <c r="HO50" s="10">
        <f>INDEX('O3-8hr'!$A:$Z,$IU50+HO$21-$G$21,$IT50)</f>
        <v>33</v>
      </c>
      <c r="HP50" s="10">
        <f>INDEX('O3-8hr'!$A:$Z,$IU50+HP$21-$G$21,$IT50)</f>
        <v>48</v>
      </c>
      <c r="HQ50" s="10">
        <f>INDEX('O3-8hr'!$A:$Z,$IU50+HQ$21-$G$21,$IT50)</f>
        <v>51.000000000000007</v>
      </c>
      <c r="HR50" s="10">
        <f>INDEX('O3-8hr'!$A:$Z,$IU50+HR$21-$G$21,$IT50)</f>
        <v>43</v>
      </c>
      <c r="HS50" s="10">
        <f>INDEX('O3-8hr'!$A:$Z,$IU50+HS$21-$G$21,$IT50)</f>
        <v>41</v>
      </c>
      <c r="HT50" s="10">
        <f>INDEX('O3-8hr'!$A:$Z,$IU50+HT$21-$G$21,$IT50)</f>
        <v>15.000000000000002</v>
      </c>
      <c r="HU50" s="10">
        <f>INDEX('O3-8hr'!$A:$Z,$IU50+HU$21-$G$21,$IT50)</f>
        <v>14</v>
      </c>
      <c r="HV50" s="10">
        <f>INDEX('O3-8hr'!$A:$Z,$IU50+HV$21-$G$21,$IT50)</f>
        <v>33</v>
      </c>
      <c r="HW50" s="10">
        <f>INDEX('O3-8hr'!$A:$Z,$IU50+HW$21-$G$21,$IT50)</f>
        <v>23</v>
      </c>
      <c r="HX50" s="10">
        <f>INDEX('O3-8hr'!$A:$Z,$IU50+HX$21-$G$21,$IT50)</f>
        <v>17</v>
      </c>
      <c r="HY50" s="10">
        <f>INDEX('O3-8hr'!$A:$Z,$IU50+HY$21-$G$21,$IT50)</f>
        <v>26.000000000000004</v>
      </c>
      <c r="HZ50" s="10">
        <f>INDEX('O3-8hr'!$A:$Z,$IU50+HZ$21-$G$21,$IT50)</f>
        <v>23</v>
      </c>
      <c r="IA50" s="10">
        <f>INDEX('O3-8hr'!$A:$Z,$IU50+IA$21-$G$21,$IT50)</f>
        <v>27</v>
      </c>
      <c r="IB50" s="10">
        <f>INDEX('O3-8hr'!$A:$Z,$IU50+IB$21-$G$21,$IT50)</f>
        <v>26.000000000000004</v>
      </c>
      <c r="IC50" s="10">
        <f>INDEX('O3-8hr'!$A:$Z,$IU50+IC$21-$G$21,$IT50)</f>
        <v>26.000000000000004</v>
      </c>
      <c r="ID50" s="10">
        <f>INDEX('O3-8hr'!$A:$Z,$IU50+ID$21-$G$21,$IT50)</f>
        <v>40</v>
      </c>
      <c r="IE50" s="10">
        <f>INDEX('O3-8hr'!$A:$Z,$IU50+IE$21-$G$21,$IT50)</f>
        <v>43</v>
      </c>
      <c r="IF50" s="10">
        <f>INDEX('O3-8hr'!$A:$Z,$IU50+IF$21-$G$21,$IT50)</f>
        <v>42</v>
      </c>
      <c r="IG50" s="10">
        <f>INDEX('O3-8hr'!$A:$Z,$IU50+IG$21-$G$21,$IT50)</f>
        <v>40</v>
      </c>
      <c r="IH50" s="10">
        <f>INDEX('O3-8hr'!$A:$Z,$IU50+IH$21-$G$21,$IT50)</f>
        <v>45.000000000000007</v>
      </c>
      <c r="II50" s="10">
        <f>INDEX('O3-8hr'!$A:$Z,$IU50+II$21-$G$21,$IT50)</f>
        <v>35</v>
      </c>
      <c r="IJ50" s="10">
        <f>INDEX('O3-8hr'!$A:$Z,$IU50+IJ$21-$G$21,$IT50)</f>
        <v>34</v>
      </c>
      <c r="IK50" s="10">
        <f>INDEX('O3-8hr'!$A:$Z,$IU50+IK$21-$G$21,$IT50)</f>
        <v>31</v>
      </c>
      <c r="IL50" s="10">
        <f>INDEX('O3-8hr'!$A:$Z,$IU50+IL$21-$G$21,$IT50)</f>
        <v>23</v>
      </c>
      <c r="IM50" s="10">
        <f>INDEX('O3-8hr'!$A:$Z,$IU50+IM$21-$G$21,$IT50)</f>
        <v>32</v>
      </c>
      <c r="IN50" s="10">
        <f>INDEX('O3-8hr'!$A:$Z,$IU50+IN$21-$G$21,$IT50)</f>
        <v>46</v>
      </c>
      <c r="IO50" s="10">
        <f>INDEX('O3-8hr'!$A:$Z,$IU50+IO$21-$G$21,$IT50)</f>
        <v>32</v>
      </c>
      <c r="IP50" s="10">
        <f>INDEX('O3-8hr'!$A:$Z,$IU50+IP$21-$G$21,$IT50)</f>
        <v>31</v>
      </c>
      <c r="IQ50" s="15">
        <f>INDEX('O3-8hr'!$A:$Z,$IU50+IQ$21-$G$21,$IT50)</f>
        <v>27</v>
      </c>
      <c r="IR50" s="21">
        <f t="shared" si="58"/>
        <v>77</v>
      </c>
      <c r="IT50" s="40">
        <f>MATCH($B50,'O3-8hr'!$1:$1,0)</f>
        <v>11</v>
      </c>
      <c r="IU50" s="40">
        <f>MATCH(DATE($A50,$IT$18,$IU$18),'O3-8hr'!$B:$B,0)</f>
        <v>796</v>
      </c>
    </row>
    <row r="51" spans="1:255" ht="12.75" customHeight="1" x14ac:dyDescent="0.2">
      <c r="A51" s="21">
        <v>2017</v>
      </c>
      <c r="B51" s="21">
        <v>340030006</v>
      </c>
      <c r="C51" s="20">
        <f>INDEX(Sites!$A:$N,MATCH($B51,Sites!$A:$A,0),2)</f>
        <v>40.870435999999998</v>
      </c>
      <c r="D51" s="21" t="str">
        <f>INDEX(Sites!$A:$N,MATCH($B51,Sites!$A:$A,0),4)</f>
        <v>NJ</v>
      </c>
      <c r="E51" s="21" t="str">
        <f>INDEX(Sites!$A:$N,MATCH($B51,Sites!$A:$A,0),10)</f>
        <v>1.0</v>
      </c>
      <c r="F51" s="40" t="str">
        <f>INDEX(Sites!$A:$N,MATCH($B51,Sites!$A:$A,0),6)</f>
        <v>Leonia</v>
      </c>
      <c r="G51" s="16">
        <f>INDEX('O3-8hr'!$A:$Z,$IU51+G$21-$G$21,$IT51)</f>
        <v>33</v>
      </c>
      <c r="H51" s="10">
        <f>INDEX('O3-8hr'!$A:$Z,$IU51+H$21-$G$21,$IT51)</f>
        <v>47</v>
      </c>
      <c r="I51" s="10">
        <f>INDEX('O3-8hr'!$A:$Z,$IU51+I$21-$G$21,$IT51)</f>
        <v>41</v>
      </c>
      <c r="J51" s="10">
        <f>INDEX('O3-8hr'!$A:$Z,$IU51+J$21-$G$21,$IT51)</f>
        <v>43</v>
      </c>
      <c r="K51" s="10">
        <f>INDEX('O3-8hr'!$A:$Z,$IU51+K$21-$G$21,$IT51)</f>
        <v>43</v>
      </c>
      <c r="L51" s="10">
        <f>INDEX('O3-8hr'!$A:$Z,$IU51+L$21-$G$21,$IT51)</f>
        <v>31</v>
      </c>
      <c r="M51" s="10">
        <f>INDEX('O3-8hr'!$A:$Z,$IU51+M$21-$G$21,$IT51)</f>
        <v>24</v>
      </c>
      <c r="N51" s="10">
        <f>INDEX('O3-8hr'!$A:$Z,$IU51+N$21-$G$21,$IT51)</f>
        <v>47</v>
      </c>
      <c r="O51" s="10">
        <f>INDEX('O3-8hr'!$A:$Z,$IU51+O$21-$G$21,$IT51)</f>
        <v>48</v>
      </c>
      <c r="P51" s="10">
        <f>INDEX('O3-8hr'!$A:$Z,$IU51+P$21-$G$21,$IT51)</f>
        <v>42</v>
      </c>
      <c r="Q51" s="10">
        <f>INDEX('O3-8hr'!$A:$Z,$IU51+Q$21-$G$21,$IT51)</f>
        <v>42</v>
      </c>
      <c r="R51" s="10">
        <f>INDEX('O3-8hr'!$A:$Z,$IU51+R$21-$G$21,$IT51)</f>
        <v>40</v>
      </c>
      <c r="S51" s="10">
        <f>INDEX('O3-8hr'!$A:$Z,$IU51+S$21-$G$21,$IT51)</f>
        <v>39</v>
      </c>
      <c r="T51" s="10">
        <f>INDEX('O3-8hr'!$A:$Z,$IU51+T$21-$G$21,$IT51)</f>
        <v>37.000000000000007</v>
      </c>
      <c r="U51" s="10">
        <f>INDEX('O3-8hr'!$A:$Z,$IU51+U$21-$G$21,$IT51)</f>
        <v>42</v>
      </c>
      <c r="V51" s="10">
        <f>INDEX('O3-8hr'!$A:$Z,$IU51+V$21-$G$21,$IT51)</f>
        <v>51.000000000000007</v>
      </c>
      <c r="W51" s="10">
        <f>INDEX('O3-8hr'!$A:$Z,$IU51+W$21-$G$21,$IT51)</f>
        <v>51.000000000000007</v>
      </c>
      <c r="X51" s="10">
        <f>INDEX('O3-8hr'!$A:$Z,$IU51+X$21-$G$21,$IT51)</f>
        <v>50</v>
      </c>
      <c r="Y51" s="10">
        <f>INDEX('O3-8hr'!$A:$Z,$IU51+Y$21-$G$21,$IT51)</f>
        <v>55</v>
      </c>
      <c r="Z51" s="10">
        <f>INDEX('O3-8hr'!$A:$Z,$IU51+Z$21-$G$21,$IT51)</f>
        <v>53.000000000000007</v>
      </c>
      <c r="AA51" s="10">
        <f>INDEX('O3-8hr'!$A:$Z,$IU51+AA$21-$G$21,$IT51)</f>
        <v>52.000000000000007</v>
      </c>
      <c r="AB51" s="10">
        <f>INDEX('O3-8hr'!$A:$Z,$IU51+AB$21-$G$21,$IT51)</f>
        <v>46</v>
      </c>
      <c r="AC51" s="10">
        <f>INDEX('O3-8hr'!$A:$Z,$IU51+AC$21-$G$21,$IT51)</f>
        <v>47</v>
      </c>
      <c r="AD51" s="10">
        <f>INDEX('O3-8hr'!$A:$Z,$IU51+AD$21-$G$21,$IT51)</f>
        <v>40</v>
      </c>
      <c r="AE51" s="10">
        <f>INDEX('O3-8hr'!$A:$Z,$IU51+AE$21-$G$21,$IT51)</f>
        <v>32</v>
      </c>
      <c r="AF51" s="10">
        <f>INDEX('O3-8hr'!$A:$Z,$IU51+AF$21-$G$21,$IT51)</f>
        <v>39</v>
      </c>
      <c r="AG51" s="10">
        <f>INDEX('O3-8hr'!$A:$Z,$IU51+AG$21-$G$21,$IT51)</f>
        <v>17</v>
      </c>
      <c r="AH51" s="10">
        <f>INDEX('O3-8hr'!$A:$Z,$IU51+AH$21-$G$21,$IT51)</f>
        <v>27</v>
      </c>
      <c r="AI51" s="10">
        <f>INDEX('O3-8hr'!$A:$Z,$IU51+AI$21-$G$21,$IT51)</f>
        <v>44.000000000000007</v>
      </c>
      <c r="AJ51" s="10">
        <f>INDEX('O3-8hr'!$A:$Z,$IU51+AJ$21-$G$21,$IT51)</f>
        <v>36.000000000000007</v>
      </c>
      <c r="AK51" s="10">
        <f>INDEX('O3-8hr'!$A:$Z,$IU51+AK$21-$G$21,$IT51)</f>
        <v>45.000000000000007</v>
      </c>
      <c r="AL51" s="10">
        <f>INDEX('O3-8hr'!$A:$Z,$IU51+AL$21-$G$21,$IT51)</f>
        <v>42</v>
      </c>
      <c r="AM51" s="10">
        <f>INDEX('O3-8hr'!$A:$Z,$IU51+AM$21-$G$21,$IT51)</f>
        <v>49</v>
      </c>
      <c r="AN51" s="10">
        <f>INDEX('O3-8hr'!$A:$Z,$IU51+AN$21-$G$21,$IT51)</f>
        <v>43</v>
      </c>
      <c r="AO51" s="10">
        <f>INDEX('O3-8hr'!$A:$Z,$IU51+AO$21-$G$21,$IT51)</f>
        <v>35</v>
      </c>
      <c r="AP51" s="10">
        <f>INDEX('O3-8hr'!$A:$Z,$IU51+AP$21-$G$21,$IT51)</f>
        <v>39</v>
      </c>
      <c r="AQ51" s="10">
        <f>INDEX('O3-8hr'!$A:$Z,$IU51+AQ$21-$G$21,$IT51)</f>
        <v>38</v>
      </c>
      <c r="AR51" s="10">
        <f>INDEX('O3-8hr'!$A:$Z,$IU51+AR$21-$G$21,$IT51)</f>
        <v>35</v>
      </c>
      <c r="AS51" s="10">
        <f>INDEX('O3-8hr'!$A:$Z,$IU51+AS$21-$G$21,$IT51)</f>
        <v>46</v>
      </c>
      <c r="AT51" s="10">
        <f>INDEX('O3-8hr'!$A:$Z,$IU51+AT$21-$G$21,$IT51)</f>
        <v>49</v>
      </c>
      <c r="AU51" s="10">
        <f>INDEX('O3-8hr'!$A:$Z,$IU51+AU$21-$G$21,$IT51)</f>
        <v>44.000000000000007</v>
      </c>
      <c r="AV51" s="10">
        <f>INDEX('O3-8hr'!$A:$Z,$IU51+AV$21-$G$21,$IT51)</f>
        <v>45.000000000000007</v>
      </c>
      <c r="AW51" s="10">
        <f>INDEX('O3-8hr'!$A:$Z,$IU51+AW$21-$G$21,$IT51)</f>
        <v>47</v>
      </c>
      <c r="AX51" s="10">
        <f>INDEX('O3-8hr'!$A:$Z,$IU51+AX$21-$G$21,$IT51)</f>
        <v>49</v>
      </c>
      <c r="AY51" s="10">
        <f>INDEX('O3-8hr'!$A:$Z,$IU51+AY$21-$G$21,$IT51)</f>
        <v>48</v>
      </c>
      <c r="AZ51" s="10">
        <f>INDEX('O3-8hr'!$A:$Z,$IU51+AZ$21-$G$21,$IT51)</f>
        <v>46</v>
      </c>
      <c r="BA51" s="10">
        <f>INDEX('O3-8hr'!$A:$Z,$IU51+BA$21-$G$21,$IT51)</f>
        <v>56</v>
      </c>
      <c r="BB51" s="10">
        <f>INDEX('O3-8hr'!$A:$Z,$IU51+BB$21-$G$21,$IT51)</f>
        <v>48</v>
      </c>
      <c r="BC51" s="10">
        <f>INDEX('O3-8hr'!$A:$Z,$IU51+BC$21-$G$21,$IT51)</f>
        <v>43</v>
      </c>
      <c r="BD51" s="10">
        <f>INDEX('O3-8hr'!$A:$Z,$IU51+BD$21-$G$21,$IT51)</f>
        <v>37.000000000000007</v>
      </c>
      <c r="BE51" s="10">
        <f>INDEX('O3-8hr'!$A:$Z,$IU51+BE$21-$G$21,$IT51)</f>
        <v>35</v>
      </c>
      <c r="BF51" s="10">
        <f>INDEX('O3-8hr'!$A:$Z,$IU51+BF$21-$G$21,$IT51)</f>
        <v>41</v>
      </c>
      <c r="BG51" s="10">
        <f>INDEX('O3-8hr'!$A:$Z,$IU51+BG$21-$G$21,$IT51)</f>
        <v>28</v>
      </c>
      <c r="BH51" s="10">
        <f>INDEX('O3-8hr'!$A:$Z,$IU51+BH$21-$G$21,$IT51)</f>
        <v>41</v>
      </c>
      <c r="BI51" s="10">
        <f>INDEX('O3-8hr'!$A:$Z,$IU51+BI$21-$G$21,$IT51)</f>
        <v>34</v>
      </c>
      <c r="BJ51" s="10">
        <f>INDEX('O3-8hr'!$A:$Z,$IU51+BJ$21-$G$21,$IT51)</f>
        <v>40</v>
      </c>
      <c r="BK51" s="10">
        <f>INDEX('O3-8hr'!$A:$Z,$IU51+BK$21-$G$21,$IT51)</f>
        <v>23</v>
      </c>
      <c r="BL51" s="10">
        <f>INDEX('O3-8hr'!$A:$Z,$IU51+BL$21-$G$21,$IT51)</f>
        <v>36.000000000000007</v>
      </c>
      <c r="BM51" s="10">
        <f>INDEX('O3-8hr'!$A:$Z,$IU51+BM$21-$G$21,$IT51)</f>
        <v>58</v>
      </c>
      <c r="BN51" s="10">
        <f>INDEX('O3-8hr'!$A:$Z,$IU51+BN$21-$G$21,$IT51)</f>
        <v>51.000000000000007</v>
      </c>
      <c r="BO51" s="10">
        <f>INDEX('O3-8hr'!$A:$Z,$IU51+BO$21-$G$21,$IT51)</f>
        <v>40</v>
      </c>
      <c r="BP51" s="10">
        <f>INDEX('O3-8hr'!$A:$Z,$IU51+BP$21-$G$21,$IT51)</f>
        <v>22.000000000000004</v>
      </c>
      <c r="BQ51" s="10">
        <f>INDEX('O3-8hr'!$A:$Z,$IU51+BQ$21-$G$21,$IT51)</f>
        <v>51.000000000000007</v>
      </c>
      <c r="BR51" s="10">
        <f>INDEX('O3-8hr'!$A:$Z,$IU51+BR$21-$G$21,$IT51)</f>
        <v>41</v>
      </c>
      <c r="BS51" s="10">
        <f>INDEX('O3-8hr'!$A:$Z,$IU51+BS$21-$G$21,$IT51)</f>
        <v>45.000000000000007</v>
      </c>
      <c r="BT51" s="10">
        <f>INDEX('O3-8hr'!$A:$Z,$IU51+BT$21-$G$21,$IT51)</f>
        <v>39</v>
      </c>
      <c r="BU51" s="10">
        <f>INDEX('O3-8hr'!$A:$Z,$IU51+BU$21-$G$21,$IT51)</f>
        <v>38</v>
      </c>
      <c r="BV51" s="10">
        <f>INDEX('O3-8hr'!$A:$Z,$IU51+BV$21-$G$21,$IT51)</f>
        <v>32</v>
      </c>
      <c r="BW51" s="10">
        <f>INDEX('O3-8hr'!$A:$Z,$IU51+BW$21-$G$21,$IT51)</f>
        <v>38</v>
      </c>
      <c r="BX51" s="10">
        <f>INDEX('O3-8hr'!$A:$Z,$IU51+BX$21-$G$21,$IT51)</f>
        <v>45.000000000000007</v>
      </c>
      <c r="BY51" s="10">
        <f>INDEX('O3-8hr'!$A:$Z,$IU51+BY$21-$G$21,$IT51)</f>
        <v>41</v>
      </c>
      <c r="BZ51" s="10">
        <f>INDEX('O3-8hr'!$A:$Z,$IU51+BZ$21-$G$21,$IT51)</f>
        <v>39</v>
      </c>
      <c r="CA51" s="10">
        <f>INDEX('O3-8hr'!$A:$Z,$IU51+CA$21-$G$21,$IT51)</f>
        <v>38</v>
      </c>
      <c r="CB51" s="10">
        <f>INDEX('O3-8hr'!$A:$Z,$IU51+CB$21-$G$21,$IT51)</f>
        <v>38</v>
      </c>
      <c r="CC51" s="10">
        <f>INDEX('O3-8hr'!$A:$Z,$IU51+CC$21-$G$21,$IT51)</f>
        <v>49</v>
      </c>
      <c r="CD51" s="10">
        <f>INDEX('O3-8hr'!$A:$Z,$IU51+CD$21-$G$21,$IT51)</f>
        <v>37.000000000000007</v>
      </c>
      <c r="CE51" s="10">
        <f>INDEX('O3-8hr'!$A:$Z,$IU51+CE$21-$G$21,$IT51)</f>
        <v>44.000000000000007</v>
      </c>
      <c r="CF51" s="10">
        <f>INDEX('O3-8hr'!$A:$Z,$IU51+CF$21-$G$21,$IT51)</f>
        <v>74.000000000000014</v>
      </c>
      <c r="CG51" s="10">
        <f>INDEX('O3-8hr'!$A:$Z,$IU51+CG$21-$G$21,$IT51)</f>
        <v>74.000000000000014</v>
      </c>
      <c r="CH51" s="10">
        <f>INDEX('O3-8hr'!$A:$Z,$IU51+CH$21-$G$21,$IT51)</f>
        <v>62</v>
      </c>
      <c r="CI51" s="10">
        <f>INDEX('O3-8hr'!$A:$Z,$IU51+CI$21-$G$21,$IT51)</f>
        <v>41</v>
      </c>
      <c r="CJ51" s="10">
        <f>INDEX('O3-8hr'!$A:$Z,$IU51+CJ$21-$G$21,$IT51)</f>
        <v>40</v>
      </c>
      <c r="CK51" s="10">
        <f>INDEX('O3-8hr'!$A:$Z,$IU51+CK$21-$G$21,$IT51)</f>
        <v>16</v>
      </c>
      <c r="CL51" s="10">
        <f>INDEX('O3-8hr'!$A:$Z,$IU51+CL$21-$G$21,$IT51)</f>
        <v>50</v>
      </c>
      <c r="CM51" s="10">
        <f>INDEX('O3-8hr'!$A:$Z,$IU51+CM$21-$G$21,$IT51)</f>
        <v>47</v>
      </c>
      <c r="CN51" s="10">
        <f>INDEX('O3-8hr'!$A:$Z,$IU51+CN$21-$G$21,$IT51)</f>
        <v>35</v>
      </c>
      <c r="CO51" s="10">
        <f>INDEX('O3-8hr'!$A:$Z,$IU51+CO$21-$G$21,$IT51)</f>
        <v>41</v>
      </c>
      <c r="CP51" s="10">
        <f>INDEX('O3-8hr'!$A:$Z,$IU51+CP$21-$G$21,$IT51)</f>
        <v>31</v>
      </c>
      <c r="CQ51" s="10">
        <f>INDEX('O3-8hr'!$A:$Z,$IU51+CQ$21-$G$21,$IT51)</f>
        <v>44.000000000000007</v>
      </c>
      <c r="CR51" s="10">
        <f>INDEX('O3-8hr'!$A:$Z,$IU51+CR$21-$G$21,$IT51)</f>
        <v>33</v>
      </c>
      <c r="CS51" s="10">
        <f>INDEX('O3-8hr'!$A:$Z,$IU51+CS$21-$G$21,$IT51)</f>
        <v>28</v>
      </c>
      <c r="CT51" s="10">
        <f>INDEX('O3-8hr'!$A:$Z,$IU51+CT$21-$G$21,$IT51)</f>
        <v>40</v>
      </c>
      <c r="CU51" s="10">
        <f>INDEX('O3-8hr'!$A:$Z,$IU51+CU$21-$G$21,$IT51)</f>
        <v>56</v>
      </c>
      <c r="CV51" s="10">
        <f>INDEX('O3-8hr'!$A:$Z,$IU51+CV$21-$G$21,$IT51)</f>
        <v>51.000000000000007</v>
      </c>
      <c r="CW51" s="10">
        <f>INDEX('O3-8hr'!$A:$Z,$IU51+CW$21-$G$21,$IT51)</f>
        <v>42</v>
      </c>
      <c r="CX51" s="10">
        <f>INDEX('O3-8hr'!$A:$Z,$IU51+CX$21-$G$21,$IT51)</f>
        <v>29</v>
      </c>
      <c r="CY51" s="10">
        <f>INDEX('O3-8hr'!$A:$Z,$IU51+CY$21-$G$21,$IT51)</f>
        <v>35</v>
      </c>
      <c r="CZ51" s="10">
        <f>INDEX('O3-8hr'!$A:$Z,$IU51+CZ$21-$G$21,$IT51)</f>
        <v>21</v>
      </c>
      <c r="DA51" s="10">
        <f>INDEX('O3-8hr'!$A:$Z,$IU51+DA$21-$G$21,$IT51)</f>
        <v>44.000000000000007</v>
      </c>
      <c r="DB51" s="10">
        <f>INDEX('O3-8hr'!$A:$Z,$IU51+DB$21-$G$21,$IT51)</f>
        <v>37.000000000000007</v>
      </c>
      <c r="DC51" s="10">
        <f>INDEX('O3-8hr'!$A:$Z,$IU51+DC$21-$G$21,$IT51)</f>
        <v>50</v>
      </c>
      <c r="DD51" s="10">
        <f>INDEX('O3-8hr'!$A:$Z,$IU51+DD$21-$G$21,$IT51)</f>
        <v>74.000000000000014</v>
      </c>
      <c r="DE51" s="10">
        <f>INDEX('O3-8hr'!$A:$Z,$IU51+DE$21-$G$21,$IT51)</f>
        <v>68</v>
      </c>
      <c r="DF51" s="10">
        <f>INDEX('O3-8hr'!$A:$Z,$IU51+DF$21-$G$21,$IT51)</f>
        <v>82</v>
      </c>
      <c r="DG51" s="10">
        <f>INDEX('O3-8hr'!$A:$Z,$IU51+DG$21-$G$21,$IT51)</f>
        <v>74.000000000000014</v>
      </c>
      <c r="DH51" s="10">
        <f>INDEX('O3-8hr'!$A:$Z,$IU51+DH$21-$G$21,$IT51)</f>
        <v>55</v>
      </c>
      <c r="DI51" s="10">
        <f>INDEX('O3-8hr'!$A:$Z,$IU51+DI$21-$G$21,$IT51)</f>
        <v>39</v>
      </c>
      <c r="DJ51" s="10">
        <f>INDEX('O3-8hr'!$A:$Z,$IU51+DJ$21-$G$21,$IT51)</f>
        <v>22.000000000000004</v>
      </c>
      <c r="DK51" s="10">
        <f>INDEX('O3-8hr'!$A:$Z,$IU51+DK$21-$G$21,$IT51)</f>
        <v>24</v>
      </c>
      <c r="DL51" s="10">
        <f>INDEX('O3-8hr'!$A:$Z,$IU51+DL$21-$G$21,$IT51)</f>
        <v>39</v>
      </c>
      <c r="DM51" s="10">
        <f>INDEX('O3-8hr'!$A:$Z,$IU51+DM$21-$G$21,$IT51)</f>
        <v>38</v>
      </c>
      <c r="DN51" s="10">
        <f>INDEX('O3-8hr'!$A:$Z,$IU51+DN$21-$G$21,$IT51)</f>
        <v>60</v>
      </c>
      <c r="DO51" s="10">
        <f>INDEX('O3-8hr'!$A:$Z,$IU51+DO$21-$G$21,$IT51)</f>
        <v>63</v>
      </c>
      <c r="DP51" s="10">
        <f>INDEX('O3-8hr'!$A:$Z,$IU51+DP$21-$G$21,$IT51)</f>
        <v>71.000000000000014</v>
      </c>
      <c r="DQ51" s="10">
        <f>INDEX('O3-8hr'!$A:$Z,$IU51+DQ$21-$G$21,$IT51)</f>
        <v>34</v>
      </c>
      <c r="DR51" s="10">
        <f>INDEX('O3-8hr'!$A:$Z,$IU51+DR$21-$G$21,$IT51)</f>
        <v>48</v>
      </c>
      <c r="DS51" s="10">
        <f>INDEX('O3-8hr'!$A:$Z,$IU51+DS$21-$G$21,$IT51)</f>
        <v>56</v>
      </c>
      <c r="DT51" s="10">
        <f>INDEX('O3-8hr'!$A:$Z,$IU51+DT$21-$G$21,$IT51)</f>
        <v>55</v>
      </c>
      <c r="DU51" s="10">
        <f>INDEX('O3-8hr'!$A:$Z,$IU51+DU$21-$G$21,$IT51)</f>
        <v>52.000000000000007</v>
      </c>
      <c r="DV51" s="10">
        <f>INDEX('O3-8hr'!$A:$Z,$IU51+DV$21-$G$21,$IT51)</f>
        <v>42</v>
      </c>
      <c r="DW51" s="10">
        <f>INDEX('O3-8hr'!$A:$Z,$IU51+DW$21-$G$21,$IT51)</f>
        <v>65</v>
      </c>
      <c r="DX51" s="10">
        <f>INDEX('O3-8hr'!$A:$Z,$IU51+DX$21-$G$21,$IT51)</f>
        <v>79</v>
      </c>
      <c r="DY51" s="10">
        <f>INDEX('O3-8hr'!$A:$Z,$IU51+DY$21-$G$21,$IT51)</f>
        <v>30</v>
      </c>
      <c r="DZ51" s="10">
        <f>INDEX('O3-8hr'!$A:$Z,$IU51+DZ$21-$G$21,$IT51)</f>
        <v>57</v>
      </c>
      <c r="EA51" s="10">
        <f>INDEX('O3-8hr'!$A:$Z,$IU51+EA$21-$G$21,$IT51)</f>
        <v>58</v>
      </c>
      <c r="EB51" s="10">
        <f>INDEX('O3-8hr'!$A:$Z,$IU51+EB$21-$G$21,$IT51)</f>
        <v>52.000000000000007</v>
      </c>
      <c r="EC51" s="10">
        <f>INDEX('O3-8hr'!$A:$Z,$IU51+EC$21-$G$21,$IT51)</f>
        <v>55</v>
      </c>
      <c r="ED51" s="10">
        <f>INDEX('O3-8hr'!$A:$Z,$IU51+ED$21-$G$21,$IT51)</f>
        <v>31</v>
      </c>
      <c r="EE51" s="10">
        <f>INDEX('O3-8hr'!$A:$Z,$IU51+EE$21-$G$21,$IT51)</f>
        <v>41</v>
      </c>
      <c r="EF51" s="10">
        <f>INDEX('O3-8hr'!$A:$Z,$IU51+EF$21-$G$21,$IT51)</f>
        <v>58</v>
      </c>
      <c r="EG51" s="10">
        <f>INDEX('O3-8hr'!$A:$Z,$IU51+EG$21-$G$21,$IT51)</f>
        <v>43</v>
      </c>
      <c r="EH51" s="10">
        <f>INDEX('O3-8hr'!$A:$Z,$IU51+EH$21-$G$21,$IT51)</f>
        <v>56</v>
      </c>
      <c r="EI51" s="10">
        <f>INDEX('O3-8hr'!$A:$Z,$IU51+EI$21-$G$21,$IT51)</f>
        <v>54</v>
      </c>
      <c r="EJ51" s="10">
        <f>INDEX('O3-8hr'!$A:$Z,$IU51+EJ$21-$G$21,$IT51)</f>
        <v>57</v>
      </c>
      <c r="EK51" s="10">
        <f>INDEX('O3-8hr'!$A:$Z,$IU51+EK$21-$G$21,$IT51)</f>
        <v>56</v>
      </c>
      <c r="EL51" s="10">
        <f>INDEX('O3-8hr'!$A:$Z,$IU51+EL$21-$G$21,$IT51)</f>
        <v>18.000000000000004</v>
      </c>
      <c r="EM51" s="10">
        <f>INDEX('O3-8hr'!$A:$Z,$IU51+EM$21-$G$21,$IT51)</f>
        <v>39</v>
      </c>
      <c r="EN51" s="10">
        <f>INDEX('O3-8hr'!$A:$Z,$IU51+EN$21-$G$21,$IT51)</f>
        <v>58</v>
      </c>
      <c r="EO51" s="10">
        <f>INDEX('O3-8hr'!$A:$Z,$IU51+EO$21-$G$21,$IT51)</f>
        <v>48</v>
      </c>
      <c r="EP51" s="10">
        <f>INDEX('O3-8hr'!$A:$Z,$IU51+EP$21-$G$21,$IT51)</f>
        <v>56</v>
      </c>
      <c r="EQ51" s="10">
        <f>INDEX('O3-8hr'!$A:$Z,$IU51+EQ$21-$G$21,$IT51)</f>
        <v>61.000000000000007</v>
      </c>
      <c r="ER51" s="10">
        <f>INDEX('O3-8hr'!$A:$Z,$IU51+ER$21-$G$21,$IT51)</f>
        <v>68</v>
      </c>
      <c r="ES51" s="10">
        <f>INDEX('O3-8hr'!$A:$Z,$IU51+ES$21-$G$21,$IT51)</f>
        <v>52.000000000000007</v>
      </c>
      <c r="ET51" s="10">
        <f>INDEX('O3-8hr'!$A:$Z,$IU51+ET$21-$G$21,$IT51)</f>
        <v>67</v>
      </c>
      <c r="EU51" s="10">
        <f>INDEX('O3-8hr'!$A:$Z,$IU51+EU$21-$G$21,$IT51)</f>
        <v>43</v>
      </c>
      <c r="EV51" s="10">
        <f>INDEX('O3-8hr'!$A:$Z,$IU51+EV$21-$G$21,$IT51)</f>
        <v>23</v>
      </c>
      <c r="EW51" s="10">
        <f>INDEX('O3-8hr'!$A:$Z,$IU51+EW$21-$G$21,$IT51)</f>
        <v>21</v>
      </c>
      <c r="EX51" s="10">
        <f>INDEX('O3-8hr'!$A:$Z,$IU51+EX$21-$G$21,$IT51)</f>
        <v>39</v>
      </c>
      <c r="EY51" s="10">
        <f>INDEX('O3-8hr'!$A:$Z,$IU51+EY$21-$G$21,$IT51)</f>
        <v>25</v>
      </c>
      <c r="EZ51" s="10">
        <f>INDEX('O3-8hr'!$A:$Z,$IU51+EZ$21-$G$21,$IT51)</f>
        <v>57</v>
      </c>
      <c r="FA51" s="10">
        <f>INDEX('O3-8hr'!$A:$Z,$IU51+FA$21-$G$21,$IT51)</f>
        <v>25</v>
      </c>
      <c r="FB51" s="10">
        <f>INDEX('O3-8hr'!$A:$Z,$IU51+FB$21-$G$21,$IT51)</f>
        <v>37.000000000000007</v>
      </c>
      <c r="FC51" s="10">
        <f>INDEX('O3-8hr'!$A:$Z,$IU51+FC$21-$G$21,$IT51)</f>
        <v>49</v>
      </c>
      <c r="FD51" s="10">
        <f>INDEX('O3-8hr'!$A:$Z,$IU51+FD$21-$G$21,$IT51)</f>
        <v>67</v>
      </c>
      <c r="FE51" s="10">
        <f>INDEX('O3-8hr'!$A:$Z,$IU51+FE$21-$G$21,$IT51)</f>
        <v>39</v>
      </c>
      <c r="FF51" s="10">
        <f>INDEX('O3-8hr'!$A:$Z,$IU51+FF$21-$G$21,$IT51)</f>
        <v>51.000000000000007</v>
      </c>
      <c r="FG51" s="10">
        <f>INDEX('O3-8hr'!$A:$Z,$IU51+FG$21-$G$21,$IT51)</f>
        <v>30</v>
      </c>
      <c r="FH51" s="10">
        <f>INDEX('O3-8hr'!$A:$Z,$IU51+FH$21-$G$21,$IT51)</f>
        <v>38</v>
      </c>
      <c r="FI51" s="10">
        <f>INDEX('O3-8hr'!$A:$Z,$IU51+FI$21-$G$21,$IT51)</f>
        <v>30</v>
      </c>
      <c r="FJ51" s="10">
        <f>INDEX('O3-8hr'!$A:$Z,$IU51+FJ$21-$G$21,$IT51)</f>
        <v>20</v>
      </c>
      <c r="FK51" s="10">
        <f>INDEX('O3-8hr'!$A:$Z,$IU51+FK$21-$G$21,$IT51)</f>
        <v>37.000000000000007</v>
      </c>
      <c r="FL51" s="10">
        <f>INDEX('O3-8hr'!$A:$Z,$IU51+FL$21-$G$21,$IT51)</f>
        <v>63</v>
      </c>
      <c r="FM51" s="10">
        <f>INDEX('O3-8hr'!$A:$Z,$IU51+FM$21-$G$21,$IT51)</f>
        <v>51.000000000000007</v>
      </c>
      <c r="FN51" s="10">
        <f>INDEX('O3-8hr'!$A:$Z,$IU51+FN$21-$G$21,$IT51)</f>
        <v>46</v>
      </c>
      <c r="FO51" s="10">
        <f>INDEX('O3-8hr'!$A:$Z,$IU51+FO$21-$G$21,$IT51)</f>
        <v>38</v>
      </c>
      <c r="FP51" s="10">
        <f>INDEX('O3-8hr'!$A:$Z,$IU51+FP$21-$G$21,$IT51)</f>
        <v>42</v>
      </c>
      <c r="FQ51" s="10">
        <f>INDEX('O3-8hr'!$A:$Z,$IU51+FQ$21-$G$21,$IT51)</f>
        <v>46</v>
      </c>
      <c r="FR51" s="10">
        <f>INDEX('O3-8hr'!$A:$Z,$IU51+FR$21-$G$21,$IT51)</f>
        <v>28</v>
      </c>
      <c r="FS51" s="10">
        <f>INDEX('O3-8hr'!$A:$Z,$IU51+FS$21-$G$21,$IT51)</f>
        <v>52.000000000000007</v>
      </c>
      <c r="FT51" s="10">
        <f>INDEX('O3-8hr'!$A:$Z,$IU51+FT$21-$G$21,$IT51)</f>
        <v>41</v>
      </c>
      <c r="FU51" s="10">
        <f>INDEX('O3-8hr'!$A:$Z,$IU51+FU$21-$G$21,$IT51)</f>
        <v>23</v>
      </c>
      <c r="FV51" s="10">
        <f>INDEX('O3-8hr'!$A:$Z,$IU51+FV$21-$G$21,$IT51)</f>
        <v>49</v>
      </c>
      <c r="FW51" s="10">
        <f>INDEX('O3-8hr'!$A:$Z,$IU51+FW$21-$G$21,$IT51)</f>
        <v>30</v>
      </c>
      <c r="FX51" s="10">
        <f>INDEX('O3-8hr'!$A:$Z,$IU51+FX$21-$G$21,$IT51)</f>
        <v>59.000000000000007</v>
      </c>
      <c r="FY51" s="10">
        <f>INDEX('O3-8hr'!$A:$Z,$IU51+FY$21-$G$21,$IT51)</f>
        <v>55</v>
      </c>
      <c r="FZ51" s="10">
        <f>INDEX('O3-8hr'!$A:$Z,$IU51+FZ$21-$G$21,$IT51)</f>
        <v>36.000000000000007</v>
      </c>
      <c r="GA51" s="10">
        <f>INDEX('O3-8hr'!$A:$Z,$IU51+GA$21-$G$21,$IT51)</f>
        <v>39</v>
      </c>
      <c r="GB51" s="10">
        <f>INDEX('O3-8hr'!$A:$Z,$IU51+GB$21-$G$21,$IT51)</f>
        <v>31</v>
      </c>
      <c r="GC51" s="10">
        <f>INDEX('O3-8hr'!$A:$Z,$IU51+GC$21-$G$21,$IT51)</f>
        <v>39</v>
      </c>
      <c r="GD51" s="10">
        <f>INDEX('O3-8hr'!$A:$Z,$IU51+GD$21-$G$21,$IT51)</f>
        <v>42</v>
      </c>
      <c r="GE51" s="10">
        <f>INDEX('O3-8hr'!$A:$Z,$IU51+GE$21-$G$21,$IT51)</f>
        <v>38</v>
      </c>
      <c r="GF51" s="10">
        <f>INDEX('O3-8hr'!$A:$Z,$IU51+GF$21-$G$21,$IT51)</f>
        <v>17</v>
      </c>
      <c r="GG51" s="10">
        <f>INDEX('O3-8hr'!$A:$Z,$IU51+GG$21-$G$21,$IT51)</f>
        <v>40</v>
      </c>
      <c r="GH51" s="10">
        <f>INDEX('O3-8hr'!$A:$Z,$IU51+GH$21-$G$21,$IT51)</f>
        <v>40</v>
      </c>
      <c r="GI51" s="10">
        <f>INDEX('O3-8hr'!$A:$Z,$IU51+GI$21-$G$21,$IT51)</f>
        <v>31</v>
      </c>
      <c r="GJ51" s="10">
        <f>INDEX('O3-8hr'!$A:$Z,$IU51+GJ$21-$G$21,$IT51)</f>
        <v>31</v>
      </c>
      <c r="GK51" s="10">
        <f>INDEX('O3-8hr'!$A:$Z,$IU51+GK$21-$G$21,$IT51)</f>
        <v>28</v>
      </c>
      <c r="GL51" s="10">
        <f>INDEX('O3-8hr'!$A:$Z,$IU51+GL$21-$G$21,$IT51)</f>
        <v>49</v>
      </c>
      <c r="GM51" s="10">
        <f>INDEX('O3-8hr'!$A:$Z,$IU51+GM$21-$G$21,$IT51)</f>
        <v>55</v>
      </c>
      <c r="GN51" s="10">
        <f>INDEX('O3-8hr'!$A:$Z,$IU51+GN$21-$G$21,$IT51)</f>
        <v>28</v>
      </c>
      <c r="GO51" s="10">
        <f>INDEX('O3-8hr'!$A:$Z,$IU51+GO$21-$G$21,$IT51)</f>
        <v>39</v>
      </c>
      <c r="GP51" s="10">
        <f>INDEX('O3-8hr'!$A:$Z,$IU51+GP$21-$G$21,$IT51)</f>
        <v>31</v>
      </c>
      <c r="GQ51" s="10">
        <f>INDEX('O3-8hr'!$A:$Z,$IU51+GQ$21-$G$21,$IT51)</f>
        <v>22.000000000000004</v>
      </c>
      <c r="GR51" s="10">
        <f>INDEX('O3-8hr'!$A:$Z,$IU51+GR$21-$G$21,$IT51)</f>
        <v>27</v>
      </c>
      <c r="GS51" s="10">
        <f>INDEX('O3-8hr'!$A:$Z,$IU51+GS$21-$G$21,$IT51)</f>
        <v>34</v>
      </c>
      <c r="GT51" s="10">
        <f>INDEX('O3-8hr'!$A:$Z,$IU51+GT$21-$G$21,$IT51)</f>
        <v>33</v>
      </c>
      <c r="GU51" s="10">
        <f>INDEX('O3-8hr'!$A:$Z,$IU51+GU$21-$G$21,$IT51)</f>
        <v>37.000000000000007</v>
      </c>
      <c r="GV51" s="10">
        <f>INDEX('O3-8hr'!$A:$Z,$IU51+GV$21-$G$21,$IT51)</f>
        <v>30</v>
      </c>
      <c r="GW51" s="10">
        <f>INDEX('O3-8hr'!$A:$Z,$IU51+GW$21-$G$21,$IT51)</f>
        <v>39</v>
      </c>
      <c r="GX51" s="10">
        <f>INDEX('O3-8hr'!$A:$Z,$IU51+GX$21-$G$21,$IT51)</f>
        <v>55</v>
      </c>
      <c r="GY51" s="10">
        <f>INDEX('O3-8hr'!$A:$Z,$IU51+GY$21-$G$21,$IT51)</f>
        <v>53.000000000000007</v>
      </c>
      <c r="GZ51" s="10">
        <f>INDEX('O3-8hr'!$A:$Z,$IU51+GZ$21-$G$21,$IT51)</f>
        <v>22.000000000000004</v>
      </c>
      <c r="HA51" s="10">
        <f>INDEX('O3-8hr'!$A:$Z,$IU51+HA$21-$G$21,$IT51)</f>
        <v>22.000000000000004</v>
      </c>
      <c r="HB51" s="10">
        <f>INDEX('O3-8hr'!$A:$Z,$IU51+HB$21-$G$21,$IT51)</f>
        <v>25</v>
      </c>
      <c r="HC51" s="10">
        <f>INDEX('O3-8hr'!$A:$Z,$IU51+HC$21-$G$21,$IT51)</f>
        <v>26.000000000000004</v>
      </c>
      <c r="HD51" s="10">
        <f>INDEX('O3-8hr'!$A:$Z,$IU51+HD$21-$G$21,$IT51)</f>
        <v>37.000000000000007</v>
      </c>
      <c r="HE51" s="10">
        <f>INDEX('O3-8hr'!$A:$Z,$IU51+HE$21-$G$21,$IT51)</f>
        <v>46</v>
      </c>
      <c r="HF51" s="10">
        <f>INDEX('O3-8hr'!$A:$Z,$IU51+HF$21-$G$21,$IT51)</f>
        <v>50</v>
      </c>
      <c r="HG51" s="10">
        <f>INDEX('O3-8hr'!$A:$Z,$IU51+HG$21-$G$21,$IT51)</f>
        <v>50</v>
      </c>
      <c r="HH51" s="10">
        <f>INDEX('O3-8hr'!$A:$Z,$IU51+HH$21-$G$21,$IT51)</f>
        <v>41</v>
      </c>
      <c r="HI51" s="10">
        <f>INDEX('O3-8hr'!$A:$Z,$IU51+HI$21-$G$21,$IT51)</f>
        <v>19</v>
      </c>
      <c r="HJ51" s="10">
        <f>INDEX('O3-8hr'!$A:$Z,$IU51+HJ$21-$G$21,$IT51)</f>
        <v>32</v>
      </c>
      <c r="HK51" s="10">
        <f>INDEX('O3-8hr'!$A:$Z,$IU51+HK$21-$G$21,$IT51)</f>
        <v>31</v>
      </c>
      <c r="HL51" s="10">
        <f>INDEX('O3-8hr'!$A:$Z,$IU51+HL$21-$G$21,$IT51)</f>
        <v>24</v>
      </c>
      <c r="HM51" s="10">
        <f>INDEX('O3-8hr'!$A:$Z,$IU51+HM$21-$G$21,$IT51)</f>
        <v>35</v>
      </c>
      <c r="HN51" s="10">
        <f>INDEX('O3-8hr'!$A:$Z,$IU51+HN$21-$G$21,$IT51)</f>
        <v>38</v>
      </c>
      <c r="HO51" s="10">
        <f>INDEX('O3-8hr'!$A:$Z,$IU51+HO$21-$G$21,$IT51)</f>
        <v>28</v>
      </c>
      <c r="HP51" s="10">
        <f>INDEX('O3-8hr'!$A:$Z,$IU51+HP$21-$G$21,$IT51)</f>
        <v>40</v>
      </c>
      <c r="HQ51" s="10">
        <f>INDEX('O3-8hr'!$A:$Z,$IU51+HQ$21-$G$21,$IT51)</f>
        <v>48</v>
      </c>
      <c r="HR51" s="10">
        <f>INDEX('O3-8hr'!$A:$Z,$IU51+HR$21-$G$21,$IT51)</f>
        <v>40</v>
      </c>
      <c r="HS51" s="10">
        <f>INDEX('O3-8hr'!$A:$Z,$IU51+HS$21-$G$21,$IT51)</f>
        <v>32</v>
      </c>
      <c r="HT51" s="10">
        <f>INDEX('O3-8hr'!$A:$Z,$IU51+HT$21-$G$21,$IT51)</f>
        <v>14</v>
      </c>
      <c r="HU51" s="10">
        <f>INDEX('O3-8hr'!$A:$Z,$IU51+HU$21-$G$21,$IT51)</f>
        <v>14</v>
      </c>
      <c r="HV51" s="10">
        <f>INDEX('O3-8hr'!$A:$Z,$IU51+HV$21-$G$21,$IT51)</f>
        <v>33</v>
      </c>
      <c r="HW51" s="10">
        <f>INDEX('O3-8hr'!$A:$Z,$IU51+HW$21-$G$21,$IT51)</f>
        <v>31</v>
      </c>
      <c r="HX51" s="10">
        <f>INDEX('O3-8hr'!$A:$Z,$IU51+HX$21-$G$21,$IT51)</f>
        <v>29</v>
      </c>
      <c r="HY51" s="10">
        <f>INDEX('O3-8hr'!$A:$Z,$IU51+HY$21-$G$21,$IT51)</f>
        <v>28</v>
      </c>
      <c r="HZ51" s="10">
        <f>INDEX('O3-8hr'!$A:$Z,$IU51+HZ$21-$G$21,$IT51)</f>
        <v>25</v>
      </c>
      <c r="IA51" s="10">
        <f>INDEX('O3-8hr'!$A:$Z,$IU51+IA$21-$G$21,$IT51)</f>
        <v>29</v>
      </c>
      <c r="IB51" s="10">
        <f>INDEX('O3-8hr'!$A:$Z,$IU51+IB$21-$G$21,$IT51)</f>
        <v>25</v>
      </c>
      <c r="IC51" s="10">
        <f>INDEX('O3-8hr'!$A:$Z,$IU51+IC$21-$G$21,$IT51)</f>
        <v>22.000000000000004</v>
      </c>
      <c r="ID51" s="10">
        <f>INDEX('O3-8hr'!$A:$Z,$IU51+ID$21-$G$21,$IT51)</f>
        <v>30</v>
      </c>
      <c r="IE51" s="10">
        <f>INDEX('O3-8hr'!$A:$Z,$IU51+IE$21-$G$21,$IT51)</f>
        <v>35</v>
      </c>
      <c r="IF51" s="10">
        <f>INDEX('O3-8hr'!$A:$Z,$IU51+IF$21-$G$21,$IT51)</f>
        <v>39</v>
      </c>
      <c r="IG51" s="10">
        <f>INDEX('O3-8hr'!$A:$Z,$IU51+IG$21-$G$21,$IT51)</f>
        <v>34</v>
      </c>
      <c r="IH51" s="10">
        <f>INDEX('O3-8hr'!$A:$Z,$IU51+IH$21-$G$21,$IT51)</f>
        <v>36.000000000000007</v>
      </c>
      <c r="II51" s="10">
        <f>INDEX('O3-8hr'!$A:$Z,$IU51+II$21-$G$21,$IT51)</f>
        <v>33</v>
      </c>
      <c r="IJ51" s="10">
        <f>INDEX('O3-8hr'!$A:$Z,$IU51+IJ$21-$G$21,$IT51)</f>
        <v>31</v>
      </c>
      <c r="IK51" s="10">
        <f>INDEX('O3-8hr'!$A:$Z,$IU51+IK$21-$G$21,$IT51)</f>
        <v>18.000000000000004</v>
      </c>
      <c r="IL51" s="10">
        <f>INDEX('O3-8hr'!$A:$Z,$IU51+IL$21-$G$21,$IT51)</f>
        <v>25</v>
      </c>
      <c r="IM51" s="10">
        <f>INDEX('O3-8hr'!$A:$Z,$IU51+IM$21-$G$21,$IT51)</f>
        <v>25</v>
      </c>
      <c r="IN51" s="10">
        <f>INDEX('O3-8hr'!$A:$Z,$IU51+IN$21-$G$21,$IT51)</f>
        <v>44.000000000000007</v>
      </c>
      <c r="IO51" s="10">
        <f>INDEX('O3-8hr'!$A:$Z,$IU51+IO$21-$G$21,$IT51)</f>
        <v>36.000000000000007</v>
      </c>
      <c r="IP51" s="10">
        <f>INDEX('O3-8hr'!$A:$Z,$IU51+IP$21-$G$21,$IT51)</f>
        <v>26.000000000000004</v>
      </c>
      <c r="IQ51" s="15">
        <f>INDEX('O3-8hr'!$A:$Z,$IU51+IQ$21-$G$21,$IT51)</f>
        <v>24</v>
      </c>
      <c r="IR51" s="21">
        <f t="shared" si="58"/>
        <v>82</v>
      </c>
      <c r="IT51" s="40">
        <f>MATCH($B51,'O3-8hr'!$1:$1,0)</f>
        <v>12</v>
      </c>
      <c r="IU51" s="40">
        <f>MATCH(DATE($A51,$IT$18,$IU$18),'O3-8hr'!$B:$B,0)</f>
        <v>796</v>
      </c>
    </row>
    <row r="52" spans="1:255" ht="12.75" customHeight="1" x14ac:dyDescent="0.2">
      <c r="A52" s="21">
        <v>2017</v>
      </c>
      <c r="B52" s="21">
        <v>340110007</v>
      </c>
      <c r="C52" s="20">
        <f>INDEX(Sites!$A:$N,MATCH($B52,Sites!$A:$A,0),2)</f>
        <v>39.422272999999997</v>
      </c>
      <c r="D52" s="21" t="str">
        <f>INDEX(Sites!$A:$N,MATCH($B52,Sites!$A:$A,0),4)</f>
        <v>NJ</v>
      </c>
      <c r="E52" s="21" t="str">
        <f>INDEX(Sites!$A:$N,MATCH($B52,Sites!$A:$A,0),10)</f>
        <v>22.0</v>
      </c>
      <c r="F52" s="40" t="str">
        <f>INDEX(Sites!$A:$N,MATCH($B52,Sites!$A:$A,0),6)</f>
        <v>Millville</v>
      </c>
      <c r="G52" s="16">
        <f>INDEX('O3-8hr'!$A:$Z,$IU52+G$21-$G$21,$IT52)</f>
        <v>38</v>
      </c>
      <c r="H52" s="10">
        <f>INDEX('O3-8hr'!$A:$Z,$IU52+H$21-$G$21,$IT52)</f>
        <v>42</v>
      </c>
      <c r="I52" s="10">
        <f>INDEX('O3-8hr'!$A:$Z,$IU52+I$21-$G$21,$IT52)</f>
        <v>40</v>
      </c>
      <c r="J52" s="10">
        <f>INDEX('O3-8hr'!$A:$Z,$IU52+J$21-$G$21,$IT52)</f>
        <v>41</v>
      </c>
      <c r="K52" s="10">
        <f>INDEX('O3-8hr'!$A:$Z,$IU52+K$21-$G$21,$IT52)</f>
        <v>39</v>
      </c>
      <c r="L52" s="10">
        <f>INDEX('O3-8hr'!$A:$Z,$IU52+L$21-$G$21,$IT52)</f>
        <v>45.000000000000007</v>
      </c>
      <c r="M52" s="10">
        <f>INDEX('O3-8hr'!$A:$Z,$IU52+M$21-$G$21,$IT52)</f>
        <v>49</v>
      </c>
      <c r="N52" s="10">
        <f>INDEX('O3-8hr'!$A:$Z,$IU52+N$21-$G$21,$IT52)</f>
        <v>45.000000000000007</v>
      </c>
      <c r="O52" s="10">
        <f>INDEX('O3-8hr'!$A:$Z,$IU52+O$21-$G$21,$IT52)</f>
        <v>49</v>
      </c>
      <c r="P52" s="10">
        <f>INDEX('O3-8hr'!$A:$Z,$IU52+P$21-$G$21,$IT52)</f>
        <v>38</v>
      </c>
      <c r="Q52" s="10">
        <f>INDEX('O3-8hr'!$A:$Z,$IU52+Q$21-$G$21,$IT52)</f>
        <v>39</v>
      </c>
      <c r="R52" s="10">
        <f>INDEX('O3-8hr'!$A:$Z,$IU52+R$21-$G$21,$IT52)</f>
        <v>36.000000000000007</v>
      </c>
      <c r="S52" s="10">
        <f>INDEX('O3-8hr'!$A:$Z,$IU52+S$21-$G$21,$IT52)</f>
        <v>38</v>
      </c>
      <c r="T52" s="10">
        <f>INDEX('O3-8hr'!$A:$Z,$IU52+T$21-$G$21,$IT52)</f>
        <v>34</v>
      </c>
      <c r="U52" s="10">
        <f>INDEX('O3-8hr'!$A:$Z,$IU52+U$21-$G$21,$IT52)</f>
        <v>41</v>
      </c>
      <c r="V52" s="10">
        <f>INDEX('O3-8hr'!$A:$Z,$IU52+V$21-$G$21,$IT52)</f>
        <v>44.000000000000007</v>
      </c>
      <c r="W52" s="10">
        <f>INDEX('O3-8hr'!$A:$Z,$IU52+W$21-$G$21,$IT52)</f>
        <v>45.000000000000007</v>
      </c>
      <c r="X52" s="10">
        <f>INDEX('O3-8hr'!$A:$Z,$IU52+X$21-$G$21,$IT52)</f>
        <v>45.000000000000007</v>
      </c>
      <c r="Y52" s="10">
        <f>INDEX('O3-8hr'!$A:$Z,$IU52+Y$21-$G$21,$IT52)</f>
        <v>48</v>
      </c>
      <c r="Z52" s="10">
        <f>INDEX('O3-8hr'!$A:$Z,$IU52+Z$21-$G$21,$IT52)</f>
        <v>47</v>
      </c>
      <c r="AA52" s="10">
        <f>INDEX('O3-8hr'!$A:$Z,$IU52+AA$21-$G$21,$IT52)</f>
        <v>34</v>
      </c>
      <c r="AB52" s="10">
        <f>INDEX('O3-8hr'!$A:$Z,$IU52+AB$21-$G$21,$IT52)</f>
        <v>43</v>
      </c>
      <c r="AC52" s="10">
        <f>INDEX('O3-8hr'!$A:$Z,$IU52+AC$21-$G$21,$IT52)</f>
        <v>37.000000000000007</v>
      </c>
      <c r="AD52" s="10">
        <f>INDEX('O3-8hr'!$A:$Z,$IU52+AD$21-$G$21,$IT52)</f>
        <v>47</v>
      </c>
      <c r="AE52" s="10">
        <f>INDEX('O3-8hr'!$A:$Z,$IU52+AE$21-$G$21,$IT52)</f>
        <v>47</v>
      </c>
      <c r="AF52" s="10">
        <f>INDEX('O3-8hr'!$A:$Z,$IU52+AF$21-$G$21,$IT52)</f>
        <v>38</v>
      </c>
      <c r="AG52" s="10">
        <f>INDEX('O3-8hr'!$A:$Z,$IU52+AG$21-$G$21,$IT52)</f>
        <v>33</v>
      </c>
      <c r="AH52" s="10">
        <f>INDEX('O3-8hr'!$A:$Z,$IU52+AH$21-$G$21,$IT52)</f>
        <v>19</v>
      </c>
      <c r="AI52" s="10">
        <f>INDEX('O3-8hr'!$A:$Z,$IU52+AI$21-$G$21,$IT52)</f>
        <v>39</v>
      </c>
      <c r="AJ52" s="10">
        <f>INDEX('O3-8hr'!$A:$Z,$IU52+AJ$21-$G$21,$IT52)</f>
        <v>40</v>
      </c>
      <c r="AK52" s="10">
        <f>INDEX('O3-8hr'!$A:$Z,$IU52+AK$21-$G$21,$IT52)</f>
        <v>40</v>
      </c>
      <c r="AL52" s="10">
        <f>INDEX('O3-8hr'!$A:$Z,$IU52+AL$21-$G$21,$IT52)</f>
        <v>35</v>
      </c>
      <c r="AM52" s="10">
        <f>INDEX('O3-8hr'!$A:$Z,$IU52+AM$21-$G$21,$IT52)</f>
        <v>44.000000000000007</v>
      </c>
      <c r="AN52" s="10">
        <f>INDEX('O3-8hr'!$A:$Z,$IU52+AN$21-$G$21,$IT52)</f>
        <v>47</v>
      </c>
      <c r="AO52" s="10">
        <f>INDEX('O3-8hr'!$A:$Z,$IU52+AO$21-$G$21,$IT52)</f>
        <v>45.000000000000007</v>
      </c>
      <c r="AP52" s="10">
        <f>INDEX('O3-8hr'!$A:$Z,$IU52+AP$21-$G$21,$IT52)</f>
        <v>48</v>
      </c>
      <c r="AQ52" s="10">
        <f>INDEX('O3-8hr'!$A:$Z,$IU52+AQ$21-$G$21,$IT52)</f>
        <v>44.000000000000007</v>
      </c>
      <c r="AR52" s="10">
        <f>INDEX('O3-8hr'!$A:$Z,$IU52+AR$21-$G$21,$IT52)</f>
        <v>34</v>
      </c>
      <c r="AS52" s="10">
        <f>INDEX('O3-8hr'!$A:$Z,$IU52+AS$21-$G$21,$IT52)</f>
        <v>45.000000000000007</v>
      </c>
      <c r="AT52" s="10">
        <f>INDEX('O3-8hr'!$A:$Z,$IU52+AT$21-$G$21,$IT52)</f>
        <v>51.000000000000007</v>
      </c>
      <c r="AU52" s="10">
        <f>INDEX('O3-8hr'!$A:$Z,$IU52+AU$21-$G$21,$IT52)</f>
        <v>57</v>
      </c>
      <c r="AV52" s="10">
        <f>INDEX('O3-8hr'!$A:$Z,$IU52+AV$21-$G$21,$IT52)</f>
        <v>54</v>
      </c>
      <c r="AW52" s="10">
        <f>INDEX('O3-8hr'!$A:$Z,$IU52+AW$21-$G$21,$IT52)</f>
        <v>50</v>
      </c>
      <c r="AX52" s="10">
        <f>INDEX('O3-8hr'!$A:$Z,$IU52+AX$21-$G$21,$IT52)</f>
        <v>42</v>
      </c>
      <c r="AY52" s="10">
        <f>INDEX('O3-8hr'!$A:$Z,$IU52+AY$21-$G$21,$IT52)</f>
        <v>50</v>
      </c>
      <c r="AZ52" s="10">
        <f>INDEX('O3-8hr'!$A:$Z,$IU52+AZ$21-$G$21,$IT52)</f>
        <v>46</v>
      </c>
      <c r="BA52" s="10">
        <f>INDEX('O3-8hr'!$A:$Z,$IU52+BA$21-$G$21,$IT52)</f>
        <v>53.000000000000007</v>
      </c>
      <c r="BB52" s="10">
        <f>INDEX('O3-8hr'!$A:$Z,$IU52+BB$21-$G$21,$IT52)</f>
        <v>31</v>
      </c>
      <c r="BC52" s="10">
        <f>INDEX('O3-8hr'!$A:$Z,$IU52+BC$21-$G$21,$IT52)</f>
        <v>40</v>
      </c>
      <c r="BD52" s="10">
        <f>INDEX('O3-8hr'!$A:$Z,$IU52+BD$21-$G$21,$IT52)</f>
        <v>39</v>
      </c>
      <c r="BE52" s="10">
        <f>INDEX('O3-8hr'!$A:$Z,$IU52+BE$21-$G$21,$IT52)</f>
        <v>43</v>
      </c>
      <c r="BF52" s="10">
        <f>INDEX('O3-8hr'!$A:$Z,$IU52+BF$21-$G$21,$IT52)</f>
        <v>31</v>
      </c>
      <c r="BG52" s="10">
        <f>INDEX('O3-8hr'!$A:$Z,$IU52+BG$21-$G$21,$IT52)</f>
        <v>19</v>
      </c>
      <c r="BH52" s="10">
        <f>INDEX('O3-8hr'!$A:$Z,$IU52+BH$21-$G$21,$IT52)</f>
        <v>27</v>
      </c>
      <c r="BI52" s="10">
        <f>INDEX('O3-8hr'!$A:$Z,$IU52+BI$21-$G$21,$IT52)</f>
        <v>35</v>
      </c>
      <c r="BJ52" s="10">
        <f>INDEX('O3-8hr'!$A:$Z,$IU52+BJ$21-$G$21,$IT52)</f>
        <v>32</v>
      </c>
      <c r="BK52" s="10">
        <f>INDEX('O3-8hr'!$A:$Z,$IU52+BK$21-$G$21,$IT52)</f>
        <v>22.000000000000004</v>
      </c>
      <c r="BL52" s="10">
        <f>INDEX('O3-8hr'!$A:$Z,$IU52+BL$21-$G$21,$IT52)</f>
        <v>41</v>
      </c>
      <c r="BM52" s="10">
        <f>INDEX('O3-8hr'!$A:$Z,$IU52+BM$21-$G$21,$IT52)</f>
        <v>53.000000000000007</v>
      </c>
      <c r="BN52" s="10">
        <f>INDEX('O3-8hr'!$A:$Z,$IU52+BN$21-$G$21,$IT52)</f>
        <v>47</v>
      </c>
      <c r="BO52" s="10">
        <f>INDEX('O3-8hr'!$A:$Z,$IU52+BO$21-$G$21,$IT52)</f>
        <v>42</v>
      </c>
      <c r="BP52" s="10">
        <f>INDEX('O3-8hr'!$A:$Z,$IU52+BP$21-$G$21,$IT52)</f>
        <v>27</v>
      </c>
      <c r="BQ52" s="10">
        <f>INDEX('O3-8hr'!$A:$Z,$IU52+BQ$21-$G$21,$IT52)</f>
        <v>50</v>
      </c>
      <c r="BR52" s="10">
        <f>INDEX('O3-8hr'!$A:$Z,$IU52+BR$21-$G$21,$IT52)</f>
        <v>38</v>
      </c>
      <c r="BS52" s="10">
        <f>INDEX('O3-8hr'!$A:$Z,$IU52+BS$21-$G$21,$IT52)</f>
        <v>40</v>
      </c>
      <c r="BT52" s="10">
        <f>INDEX('O3-8hr'!$A:$Z,$IU52+BT$21-$G$21,$IT52)</f>
        <v>36.000000000000007</v>
      </c>
      <c r="BU52" s="10">
        <f>INDEX('O3-8hr'!$A:$Z,$IU52+BU$21-$G$21,$IT52)</f>
        <v>30</v>
      </c>
      <c r="BV52" s="10">
        <f>INDEX('O3-8hr'!$A:$Z,$IU52+BV$21-$G$21,$IT52)</f>
        <v>32</v>
      </c>
      <c r="BW52" s="10">
        <f>INDEX('O3-8hr'!$A:$Z,$IU52+BW$21-$G$21,$IT52)</f>
        <v>38</v>
      </c>
      <c r="BX52" s="10">
        <f>INDEX('O3-8hr'!$A:$Z,$IU52+BX$21-$G$21,$IT52)</f>
        <v>48</v>
      </c>
      <c r="BY52" s="10">
        <f>INDEX('O3-8hr'!$A:$Z,$IU52+BY$21-$G$21,$IT52)</f>
        <v>52.000000000000007</v>
      </c>
      <c r="BZ52" s="10">
        <f>INDEX('O3-8hr'!$A:$Z,$IU52+BZ$21-$G$21,$IT52)</f>
        <v>36.000000000000007</v>
      </c>
      <c r="CA52" s="10">
        <f>INDEX('O3-8hr'!$A:$Z,$IU52+CA$21-$G$21,$IT52)</f>
        <v>33</v>
      </c>
      <c r="CB52" s="10">
        <f>INDEX('O3-8hr'!$A:$Z,$IU52+CB$21-$G$21,$IT52)</f>
        <v>28</v>
      </c>
      <c r="CC52" s="10">
        <f>INDEX('O3-8hr'!$A:$Z,$IU52+CC$21-$G$21,$IT52)</f>
        <v>50</v>
      </c>
      <c r="CD52" s="10">
        <f>INDEX('O3-8hr'!$A:$Z,$IU52+CD$21-$G$21,$IT52)</f>
        <v>37.000000000000007</v>
      </c>
      <c r="CE52" s="10">
        <f>INDEX('O3-8hr'!$A:$Z,$IU52+CE$21-$G$21,$IT52)</f>
        <v>48</v>
      </c>
      <c r="CF52" s="10">
        <f>INDEX('O3-8hr'!$A:$Z,$IU52+CF$21-$G$21,$IT52)</f>
        <v>62</v>
      </c>
      <c r="CG52" s="10">
        <f>INDEX('O3-8hr'!$A:$Z,$IU52+CG$21-$G$21,$IT52)</f>
        <v>63</v>
      </c>
      <c r="CH52" s="10">
        <f>INDEX('O3-8hr'!$A:$Z,$IU52+CH$21-$G$21,$IT52)</f>
        <v>52.000000000000007</v>
      </c>
      <c r="CI52" s="10">
        <f>INDEX('O3-8hr'!$A:$Z,$IU52+CI$21-$G$21,$IT52)</f>
        <v>35</v>
      </c>
      <c r="CJ52" s="10">
        <f>INDEX('O3-8hr'!$A:$Z,$IU52+CJ$21-$G$21,$IT52)</f>
        <v>35</v>
      </c>
      <c r="CK52" s="10">
        <f>INDEX('O3-8hr'!$A:$Z,$IU52+CK$21-$G$21,$IT52)</f>
        <v>14</v>
      </c>
      <c r="CL52" s="10">
        <f>INDEX('O3-8hr'!$A:$Z,$IU52+CL$21-$G$21,$IT52)</f>
        <v>31</v>
      </c>
      <c r="CM52" s="10">
        <f>INDEX('O3-8hr'!$A:$Z,$IU52+CM$21-$G$21,$IT52)</f>
        <v>46</v>
      </c>
      <c r="CN52" s="10">
        <f>INDEX('O3-8hr'!$A:$Z,$IU52+CN$21-$G$21,$IT52)</f>
        <v>40</v>
      </c>
      <c r="CO52" s="10">
        <f>INDEX('O3-8hr'!$A:$Z,$IU52+CO$21-$G$21,$IT52)</f>
        <v>38</v>
      </c>
      <c r="CP52" s="10">
        <f>INDEX('O3-8hr'!$A:$Z,$IU52+CP$21-$G$21,$IT52)</f>
        <v>32</v>
      </c>
      <c r="CQ52" s="10">
        <f>INDEX('O3-8hr'!$A:$Z,$IU52+CQ$21-$G$21,$IT52)</f>
        <v>37.000000000000007</v>
      </c>
      <c r="CR52" s="10">
        <f>INDEX('O3-8hr'!$A:$Z,$IU52+CR$21-$G$21,$IT52)</f>
        <v>29</v>
      </c>
      <c r="CS52" s="10">
        <f>INDEX('O3-8hr'!$A:$Z,$IU52+CS$21-$G$21,$IT52)</f>
        <v>30</v>
      </c>
      <c r="CT52" s="10">
        <f>INDEX('O3-8hr'!$A:$Z,$IU52+CT$21-$G$21,$IT52)</f>
        <v>46</v>
      </c>
      <c r="CU52" s="10">
        <f>INDEX('O3-8hr'!$A:$Z,$IU52+CU$21-$G$21,$IT52)</f>
        <v>54</v>
      </c>
      <c r="CV52" s="10">
        <f>INDEX('O3-8hr'!$A:$Z,$IU52+CV$21-$G$21,$IT52)</f>
        <v>50</v>
      </c>
      <c r="CW52" s="10">
        <f>INDEX('O3-8hr'!$A:$Z,$IU52+CW$21-$G$21,$IT52)</f>
        <v>46</v>
      </c>
      <c r="CX52" s="10">
        <f>INDEX('O3-8hr'!$A:$Z,$IU52+CX$21-$G$21,$IT52)</f>
        <v>53.000000000000007</v>
      </c>
      <c r="CY52" s="10">
        <f>INDEX('O3-8hr'!$A:$Z,$IU52+CY$21-$G$21,$IT52)</f>
        <v>31</v>
      </c>
      <c r="CZ52" s="10">
        <f>INDEX('O3-8hr'!$A:$Z,$IU52+CZ$21-$G$21,$IT52)</f>
        <v>24</v>
      </c>
      <c r="DA52" s="10">
        <f>INDEX('O3-8hr'!$A:$Z,$IU52+DA$21-$G$21,$IT52)</f>
        <v>29</v>
      </c>
      <c r="DB52" s="10">
        <f>INDEX('O3-8hr'!$A:$Z,$IU52+DB$21-$G$21,$IT52)</f>
        <v>37.000000000000007</v>
      </c>
      <c r="DC52" s="10">
        <f>INDEX('O3-8hr'!$A:$Z,$IU52+DC$21-$G$21,$IT52)</f>
        <v>51.000000000000007</v>
      </c>
      <c r="DD52" s="10">
        <f>INDEX('O3-8hr'!$A:$Z,$IU52+DD$21-$G$21,$IT52)</f>
        <v>58</v>
      </c>
      <c r="DE52" s="10">
        <f>INDEX('O3-8hr'!$A:$Z,$IU52+DE$21-$G$21,$IT52)</f>
        <v>61.000000000000007</v>
      </c>
      <c r="DF52" s="10">
        <f>INDEX('O3-8hr'!$A:$Z,$IU52+DF$21-$G$21,$IT52)</f>
        <v>65</v>
      </c>
      <c r="DG52" s="10">
        <f>INDEX('O3-8hr'!$A:$Z,$IU52+DG$21-$G$21,$IT52)</f>
        <v>63</v>
      </c>
      <c r="DH52" s="10">
        <f>INDEX('O3-8hr'!$A:$Z,$IU52+DH$21-$G$21,$IT52)</f>
        <v>38</v>
      </c>
      <c r="DI52" s="10">
        <f>INDEX('O3-8hr'!$A:$Z,$IU52+DI$21-$G$21,$IT52)</f>
        <v>39</v>
      </c>
      <c r="DJ52" s="10">
        <f>INDEX('O3-8hr'!$A:$Z,$IU52+DJ$21-$G$21,$IT52)</f>
        <v>33</v>
      </c>
      <c r="DK52" s="10">
        <f>INDEX('O3-8hr'!$A:$Z,$IU52+DK$21-$G$21,$IT52)</f>
        <v>38</v>
      </c>
      <c r="DL52" s="10">
        <f>INDEX('O3-8hr'!$A:$Z,$IU52+DL$21-$G$21,$IT52)</f>
        <v>36.000000000000007</v>
      </c>
      <c r="DM52" s="10">
        <f>INDEX('O3-8hr'!$A:$Z,$IU52+DM$21-$G$21,$IT52)</f>
        <v>27</v>
      </c>
      <c r="DN52" s="10">
        <f>INDEX('O3-8hr'!$A:$Z,$IU52+DN$21-$G$21,$IT52)</f>
        <v>57</v>
      </c>
      <c r="DO52" s="10">
        <f>INDEX('O3-8hr'!$A:$Z,$IU52+DO$21-$G$21,$IT52)</f>
        <v>60</v>
      </c>
      <c r="DP52" s="10">
        <f>INDEX('O3-8hr'!$A:$Z,$IU52+DP$21-$G$21,$IT52)</f>
        <v>56</v>
      </c>
      <c r="DQ52" s="10">
        <f>INDEX('O3-8hr'!$A:$Z,$IU52+DQ$21-$G$21,$IT52)</f>
        <v>24</v>
      </c>
      <c r="DR52" s="10">
        <f>INDEX('O3-8hr'!$A:$Z,$IU52+DR$21-$G$21,$IT52)</f>
        <v>44.000000000000007</v>
      </c>
      <c r="DS52" s="10">
        <f>INDEX('O3-8hr'!$A:$Z,$IU52+DS$21-$G$21,$IT52)</f>
        <v>50</v>
      </c>
      <c r="DT52" s="10">
        <f>INDEX('O3-8hr'!$A:$Z,$IU52+DT$21-$G$21,$IT52)</f>
        <v>54</v>
      </c>
      <c r="DU52" s="10">
        <f>INDEX('O3-8hr'!$A:$Z,$IU52+DU$21-$G$21,$IT52)</f>
        <v>51.000000000000007</v>
      </c>
      <c r="DV52" s="10">
        <f>INDEX('O3-8hr'!$A:$Z,$IU52+DV$21-$G$21,$IT52)</f>
        <v>47</v>
      </c>
      <c r="DW52" s="10">
        <f>INDEX('O3-8hr'!$A:$Z,$IU52+DW$21-$G$21,$IT52)</f>
        <v>51.000000000000007</v>
      </c>
      <c r="DX52" s="10">
        <f>INDEX('O3-8hr'!$A:$Z,$IU52+DX$21-$G$21,$IT52)</f>
        <v>53.000000000000007</v>
      </c>
      <c r="DY52" s="10">
        <f>INDEX('O3-8hr'!$A:$Z,$IU52+DY$21-$G$21,$IT52)</f>
        <v>27</v>
      </c>
      <c r="DZ52" s="10">
        <f>INDEX('O3-8hr'!$A:$Z,$IU52+DZ$21-$G$21,$IT52)</f>
        <v>58</v>
      </c>
      <c r="EA52" s="10">
        <f>INDEX('O3-8hr'!$A:$Z,$IU52+EA$21-$G$21,$IT52)</f>
        <v>60</v>
      </c>
      <c r="EB52" s="10">
        <f>INDEX('O3-8hr'!$A:$Z,$IU52+EB$21-$G$21,$IT52)</f>
        <v>48</v>
      </c>
      <c r="EC52" s="10">
        <f>INDEX('O3-8hr'!$A:$Z,$IU52+EC$21-$G$21,$IT52)</f>
        <v>43</v>
      </c>
      <c r="ED52" s="10">
        <f>INDEX('O3-8hr'!$A:$Z,$IU52+ED$21-$G$21,$IT52)</f>
        <v>21</v>
      </c>
      <c r="EE52" s="10">
        <f>INDEX('O3-8hr'!$A:$Z,$IU52+EE$21-$G$21,$IT52)</f>
        <v>41</v>
      </c>
      <c r="EF52" s="10">
        <f>INDEX('O3-8hr'!$A:$Z,$IU52+EF$21-$G$21,$IT52)</f>
        <v>56</v>
      </c>
      <c r="EG52" s="10">
        <f>INDEX('O3-8hr'!$A:$Z,$IU52+EG$21-$G$21,$IT52)</f>
        <v>45.000000000000007</v>
      </c>
      <c r="EH52" s="10">
        <f>INDEX('O3-8hr'!$A:$Z,$IU52+EH$21-$G$21,$IT52)</f>
        <v>44.000000000000007</v>
      </c>
      <c r="EI52" s="10">
        <f>INDEX('O3-8hr'!$A:$Z,$IU52+EI$21-$G$21,$IT52)</f>
        <v>48</v>
      </c>
      <c r="EJ52" s="10">
        <f>INDEX('O3-8hr'!$A:$Z,$IU52+EJ$21-$G$21,$IT52)</f>
        <v>61.000000000000007</v>
      </c>
      <c r="EK52" s="10">
        <f>INDEX('O3-8hr'!$A:$Z,$IU52+EK$21-$G$21,$IT52)</f>
        <v>58</v>
      </c>
      <c r="EL52" s="10">
        <f>INDEX('O3-8hr'!$A:$Z,$IU52+EL$21-$G$21,$IT52)</f>
        <v>41</v>
      </c>
      <c r="EM52" s="10">
        <f>INDEX('O3-8hr'!$A:$Z,$IU52+EM$21-$G$21,$IT52)</f>
        <v>48</v>
      </c>
      <c r="EN52" s="10">
        <f>INDEX('O3-8hr'!$A:$Z,$IU52+EN$21-$G$21,$IT52)</f>
        <v>45.000000000000007</v>
      </c>
      <c r="EO52" s="10">
        <f>INDEX('O3-8hr'!$A:$Z,$IU52+EO$21-$G$21,$IT52)</f>
        <v>41</v>
      </c>
      <c r="EP52" s="10">
        <f>INDEX('O3-8hr'!$A:$Z,$IU52+EP$21-$G$21,$IT52)</f>
        <v>40</v>
      </c>
      <c r="EQ52" s="10">
        <f>INDEX('O3-8hr'!$A:$Z,$IU52+EQ$21-$G$21,$IT52)</f>
        <v>47</v>
      </c>
      <c r="ER52" s="10">
        <f>INDEX('O3-8hr'!$A:$Z,$IU52+ER$21-$G$21,$IT52)</f>
        <v>65</v>
      </c>
      <c r="ES52" s="10">
        <f>INDEX('O3-8hr'!$A:$Z,$IU52+ES$21-$G$21,$IT52)</f>
        <v>64</v>
      </c>
      <c r="ET52" s="10">
        <f>INDEX('O3-8hr'!$A:$Z,$IU52+ET$21-$G$21,$IT52)</f>
        <v>54</v>
      </c>
      <c r="EU52" s="10">
        <f>INDEX('O3-8hr'!$A:$Z,$IU52+EU$21-$G$21,$IT52)</f>
        <v>40</v>
      </c>
      <c r="EV52" s="10">
        <f>INDEX('O3-8hr'!$A:$Z,$IU52+EV$21-$G$21,$IT52)</f>
        <v>51.000000000000007</v>
      </c>
      <c r="EW52" s="10">
        <f>INDEX('O3-8hr'!$A:$Z,$IU52+EW$21-$G$21,$IT52)</f>
        <v>31</v>
      </c>
      <c r="EX52" s="10">
        <f>INDEX('O3-8hr'!$A:$Z,$IU52+EX$21-$G$21,$IT52)</f>
        <v>31</v>
      </c>
      <c r="EY52" s="10">
        <f>INDEX('O3-8hr'!$A:$Z,$IU52+EY$21-$G$21,$IT52)</f>
        <v>33</v>
      </c>
      <c r="EZ52" s="10">
        <f>INDEX('O3-8hr'!$A:$Z,$IU52+EZ$21-$G$21,$IT52)</f>
        <v>43</v>
      </c>
      <c r="FA52" s="10">
        <f>INDEX('O3-8hr'!$A:$Z,$IU52+FA$21-$G$21,$IT52)</f>
        <v>30</v>
      </c>
      <c r="FB52" s="10">
        <f>INDEX('O3-8hr'!$A:$Z,$IU52+FB$21-$G$21,$IT52)</f>
        <v>34</v>
      </c>
      <c r="FC52" s="10">
        <f>INDEX('O3-8hr'!$A:$Z,$IU52+FC$21-$G$21,$IT52)</f>
        <v>49</v>
      </c>
      <c r="FD52" s="10">
        <f>INDEX('O3-8hr'!$A:$Z,$IU52+FD$21-$G$21,$IT52)</f>
        <v>49</v>
      </c>
      <c r="FE52" s="10">
        <f>INDEX('O3-8hr'!$A:$Z,$IU52+FE$21-$G$21,$IT52)</f>
        <v>50</v>
      </c>
      <c r="FF52" s="10">
        <f>INDEX('O3-8hr'!$A:$Z,$IU52+FF$21-$G$21,$IT52)</f>
        <v>47</v>
      </c>
      <c r="FG52" s="10">
        <f>INDEX('O3-8hr'!$A:$Z,$IU52+FG$21-$G$21,$IT52)</f>
        <v>39</v>
      </c>
      <c r="FH52" s="10">
        <f>INDEX('O3-8hr'!$A:$Z,$IU52+FH$21-$G$21,$IT52)</f>
        <v>38</v>
      </c>
      <c r="FI52" s="10">
        <f>INDEX('O3-8hr'!$A:$Z,$IU52+FI$21-$G$21,$IT52)</f>
        <v>39</v>
      </c>
      <c r="FJ52" s="10">
        <f>INDEX('O3-8hr'!$A:$Z,$IU52+FJ$21-$G$21,$IT52)</f>
        <v>33</v>
      </c>
      <c r="FK52" s="10">
        <f>INDEX('O3-8hr'!$A:$Z,$IU52+FK$21-$G$21,$IT52)</f>
        <v>38</v>
      </c>
      <c r="FL52" s="10">
        <f>INDEX('O3-8hr'!$A:$Z,$IU52+FL$21-$G$21,$IT52)</f>
        <v>46</v>
      </c>
      <c r="FM52" s="10">
        <f>INDEX('O3-8hr'!$A:$Z,$IU52+FM$21-$G$21,$IT52)</f>
        <v>50</v>
      </c>
      <c r="FN52" s="10">
        <f>INDEX('O3-8hr'!$A:$Z,$IU52+FN$21-$G$21,$IT52)</f>
        <v>44.000000000000007</v>
      </c>
      <c r="FO52" s="10">
        <f>INDEX('O3-8hr'!$A:$Z,$IU52+FO$21-$G$21,$IT52)</f>
        <v>27</v>
      </c>
      <c r="FP52" s="10">
        <f>INDEX('O3-8hr'!$A:$Z,$IU52+FP$21-$G$21,$IT52)</f>
        <v>50</v>
      </c>
      <c r="FQ52" s="10">
        <f>INDEX('O3-8hr'!$A:$Z,$IU52+FQ$21-$G$21,$IT52)</f>
        <v>40</v>
      </c>
      <c r="FR52" s="10">
        <f>INDEX('O3-8hr'!$A:$Z,$IU52+FR$21-$G$21,$IT52)</f>
        <v>18.000000000000004</v>
      </c>
      <c r="FS52" s="10">
        <f>INDEX('O3-8hr'!$A:$Z,$IU52+FS$21-$G$21,$IT52)</f>
        <v>56</v>
      </c>
      <c r="FT52" s="10">
        <f>INDEX('O3-8hr'!$A:$Z,$IU52+FT$21-$G$21,$IT52)</f>
        <v>52.000000000000007</v>
      </c>
      <c r="FU52" s="10">
        <f>INDEX('O3-8hr'!$A:$Z,$IU52+FU$21-$G$21,$IT52)</f>
        <v>34</v>
      </c>
      <c r="FV52" s="10">
        <f>INDEX('O3-8hr'!$A:$Z,$IU52+FV$21-$G$21,$IT52)</f>
        <v>49</v>
      </c>
      <c r="FW52" s="10">
        <f>INDEX('O3-8hr'!$A:$Z,$IU52+FW$21-$G$21,$IT52)</f>
        <v>42</v>
      </c>
      <c r="FX52" s="10">
        <f>INDEX('O3-8hr'!$A:$Z,$IU52+FX$21-$G$21,$IT52)</f>
        <v>46</v>
      </c>
      <c r="FY52" s="10">
        <f>INDEX('O3-8hr'!$A:$Z,$IU52+FY$21-$G$21,$IT52)</f>
        <v>44.000000000000007</v>
      </c>
      <c r="FZ52" s="10">
        <f>INDEX('O3-8hr'!$A:$Z,$IU52+FZ$21-$G$21,$IT52)</f>
        <v>43</v>
      </c>
      <c r="GA52" s="10">
        <f>INDEX('O3-8hr'!$A:$Z,$IU52+GA$21-$G$21,$IT52)</f>
        <v>46</v>
      </c>
      <c r="GB52" s="10">
        <f>INDEX('O3-8hr'!$A:$Z,$IU52+GB$21-$G$21,$IT52)</f>
        <v>43</v>
      </c>
      <c r="GC52" s="10">
        <f>INDEX('O3-8hr'!$A:$Z,$IU52+GC$21-$G$21,$IT52)</f>
        <v>39</v>
      </c>
      <c r="GD52" s="10">
        <f>INDEX('O3-8hr'!$A:$Z,$IU52+GD$21-$G$21,$IT52)</f>
        <v>40</v>
      </c>
      <c r="GE52" s="10">
        <f>INDEX('O3-8hr'!$A:$Z,$IU52+GE$21-$G$21,$IT52)</f>
        <v>34</v>
      </c>
      <c r="GF52" s="10">
        <f>INDEX('O3-8hr'!$A:$Z,$IU52+GF$21-$G$21,$IT52)</f>
        <v>24</v>
      </c>
      <c r="GG52" s="10">
        <f>INDEX('O3-8hr'!$A:$Z,$IU52+GG$21-$G$21,$IT52)</f>
        <v>38</v>
      </c>
      <c r="GH52" s="10">
        <f>INDEX('O3-8hr'!$A:$Z,$IU52+GH$21-$G$21,$IT52)</f>
        <v>52.000000000000007</v>
      </c>
      <c r="GI52" s="10">
        <f>INDEX('O3-8hr'!$A:$Z,$IU52+GI$21-$G$21,$IT52)</f>
        <v>31</v>
      </c>
      <c r="GJ52" s="10">
        <f>INDEX('O3-8hr'!$A:$Z,$IU52+GJ$21-$G$21,$IT52)</f>
        <v>36.000000000000007</v>
      </c>
      <c r="GK52" s="10">
        <f>INDEX('O3-8hr'!$A:$Z,$IU52+GK$21-$G$21,$IT52)</f>
        <v>25</v>
      </c>
      <c r="GL52" s="10">
        <f>INDEX('O3-8hr'!$A:$Z,$IU52+GL$21-$G$21,$IT52)</f>
        <v>44.000000000000007</v>
      </c>
      <c r="GM52" s="10">
        <f>INDEX('O3-8hr'!$A:$Z,$IU52+GM$21-$G$21,$IT52)</f>
        <v>43</v>
      </c>
      <c r="GN52" s="10">
        <f>INDEX('O3-8hr'!$A:$Z,$IU52+GN$21-$G$21,$IT52)</f>
        <v>25</v>
      </c>
      <c r="GO52" s="10">
        <f>INDEX('O3-8hr'!$A:$Z,$IU52+GO$21-$G$21,$IT52)</f>
        <v>33</v>
      </c>
      <c r="GP52" s="10">
        <f>INDEX('O3-8hr'!$A:$Z,$IU52+GP$21-$G$21,$IT52)</f>
        <v>33</v>
      </c>
      <c r="GQ52" s="10">
        <f>INDEX('O3-8hr'!$A:$Z,$IU52+GQ$21-$G$21,$IT52)</f>
        <v>26.000000000000004</v>
      </c>
      <c r="GR52" s="10">
        <f>INDEX('O3-8hr'!$A:$Z,$IU52+GR$21-$G$21,$IT52)</f>
        <v>25</v>
      </c>
      <c r="GS52" s="10">
        <f>INDEX('O3-8hr'!$A:$Z,$IU52+GS$21-$G$21,$IT52)</f>
        <v>30</v>
      </c>
      <c r="GT52" s="10">
        <f>INDEX('O3-8hr'!$A:$Z,$IU52+GT$21-$G$21,$IT52)</f>
        <v>43</v>
      </c>
      <c r="GU52" s="10">
        <f>INDEX('O3-8hr'!$A:$Z,$IU52+GU$21-$G$21,$IT52)</f>
        <v>21</v>
      </c>
      <c r="GV52" s="10">
        <f>INDEX('O3-8hr'!$A:$Z,$IU52+GV$21-$G$21,$IT52)</f>
        <v>39</v>
      </c>
      <c r="GW52" s="10">
        <f>INDEX('O3-8hr'!$A:$Z,$IU52+GW$21-$G$21,$IT52)</f>
        <v>43</v>
      </c>
      <c r="GX52" s="10">
        <f>INDEX('O3-8hr'!$A:$Z,$IU52+GX$21-$G$21,$IT52)</f>
        <v>44.000000000000007</v>
      </c>
      <c r="GY52" s="10">
        <f>INDEX('O3-8hr'!$A:$Z,$IU52+GY$21-$G$21,$IT52)</f>
        <v>37.000000000000007</v>
      </c>
      <c r="GZ52" s="10">
        <f>INDEX('O3-8hr'!$A:$Z,$IU52+GZ$21-$G$21,$IT52)</f>
        <v>19</v>
      </c>
      <c r="HA52" s="10">
        <f>INDEX('O3-8hr'!$A:$Z,$IU52+HA$21-$G$21,$IT52)</f>
        <v>20</v>
      </c>
      <c r="HB52" s="10">
        <f>INDEX('O3-8hr'!$A:$Z,$IU52+HB$21-$G$21,$IT52)</f>
        <v>33</v>
      </c>
      <c r="HC52" s="10">
        <f>INDEX('O3-8hr'!$A:$Z,$IU52+HC$21-$G$21,$IT52)</f>
        <v>35</v>
      </c>
      <c r="HD52" s="10">
        <f>INDEX('O3-8hr'!$A:$Z,$IU52+HD$21-$G$21,$IT52)</f>
        <v>31</v>
      </c>
      <c r="HE52" s="10">
        <f>INDEX('O3-8hr'!$A:$Z,$IU52+HE$21-$G$21,$IT52)</f>
        <v>38</v>
      </c>
      <c r="HF52" s="10">
        <f>INDEX('O3-8hr'!$A:$Z,$IU52+HF$21-$G$21,$IT52)</f>
        <v>54</v>
      </c>
      <c r="HG52" s="10">
        <f>INDEX('O3-8hr'!$A:$Z,$IU52+HG$21-$G$21,$IT52)</f>
        <v>41</v>
      </c>
      <c r="HH52" s="10">
        <f>INDEX('O3-8hr'!$A:$Z,$IU52+HH$21-$G$21,$IT52)</f>
        <v>18.000000000000004</v>
      </c>
      <c r="HI52" s="10">
        <f>INDEX('O3-8hr'!$A:$Z,$IU52+HI$21-$G$21,$IT52)</f>
        <v>16</v>
      </c>
      <c r="HJ52" s="10">
        <f>INDEX('O3-8hr'!$A:$Z,$IU52+HJ$21-$G$21,$IT52)</f>
        <v>38</v>
      </c>
      <c r="HK52" s="10">
        <f>INDEX('O3-8hr'!$A:$Z,$IU52+HK$21-$G$21,$IT52)</f>
        <v>37.000000000000007</v>
      </c>
      <c r="HL52" s="10">
        <f>INDEX('O3-8hr'!$A:$Z,$IU52+HL$21-$G$21,$IT52)</f>
        <v>24</v>
      </c>
      <c r="HM52" s="10">
        <f>INDEX('O3-8hr'!$A:$Z,$IU52+HM$21-$G$21,$IT52)</f>
        <v>32</v>
      </c>
      <c r="HN52" s="10">
        <f>INDEX('O3-8hr'!$A:$Z,$IU52+HN$21-$G$21,$IT52)</f>
        <v>41</v>
      </c>
      <c r="HO52" s="10">
        <f>INDEX('O3-8hr'!$A:$Z,$IU52+HO$21-$G$21,$IT52)</f>
        <v>30</v>
      </c>
      <c r="HP52" s="10">
        <f>INDEX('O3-8hr'!$A:$Z,$IU52+HP$21-$G$21,$IT52)</f>
        <v>38</v>
      </c>
      <c r="HQ52" s="10">
        <f>INDEX('O3-8hr'!$A:$Z,$IU52+HQ$21-$G$21,$IT52)</f>
        <v>48</v>
      </c>
      <c r="HR52" s="10">
        <f>INDEX('O3-8hr'!$A:$Z,$IU52+HR$21-$G$21,$IT52)</f>
        <v>46</v>
      </c>
      <c r="HS52" s="10">
        <f>INDEX('O3-8hr'!$A:$Z,$IU52+HS$21-$G$21,$IT52)</f>
        <v>31</v>
      </c>
      <c r="HT52" s="10">
        <f>INDEX('O3-8hr'!$A:$Z,$IU52+HT$21-$G$21,$IT52)</f>
        <v>19</v>
      </c>
      <c r="HU52" s="10">
        <f>INDEX('O3-8hr'!$A:$Z,$IU52+HU$21-$G$21,$IT52)</f>
        <v>16</v>
      </c>
      <c r="HV52" s="10">
        <f>INDEX('O3-8hr'!$A:$Z,$IU52+HV$21-$G$21,$IT52)</f>
        <v>35</v>
      </c>
      <c r="HW52" s="10">
        <f>INDEX('O3-8hr'!$A:$Z,$IU52+HW$21-$G$21,$IT52)</f>
        <v>36.000000000000007</v>
      </c>
      <c r="HX52" s="10">
        <f>INDEX('O3-8hr'!$A:$Z,$IU52+HX$21-$G$21,$IT52)</f>
        <v>27</v>
      </c>
      <c r="HY52" s="10">
        <f>INDEX('O3-8hr'!$A:$Z,$IU52+HY$21-$G$21,$IT52)</f>
        <v>26.000000000000004</v>
      </c>
      <c r="HZ52" s="10">
        <f>INDEX('O3-8hr'!$A:$Z,$IU52+HZ$21-$G$21,$IT52)</f>
        <v>18.000000000000004</v>
      </c>
      <c r="IA52" s="10">
        <f>INDEX('O3-8hr'!$A:$Z,$IU52+IA$21-$G$21,$IT52)</f>
        <v>27</v>
      </c>
      <c r="IB52" s="10">
        <f>INDEX('O3-8hr'!$A:$Z,$IU52+IB$21-$G$21,$IT52)</f>
        <v>20</v>
      </c>
      <c r="IC52" s="10">
        <f>INDEX('O3-8hr'!$A:$Z,$IU52+IC$21-$G$21,$IT52)</f>
        <v>26.000000000000004</v>
      </c>
      <c r="ID52" s="10">
        <f>INDEX('O3-8hr'!$A:$Z,$IU52+ID$21-$G$21,$IT52)</f>
        <v>37.000000000000007</v>
      </c>
      <c r="IE52" s="10">
        <f>INDEX('O3-8hr'!$A:$Z,$IU52+IE$21-$G$21,$IT52)</f>
        <v>42</v>
      </c>
      <c r="IF52" s="10">
        <f>INDEX('O3-8hr'!$A:$Z,$IU52+IF$21-$G$21,$IT52)</f>
        <v>42</v>
      </c>
      <c r="IG52" s="10">
        <f>INDEX('O3-8hr'!$A:$Z,$IU52+IG$21-$G$21,$IT52)</f>
        <v>42</v>
      </c>
      <c r="IH52" s="10">
        <f>INDEX('O3-8hr'!$A:$Z,$IU52+IH$21-$G$21,$IT52)</f>
        <v>42</v>
      </c>
      <c r="II52" s="10">
        <f>INDEX('O3-8hr'!$A:$Z,$IU52+II$21-$G$21,$IT52)</f>
        <v>39</v>
      </c>
      <c r="IJ52" s="10">
        <f>INDEX('O3-8hr'!$A:$Z,$IU52+IJ$21-$G$21,$IT52)</f>
        <v>32</v>
      </c>
      <c r="IK52" s="10">
        <f>INDEX('O3-8hr'!$A:$Z,$IU52+IK$21-$G$21,$IT52)</f>
        <v>27</v>
      </c>
      <c r="IL52" s="10">
        <f>INDEX('O3-8hr'!$A:$Z,$IU52+IL$21-$G$21,$IT52)</f>
        <v>23</v>
      </c>
      <c r="IM52" s="10">
        <f>INDEX('O3-8hr'!$A:$Z,$IU52+IM$21-$G$21,$IT52)</f>
        <v>38</v>
      </c>
      <c r="IN52" s="10">
        <f>INDEX('O3-8hr'!$A:$Z,$IU52+IN$21-$G$21,$IT52)</f>
        <v>47</v>
      </c>
      <c r="IO52" s="10">
        <f>INDEX('O3-8hr'!$A:$Z,$IU52+IO$21-$G$21,$IT52)</f>
        <v>36.000000000000007</v>
      </c>
      <c r="IP52" s="10">
        <f>INDEX('O3-8hr'!$A:$Z,$IU52+IP$21-$G$21,$IT52)</f>
        <v>30</v>
      </c>
      <c r="IQ52" s="15">
        <f>INDEX('O3-8hr'!$A:$Z,$IU52+IQ$21-$G$21,$IT52)</f>
        <v>30</v>
      </c>
      <c r="IR52" s="21">
        <f t="shared" si="58"/>
        <v>65</v>
      </c>
      <c r="IT52" s="40">
        <f>MATCH($B52,'O3-8hr'!$1:$1,0)</f>
        <v>13</v>
      </c>
      <c r="IU52" s="40">
        <f>MATCH(DATE($A52,$IT$18,$IU$18),'O3-8hr'!$B:$B,0)</f>
        <v>796</v>
      </c>
    </row>
    <row r="53" spans="1:255" ht="12.75" customHeight="1" x14ac:dyDescent="0.2">
      <c r="A53" s="21">
        <v>2017</v>
      </c>
      <c r="B53" s="21">
        <v>340250005</v>
      </c>
      <c r="C53" s="20">
        <f>INDEX(Sites!$A:$N,MATCH($B53,Sites!$A:$A,0),2)</f>
        <v>40.277647000000002</v>
      </c>
      <c r="D53" s="21" t="str">
        <f>INDEX(Sites!$A:$N,MATCH($B53,Sites!$A:$A,0),4)</f>
        <v>NJ</v>
      </c>
      <c r="E53" s="21" t="str">
        <f>INDEX(Sites!$A:$N,MATCH($B53,Sites!$A:$A,0),10)</f>
        <v>8.0</v>
      </c>
      <c r="F53" s="40" t="str">
        <f>INDEX(Sites!$A:$N,MATCH($B53,Sites!$A:$A,0),6)</f>
        <v>Monmouth University</v>
      </c>
      <c r="G53" s="16">
        <f>INDEX('O3-8hr'!$A:$Z,$IU53+G$21-$G$21,$IT53)</f>
        <v>21</v>
      </c>
      <c r="H53" s="10">
        <f>INDEX('O3-8hr'!$A:$Z,$IU53+H$21-$G$21,$IT53)</f>
        <v>26.000000000000004</v>
      </c>
      <c r="I53" s="10">
        <f>INDEX('O3-8hr'!$A:$Z,$IU53+I$21-$G$21,$IT53)</f>
        <v>23</v>
      </c>
      <c r="J53" s="10">
        <f>INDEX('O3-8hr'!$A:$Z,$IU53+J$21-$G$21,$IT53)</f>
        <v>23</v>
      </c>
      <c r="K53" s="10">
        <f>INDEX('O3-8hr'!$A:$Z,$IU53+K$21-$G$21,$IT53)</f>
        <v>22.000000000000004</v>
      </c>
      <c r="L53" s="10">
        <f>INDEX('O3-8hr'!$A:$Z,$IU53+L$21-$G$21,$IT53)</f>
        <v>34</v>
      </c>
      <c r="M53" s="10" t="str">
        <f>INDEX('O3-8hr'!$A:$Z,$IU53+M$21-$G$21,$IT53)</f>
        <v/>
      </c>
      <c r="N53" s="10">
        <f>INDEX('O3-8hr'!$A:$Z,$IU53+N$21-$G$21,$IT53)</f>
        <v>40</v>
      </c>
      <c r="O53" s="10">
        <f>INDEX('O3-8hr'!$A:$Z,$IU53+O$21-$G$21,$IT53)</f>
        <v>44.000000000000007</v>
      </c>
      <c r="P53" s="10">
        <f>INDEX('O3-8hr'!$A:$Z,$IU53+P$21-$G$21,$IT53)</f>
        <v>36.000000000000007</v>
      </c>
      <c r="Q53" s="10">
        <f>INDEX('O3-8hr'!$A:$Z,$IU53+Q$21-$G$21,$IT53)</f>
        <v>41</v>
      </c>
      <c r="R53" s="10">
        <f>INDEX('O3-8hr'!$A:$Z,$IU53+R$21-$G$21,$IT53)</f>
        <v>36.000000000000007</v>
      </c>
      <c r="S53" s="10">
        <f>INDEX('O3-8hr'!$A:$Z,$IU53+S$21-$G$21,$IT53)</f>
        <v>40</v>
      </c>
      <c r="T53" s="10">
        <f>INDEX('O3-8hr'!$A:$Z,$IU53+T$21-$G$21,$IT53)</f>
        <v>30</v>
      </c>
      <c r="U53" s="10">
        <f>INDEX('O3-8hr'!$A:$Z,$IU53+U$21-$G$21,$IT53)</f>
        <v>37.000000000000007</v>
      </c>
      <c r="V53" s="10">
        <f>INDEX('O3-8hr'!$A:$Z,$IU53+V$21-$G$21,$IT53)</f>
        <v>44.000000000000007</v>
      </c>
      <c r="W53" s="10">
        <f>INDEX('O3-8hr'!$A:$Z,$IU53+W$21-$G$21,$IT53)</f>
        <v>45.000000000000007</v>
      </c>
      <c r="X53" s="10">
        <f>INDEX('O3-8hr'!$A:$Z,$IU53+X$21-$G$21,$IT53)</f>
        <v>45.000000000000007</v>
      </c>
      <c r="Y53" s="10" t="str">
        <f>INDEX('O3-8hr'!$A:$Z,$IU53+Y$21-$G$21,$IT53)</f>
        <v/>
      </c>
      <c r="Z53" s="10" t="str">
        <f>INDEX('O3-8hr'!$A:$Z,$IU53+Z$21-$G$21,$IT53)</f>
        <v/>
      </c>
      <c r="AA53" s="10" t="str">
        <f>INDEX('O3-8hr'!$A:$Z,$IU53+AA$21-$G$21,$IT53)</f>
        <v/>
      </c>
      <c r="AB53" s="10" t="str">
        <f>INDEX('O3-8hr'!$A:$Z,$IU53+AB$21-$G$21,$IT53)</f>
        <v/>
      </c>
      <c r="AC53" s="10">
        <f>INDEX('O3-8hr'!$A:$Z,$IU53+AC$21-$G$21,$IT53)</f>
        <v>38</v>
      </c>
      <c r="AD53" s="10">
        <f>INDEX('O3-8hr'!$A:$Z,$IU53+AD$21-$G$21,$IT53)</f>
        <v>44.000000000000007</v>
      </c>
      <c r="AE53" s="10">
        <f>INDEX('O3-8hr'!$A:$Z,$IU53+AE$21-$G$21,$IT53)</f>
        <v>32</v>
      </c>
      <c r="AF53" s="10">
        <f>INDEX('O3-8hr'!$A:$Z,$IU53+AF$21-$G$21,$IT53)</f>
        <v>37.000000000000007</v>
      </c>
      <c r="AG53" s="10">
        <f>INDEX('O3-8hr'!$A:$Z,$IU53+AG$21-$G$21,$IT53)</f>
        <v>24</v>
      </c>
      <c r="AH53" s="10">
        <f>INDEX('O3-8hr'!$A:$Z,$IU53+AH$21-$G$21,$IT53)</f>
        <v>27</v>
      </c>
      <c r="AI53" s="10">
        <f>INDEX('O3-8hr'!$A:$Z,$IU53+AI$21-$G$21,$IT53)</f>
        <v>37.000000000000007</v>
      </c>
      <c r="AJ53" s="10">
        <f>INDEX('O3-8hr'!$A:$Z,$IU53+AJ$21-$G$21,$IT53)</f>
        <v>40</v>
      </c>
      <c r="AK53" s="10">
        <f>INDEX('O3-8hr'!$A:$Z,$IU53+AK$21-$G$21,$IT53)</f>
        <v>40</v>
      </c>
      <c r="AL53" s="10">
        <f>INDEX('O3-8hr'!$A:$Z,$IU53+AL$21-$G$21,$IT53)</f>
        <v>32</v>
      </c>
      <c r="AM53" s="10">
        <f>INDEX('O3-8hr'!$A:$Z,$IU53+AM$21-$G$21,$IT53)</f>
        <v>43</v>
      </c>
      <c r="AN53" s="10">
        <f>INDEX('O3-8hr'!$A:$Z,$IU53+AN$21-$G$21,$IT53)</f>
        <v>47</v>
      </c>
      <c r="AO53" s="10">
        <f>INDEX('O3-8hr'!$A:$Z,$IU53+AO$21-$G$21,$IT53)</f>
        <v>28</v>
      </c>
      <c r="AP53" s="10">
        <f>INDEX('O3-8hr'!$A:$Z,$IU53+AP$21-$G$21,$IT53)</f>
        <v>37.000000000000007</v>
      </c>
      <c r="AQ53" s="10">
        <f>INDEX('O3-8hr'!$A:$Z,$IU53+AQ$21-$G$21,$IT53)</f>
        <v>35</v>
      </c>
      <c r="AR53" s="10">
        <f>INDEX('O3-8hr'!$A:$Z,$IU53+AR$21-$G$21,$IT53)</f>
        <v>31</v>
      </c>
      <c r="AS53" s="10">
        <f>INDEX('O3-8hr'!$A:$Z,$IU53+AS$21-$G$21,$IT53)</f>
        <v>42</v>
      </c>
      <c r="AT53" s="10">
        <f>INDEX('O3-8hr'!$A:$Z,$IU53+AT$21-$G$21,$IT53)</f>
        <v>49</v>
      </c>
      <c r="AU53" s="10">
        <f>INDEX('O3-8hr'!$A:$Z,$IU53+AU$21-$G$21,$IT53)</f>
        <v>50</v>
      </c>
      <c r="AV53" s="10">
        <f>INDEX('O3-8hr'!$A:$Z,$IU53+AV$21-$G$21,$IT53)</f>
        <v>46</v>
      </c>
      <c r="AW53" s="10">
        <f>INDEX('O3-8hr'!$A:$Z,$IU53+AW$21-$G$21,$IT53)</f>
        <v>42</v>
      </c>
      <c r="AX53" s="10">
        <f>INDEX('O3-8hr'!$A:$Z,$IU53+AX$21-$G$21,$IT53)</f>
        <v>45.000000000000007</v>
      </c>
      <c r="AY53" s="10">
        <f>INDEX('O3-8hr'!$A:$Z,$IU53+AY$21-$G$21,$IT53)</f>
        <v>44.000000000000007</v>
      </c>
      <c r="AZ53" s="10">
        <f>INDEX('O3-8hr'!$A:$Z,$IU53+AZ$21-$G$21,$IT53)</f>
        <v>43</v>
      </c>
      <c r="BA53" s="10">
        <f>INDEX('O3-8hr'!$A:$Z,$IU53+BA$21-$G$21,$IT53)</f>
        <v>54</v>
      </c>
      <c r="BB53" s="10">
        <f>INDEX('O3-8hr'!$A:$Z,$IU53+BB$21-$G$21,$IT53)</f>
        <v>41</v>
      </c>
      <c r="BC53" s="10">
        <f>INDEX('O3-8hr'!$A:$Z,$IU53+BC$21-$G$21,$IT53)</f>
        <v>38</v>
      </c>
      <c r="BD53" s="10">
        <f>INDEX('O3-8hr'!$A:$Z,$IU53+BD$21-$G$21,$IT53)</f>
        <v>39</v>
      </c>
      <c r="BE53" s="10">
        <f>INDEX('O3-8hr'!$A:$Z,$IU53+BE$21-$G$21,$IT53)</f>
        <v>37.000000000000007</v>
      </c>
      <c r="BF53" s="10">
        <f>INDEX('O3-8hr'!$A:$Z,$IU53+BF$21-$G$21,$IT53)</f>
        <v>39</v>
      </c>
      <c r="BG53" s="10">
        <f>INDEX('O3-8hr'!$A:$Z,$IU53+BG$21-$G$21,$IT53)</f>
        <v>23</v>
      </c>
      <c r="BH53" s="10">
        <f>INDEX('O3-8hr'!$A:$Z,$IU53+BH$21-$G$21,$IT53)</f>
        <v>29</v>
      </c>
      <c r="BI53" s="10">
        <f>INDEX('O3-8hr'!$A:$Z,$IU53+BI$21-$G$21,$IT53)</f>
        <v>34</v>
      </c>
      <c r="BJ53" s="10">
        <f>INDEX('O3-8hr'!$A:$Z,$IU53+BJ$21-$G$21,$IT53)</f>
        <v>35</v>
      </c>
      <c r="BK53" s="10">
        <f>INDEX('O3-8hr'!$A:$Z,$IU53+BK$21-$G$21,$IT53)</f>
        <v>19</v>
      </c>
      <c r="BL53" s="10">
        <f>INDEX('O3-8hr'!$A:$Z,$IU53+BL$21-$G$21,$IT53)</f>
        <v>33</v>
      </c>
      <c r="BM53" s="10">
        <f>INDEX('O3-8hr'!$A:$Z,$IU53+BM$21-$G$21,$IT53)</f>
        <v>49</v>
      </c>
      <c r="BN53" s="10">
        <f>INDEX('O3-8hr'!$A:$Z,$IU53+BN$21-$G$21,$IT53)</f>
        <v>44.000000000000007</v>
      </c>
      <c r="BO53" s="10">
        <f>INDEX('O3-8hr'!$A:$Z,$IU53+BO$21-$G$21,$IT53)</f>
        <v>36.000000000000007</v>
      </c>
      <c r="BP53" s="10">
        <f>INDEX('O3-8hr'!$A:$Z,$IU53+BP$21-$G$21,$IT53)</f>
        <v>27</v>
      </c>
      <c r="BQ53" s="10">
        <f>INDEX('O3-8hr'!$A:$Z,$IU53+BQ$21-$G$21,$IT53)</f>
        <v>48</v>
      </c>
      <c r="BR53" s="10">
        <f>INDEX('O3-8hr'!$A:$Z,$IU53+BR$21-$G$21,$IT53)</f>
        <v>38</v>
      </c>
      <c r="BS53" s="10">
        <f>INDEX('O3-8hr'!$A:$Z,$IU53+BS$21-$G$21,$IT53)</f>
        <v>43</v>
      </c>
      <c r="BT53" s="10">
        <f>INDEX('O3-8hr'!$A:$Z,$IU53+BT$21-$G$21,$IT53)</f>
        <v>33</v>
      </c>
      <c r="BU53" s="10">
        <f>INDEX('O3-8hr'!$A:$Z,$IU53+BU$21-$G$21,$IT53)</f>
        <v>34</v>
      </c>
      <c r="BV53" s="10">
        <f>INDEX('O3-8hr'!$A:$Z,$IU53+BV$21-$G$21,$IT53)</f>
        <v>29</v>
      </c>
      <c r="BW53" s="10">
        <f>INDEX('O3-8hr'!$A:$Z,$IU53+BW$21-$G$21,$IT53)</f>
        <v>37.000000000000007</v>
      </c>
      <c r="BX53" s="10">
        <f>INDEX('O3-8hr'!$A:$Z,$IU53+BX$21-$G$21,$IT53)</f>
        <v>41</v>
      </c>
      <c r="BY53" s="10">
        <f>INDEX('O3-8hr'!$A:$Z,$IU53+BY$21-$G$21,$IT53)</f>
        <v>42</v>
      </c>
      <c r="BZ53" s="10">
        <f>INDEX('O3-8hr'!$A:$Z,$IU53+BZ$21-$G$21,$IT53)</f>
        <v>31</v>
      </c>
      <c r="CA53" s="10">
        <f>INDEX('O3-8hr'!$A:$Z,$IU53+CA$21-$G$21,$IT53)</f>
        <v>29</v>
      </c>
      <c r="CB53" s="10">
        <f>INDEX('O3-8hr'!$A:$Z,$IU53+CB$21-$G$21,$IT53)</f>
        <v>29</v>
      </c>
      <c r="CC53" s="10">
        <f>INDEX('O3-8hr'!$A:$Z,$IU53+CC$21-$G$21,$IT53)</f>
        <v>35</v>
      </c>
      <c r="CD53" s="10">
        <f>INDEX('O3-8hr'!$A:$Z,$IU53+CD$21-$G$21,$IT53)</f>
        <v>33</v>
      </c>
      <c r="CE53" s="10">
        <f>INDEX('O3-8hr'!$A:$Z,$IU53+CE$21-$G$21,$IT53)</f>
        <v>44.000000000000007</v>
      </c>
      <c r="CF53" s="10">
        <f>INDEX('O3-8hr'!$A:$Z,$IU53+CF$21-$G$21,$IT53)</f>
        <v>53.000000000000007</v>
      </c>
      <c r="CG53" s="10">
        <f>INDEX('O3-8hr'!$A:$Z,$IU53+CG$21-$G$21,$IT53)</f>
        <v>50</v>
      </c>
      <c r="CH53" s="10">
        <f>INDEX('O3-8hr'!$A:$Z,$IU53+CH$21-$G$21,$IT53)</f>
        <v>44.000000000000007</v>
      </c>
      <c r="CI53" s="10">
        <f>INDEX('O3-8hr'!$A:$Z,$IU53+CI$21-$G$21,$IT53)</f>
        <v>29</v>
      </c>
      <c r="CJ53" s="10">
        <f>INDEX('O3-8hr'!$A:$Z,$IU53+CJ$21-$G$21,$IT53)</f>
        <v>27</v>
      </c>
      <c r="CK53" s="10">
        <f>INDEX('O3-8hr'!$A:$Z,$IU53+CK$21-$G$21,$IT53)</f>
        <v>23</v>
      </c>
      <c r="CL53" s="10">
        <f>INDEX('O3-8hr'!$A:$Z,$IU53+CL$21-$G$21,$IT53)</f>
        <v>34</v>
      </c>
      <c r="CM53" s="10">
        <f>INDEX('O3-8hr'!$A:$Z,$IU53+CM$21-$G$21,$IT53)</f>
        <v>32</v>
      </c>
      <c r="CN53" s="10">
        <f>INDEX('O3-8hr'!$A:$Z,$IU53+CN$21-$G$21,$IT53)</f>
        <v>26.000000000000004</v>
      </c>
      <c r="CO53" s="10">
        <f>INDEX('O3-8hr'!$A:$Z,$IU53+CO$21-$G$21,$IT53)</f>
        <v>22.000000000000004</v>
      </c>
      <c r="CP53" s="10">
        <f>INDEX('O3-8hr'!$A:$Z,$IU53+CP$21-$G$21,$IT53)</f>
        <v>27</v>
      </c>
      <c r="CQ53" s="10">
        <f>INDEX('O3-8hr'!$A:$Z,$IU53+CQ$21-$G$21,$IT53)</f>
        <v>24</v>
      </c>
      <c r="CR53" s="10">
        <f>INDEX('O3-8hr'!$A:$Z,$IU53+CR$21-$G$21,$IT53)</f>
        <v>23</v>
      </c>
      <c r="CS53" s="10">
        <f>INDEX('O3-8hr'!$A:$Z,$IU53+CS$21-$G$21,$IT53)</f>
        <v>23</v>
      </c>
      <c r="CT53" s="10">
        <f>INDEX('O3-8hr'!$A:$Z,$IU53+CT$21-$G$21,$IT53)</f>
        <v>19</v>
      </c>
      <c r="CU53" s="10">
        <f>INDEX('O3-8hr'!$A:$Z,$IU53+CU$21-$G$21,$IT53)</f>
        <v>36.000000000000007</v>
      </c>
      <c r="CV53" s="10">
        <f>INDEX('O3-8hr'!$A:$Z,$IU53+CV$21-$G$21,$IT53)</f>
        <v>36.000000000000007</v>
      </c>
      <c r="CW53" s="10">
        <f>INDEX('O3-8hr'!$A:$Z,$IU53+CW$21-$G$21,$IT53)</f>
        <v>30</v>
      </c>
      <c r="CX53" s="10">
        <f>INDEX('O3-8hr'!$A:$Z,$IU53+CX$21-$G$21,$IT53)</f>
        <v>35</v>
      </c>
      <c r="CY53" s="10">
        <f>INDEX('O3-8hr'!$A:$Z,$IU53+CY$21-$G$21,$IT53)</f>
        <v>28</v>
      </c>
      <c r="CZ53" s="10">
        <f>INDEX('O3-8hr'!$A:$Z,$IU53+CZ$21-$G$21,$IT53)</f>
        <v>16</v>
      </c>
      <c r="DA53" s="10">
        <f>INDEX('O3-8hr'!$A:$Z,$IU53+DA$21-$G$21,$IT53)</f>
        <v>31</v>
      </c>
      <c r="DB53" s="10">
        <f>INDEX('O3-8hr'!$A:$Z,$IU53+DB$21-$G$21,$IT53)</f>
        <v>34</v>
      </c>
      <c r="DC53" s="10">
        <f>INDEX('O3-8hr'!$A:$Z,$IU53+DC$21-$G$21,$IT53)</f>
        <v>50</v>
      </c>
      <c r="DD53" s="10">
        <f>INDEX('O3-8hr'!$A:$Z,$IU53+DD$21-$G$21,$IT53)</f>
        <v>56</v>
      </c>
      <c r="DE53" s="10">
        <f>INDEX('O3-8hr'!$A:$Z,$IU53+DE$21-$G$21,$IT53)</f>
        <v>60</v>
      </c>
      <c r="DF53" s="10">
        <f>INDEX('O3-8hr'!$A:$Z,$IU53+DF$21-$G$21,$IT53)</f>
        <v>71.000000000000014</v>
      </c>
      <c r="DG53" s="10">
        <f>INDEX('O3-8hr'!$A:$Z,$IU53+DG$21-$G$21,$IT53)</f>
        <v>67</v>
      </c>
      <c r="DH53" s="10">
        <f>INDEX('O3-8hr'!$A:$Z,$IU53+DH$21-$G$21,$IT53)</f>
        <v>38</v>
      </c>
      <c r="DI53" s="10">
        <f>INDEX('O3-8hr'!$A:$Z,$IU53+DI$21-$G$21,$IT53)</f>
        <v>28</v>
      </c>
      <c r="DJ53" s="10">
        <f>INDEX('O3-8hr'!$A:$Z,$IU53+DJ$21-$G$21,$IT53)</f>
        <v>22.000000000000004</v>
      </c>
      <c r="DK53" s="10">
        <f>INDEX('O3-8hr'!$A:$Z,$IU53+DK$21-$G$21,$IT53)</f>
        <v>30</v>
      </c>
      <c r="DL53" s="10">
        <f>INDEX('O3-8hr'!$A:$Z,$IU53+DL$21-$G$21,$IT53)</f>
        <v>24</v>
      </c>
      <c r="DM53" s="10">
        <f>INDEX('O3-8hr'!$A:$Z,$IU53+DM$21-$G$21,$IT53)</f>
        <v>25</v>
      </c>
      <c r="DN53" s="10">
        <f>INDEX('O3-8hr'!$A:$Z,$IU53+DN$21-$G$21,$IT53)</f>
        <v>55</v>
      </c>
      <c r="DO53" s="10">
        <f>INDEX('O3-8hr'!$A:$Z,$IU53+DO$21-$G$21,$IT53)</f>
        <v>58</v>
      </c>
      <c r="DP53" s="10">
        <f>INDEX('O3-8hr'!$A:$Z,$IU53+DP$21-$G$21,$IT53)</f>
        <v>54</v>
      </c>
      <c r="DQ53" s="10">
        <f>INDEX('O3-8hr'!$A:$Z,$IU53+DQ$21-$G$21,$IT53)</f>
        <v>22.000000000000004</v>
      </c>
      <c r="DR53" s="10">
        <f>INDEX('O3-8hr'!$A:$Z,$IU53+DR$21-$G$21,$IT53)</f>
        <v>41</v>
      </c>
      <c r="DS53" s="10">
        <f>INDEX('O3-8hr'!$A:$Z,$IU53+DS$21-$G$21,$IT53)</f>
        <v>47</v>
      </c>
      <c r="DT53" s="10">
        <f>INDEX('O3-8hr'!$A:$Z,$IU53+DT$21-$G$21,$IT53)</f>
        <v>47</v>
      </c>
      <c r="DU53" s="10">
        <f>INDEX('O3-8hr'!$A:$Z,$IU53+DU$21-$G$21,$IT53)</f>
        <v>51.000000000000007</v>
      </c>
      <c r="DV53" s="10">
        <f>INDEX('O3-8hr'!$A:$Z,$IU53+DV$21-$G$21,$IT53)</f>
        <v>40</v>
      </c>
      <c r="DW53" s="10">
        <f>INDEX('O3-8hr'!$A:$Z,$IU53+DW$21-$G$21,$IT53)</f>
        <v>42</v>
      </c>
      <c r="DX53" s="10">
        <f>INDEX('O3-8hr'!$A:$Z,$IU53+DX$21-$G$21,$IT53)</f>
        <v>42</v>
      </c>
      <c r="DY53" s="10">
        <f>INDEX('O3-8hr'!$A:$Z,$IU53+DY$21-$G$21,$IT53)</f>
        <v>25</v>
      </c>
      <c r="DZ53" s="10">
        <f>INDEX('O3-8hr'!$A:$Z,$IU53+DZ$21-$G$21,$IT53)</f>
        <v>52.000000000000007</v>
      </c>
      <c r="EA53" s="10">
        <f>INDEX('O3-8hr'!$A:$Z,$IU53+EA$21-$G$21,$IT53)</f>
        <v>55</v>
      </c>
      <c r="EB53" s="10">
        <f>INDEX('O3-8hr'!$A:$Z,$IU53+EB$21-$G$21,$IT53)</f>
        <v>52.000000000000007</v>
      </c>
      <c r="EC53" s="10">
        <f>INDEX('O3-8hr'!$A:$Z,$IU53+EC$21-$G$21,$IT53)</f>
        <v>38</v>
      </c>
      <c r="ED53" s="10">
        <f>INDEX('O3-8hr'!$A:$Z,$IU53+ED$21-$G$21,$IT53)</f>
        <v>21</v>
      </c>
      <c r="EE53" s="10">
        <f>INDEX('O3-8hr'!$A:$Z,$IU53+EE$21-$G$21,$IT53)</f>
        <v>39</v>
      </c>
      <c r="EF53" s="10">
        <f>INDEX('O3-8hr'!$A:$Z,$IU53+EF$21-$G$21,$IT53)</f>
        <v>53.000000000000007</v>
      </c>
      <c r="EG53" s="10">
        <f>INDEX('O3-8hr'!$A:$Z,$IU53+EG$21-$G$21,$IT53)</f>
        <v>44.000000000000007</v>
      </c>
      <c r="EH53" s="10">
        <f>INDEX('O3-8hr'!$A:$Z,$IU53+EH$21-$G$21,$IT53)</f>
        <v>39</v>
      </c>
      <c r="EI53" s="10">
        <f>INDEX('O3-8hr'!$A:$Z,$IU53+EI$21-$G$21,$IT53)</f>
        <v>44.000000000000007</v>
      </c>
      <c r="EJ53" s="10">
        <f>INDEX('O3-8hr'!$A:$Z,$IU53+EJ$21-$G$21,$IT53)</f>
        <v>54</v>
      </c>
      <c r="EK53" s="10">
        <f>INDEX('O3-8hr'!$A:$Z,$IU53+EK$21-$G$21,$IT53)</f>
        <v>56</v>
      </c>
      <c r="EL53" s="10">
        <f>INDEX('O3-8hr'!$A:$Z,$IU53+EL$21-$G$21,$IT53)</f>
        <v>24</v>
      </c>
      <c r="EM53" s="10">
        <f>INDEX('O3-8hr'!$A:$Z,$IU53+EM$21-$G$21,$IT53)</f>
        <v>57</v>
      </c>
      <c r="EN53" s="10">
        <f>INDEX('O3-8hr'!$A:$Z,$IU53+EN$21-$G$21,$IT53)</f>
        <v>45.000000000000007</v>
      </c>
      <c r="EO53" s="10">
        <f>INDEX('O3-8hr'!$A:$Z,$IU53+EO$21-$G$21,$IT53)</f>
        <v>40</v>
      </c>
      <c r="EP53" s="10">
        <f>INDEX('O3-8hr'!$A:$Z,$IU53+EP$21-$G$21,$IT53)</f>
        <v>37.000000000000007</v>
      </c>
      <c r="EQ53" s="10">
        <f>INDEX('O3-8hr'!$A:$Z,$IU53+EQ$21-$G$21,$IT53)</f>
        <v>56</v>
      </c>
      <c r="ER53" s="10">
        <f>INDEX('O3-8hr'!$A:$Z,$IU53+ER$21-$G$21,$IT53)</f>
        <v>64</v>
      </c>
      <c r="ES53" s="10">
        <f>INDEX('O3-8hr'!$A:$Z,$IU53+ES$21-$G$21,$IT53)</f>
        <v>52.000000000000007</v>
      </c>
      <c r="ET53" s="10">
        <f>INDEX('O3-8hr'!$A:$Z,$IU53+ET$21-$G$21,$IT53)</f>
        <v>52.000000000000007</v>
      </c>
      <c r="EU53" s="10">
        <f>INDEX('O3-8hr'!$A:$Z,$IU53+EU$21-$G$21,$IT53)</f>
        <v>45.000000000000007</v>
      </c>
      <c r="EV53" s="10">
        <f>INDEX('O3-8hr'!$A:$Z,$IU53+EV$21-$G$21,$IT53)</f>
        <v>24</v>
      </c>
      <c r="EW53" s="10">
        <f>INDEX('O3-8hr'!$A:$Z,$IU53+EW$21-$G$21,$IT53)</f>
        <v>26.000000000000004</v>
      </c>
      <c r="EX53" s="10">
        <f>INDEX('O3-8hr'!$A:$Z,$IU53+EX$21-$G$21,$IT53)</f>
        <v>33</v>
      </c>
      <c r="EY53" s="10">
        <f>INDEX('O3-8hr'!$A:$Z,$IU53+EY$21-$G$21,$IT53)</f>
        <v>28</v>
      </c>
      <c r="EZ53" s="10">
        <f>INDEX('O3-8hr'!$A:$Z,$IU53+EZ$21-$G$21,$IT53)</f>
        <v>39</v>
      </c>
      <c r="FA53" s="10">
        <f>INDEX('O3-8hr'!$A:$Z,$IU53+FA$21-$G$21,$IT53)</f>
        <v>24</v>
      </c>
      <c r="FB53" s="10">
        <f>INDEX('O3-8hr'!$A:$Z,$IU53+FB$21-$G$21,$IT53)</f>
        <v>38</v>
      </c>
      <c r="FC53" s="10">
        <f>INDEX('O3-8hr'!$A:$Z,$IU53+FC$21-$G$21,$IT53)</f>
        <v>54</v>
      </c>
      <c r="FD53" s="10">
        <f>INDEX('O3-8hr'!$A:$Z,$IU53+FD$21-$G$21,$IT53)</f>
        <v>60</v>
      </c>
      <c r="FE53" s="10">
        <f>INDEX('O3-8hr'!$A:$Z,$IU53+FE$21-$G$21,$IT53)</f>
        <v>40</v>
      </c>
      <c r="FF53" s="10">
        <f>INDEX('O3-8hr'!$A:$Z,$IU53+FF$21-$G$21,$IT53)</f>
        <v>39</v>
      </c>
      <c r="FG53" s="10">
        <f>INDEX('O3-8hr'!$A:$Z,$IU53+FG$21-$G$21,$IT53)</f>
        <v>23</v>
      </c>
      <c r="FH53" s="10">
        <f>INDEX('O3-8hr'!$A:$Z,$IU53+FH$21-$G$21,$IT53)</f>
        <v>29</v>
      </c>
      <c r="FI53" s="10">
        <f>INDEX('O3-8hr'!$A:$Z,$IU53+FI$21-$G$21,$IT53)</f>
        <v>28</v>
      </c>
      <c r="FJ53" s="10">
        <f>INDEX('O3-8hr'!$A:$Z,$IU53+FJ$21-$G$21,$IT53)</f>
        <v>28</v>
      </c>
      <c r="FK53" s="10">
        <f>INDEX('O3-8hr'!$A:$Z,$IU53+FK$21-$G$21,$IT53)</f>
        <v>40</v>
      </c>
      <c r="FL53" s="10">
        <f>INDEX('O3-8hr'!$A:$Z,$IU53+FL$21-$G$21,$IT53)</f>
        <v>45.000000000000007</v>
      </c>
      <c r="FM53" s="10">
        <f>INDEX('O3-8hr'!$A:$Z,$IU53+FM$21-$G$21,$IT53)</f>
        <v>45.000000000000007</v>
      </c>
      <c r="FN53" s="10">
        <f>INDEX('O3-8hr'!$A:$Z,$IU53+FN$21-$G$21,$IT53)</f>
        <v>35</v>
      </c>
      <c r="FO53" s="10">
        <f>INDEX('O3-8hr'!$A:$Z,$IU53+FO$21-$G$21,$IT53)</f>
        <v>29</v>
      </c>
      <c r="FP53" s="10">
        <f>INDEX('O3-8hr'!$A:$Z,$IU53+FP$21-$G$21,$IT53)</f>
        <v>40</v>
      </c>
      <c r="FQ53" s="10">
        <f>INDEX('O3-8hr'!$A:$Z,$IU53+FQ$21-$G$21,$IT53)</f>
        <v>44.000000000000007</v>
      </c>
      <c r="FR53" s="10">
        <f>INDEX('O3-8hr'!$A:$Z,$IU53+FR$21-$G$21,$IT53)</f>
        <v>38</v>
      </c>
      <c r="FS53" s="10">
        <f>INDEX('O3-8hr'!$A:$Z,$IU53+FS$21-$G$21,$IT53)</f>
        <v>60</v>
      </c>
      <c r="FT53" s="10">
        <f>INDEX('O3-8hr'!$A:$Z,$IU53+FT$21-$G$21,$IT53)</f>
        <v>34</v>
      </c>
      <c r="FU53" s="10">
        <f>INDEX('O3-8hr'!$A:$Z,$IU53+FU$21-$G$21,$IT53)</f>
        <v>26.000000000000004</v>
      </c>
      <c r="FV53" s="10">
        <f>INDEX('O3-8hr'!$A:$Z,$IU53+FV$21-$G$21,$IT53)</f>
        <v>45.000000000000007</v>
      </c>
      <c r="FW53" s="10">
        <f>INDEX('O3-8hr'!$A:$Z,$IU53+FW$21-$G$21,$IT53)</f>
        <v>31</v>
      </c>
      <c r="FX53" s="10">
        <f>INDEX('O3-8hr'!$A:$Z,$IU53+FX$21-$G$21,$IT53)</f>
        <v>43</v>
      </c>
      <c r="FY53" s="10">
        <f>INDEX('O3-8hr'!$A:$Z,$IU53+FY$21-$G$21,$IT53)</f>
        <v>30</v>
      </c>
      <c r="FZ53" s="10">
        <f>INDEX('O3-8hr'!$A:$Z,$IU53+FZ$21-$G$21,$IT53)</f>
        <v>41</v>
      </c>
      <c r="GA53" s="10">
        <f>INDEX('O3-8hr'!$A:$Z,$IU53+GA$21-$G$21,$IT53)</f>
        <v>40</v>
      </c>
      <c r="GB53" s="10">
        <f>INDEX('O3-8hr'!$A:$Z,$IU53+GB$21-$G$21,$IT53)</f>
        <v>37.000000000000007</v>
      </c>
      <c r="GC53" s="10">
        <f>INDEX('O3-8hr'!$A:$Z,$IU53+GC$21-$G$21,$IT53)</f>
        <v>42</v>
      </c>
      <c r="GD53" s="10">
        <f>INDEX('O3-8hr'!$A:$Z,$IU53+GD$21-$G$21,$IT53)</f>
        <v>36.000000000000007</v>
      </c>
      <c r="GE53" s="10">
        <f>INDEX('O3-8hr'!$A:$Z,$IU53+GE$21-$G$21,$IT53)</f>
        <v>28</v>
      </c>
      <c r="GF53" s="10">
        <f>INDEX('O3-8hr'!$A:$Z,$IU53+GF$21-$G$21,$IT53)</f>
        <v>20</v>
      </c>
      <c r="GG53" s="10">
        <f>INDEX('O3-8hr'!$A:$Z,$IU53+GG$21-$G$21,$IT53)</f>
        <v>37.000000000000007</v>
      </c>
      <c r="GH53" s="10">
        <f>INDEX('O3-8hr'!$A:$Z,$IU53+GH$21-$G$21,$IT53)</f>
        <v>37.000000000000007</v>
      </c>
      <c r="GI53" s="10">
        <f>INDEX('O3-8hr'!$A:$Z,$IU53+GI$21-$G$21,$IT53)</f>
        <v>29</v>
      </c>
      <c r="GJ53" s="10">
        <f>INDEX('O3-8hr'!$A:$Z,$IU53+GJ$21-$G$21,$IT53)</f>
        <v>29</v>
      </c>
      <c r="GK53" s="10">
        <f>INDEX('O3-8hr'!$A:$Z,$IU53+GK$21-$G$21,$IT53)</f>
        <v>22.000000000000004</v>
      </c>
      <c r="GL53" s="10">
        <f>INDEX('O3-8hr'!$A:$Z,$IU53+GL$21-$G$21,$IT53)</f>
        <v>36.000000000000007</v>
      </c>
      <c r="GM53" s="10">
        <f>INDEX('O3-8hr'!$A:$Z,$IU53+GM$21-$G$21,$IT53)</f>
        <v>34</v>
      </c>
      <c r="GN53" s="10">
        <f>INDEX('O3-8hr'!$A:$Z,$IU53+GN$21-$G$21,$IT53)</f>
        <v>21</v>
      </c>
      <c r="GO53" s="10">
        <f>INDEX('O3-8hr'!$A:$Z,$IU53+GO$21-$G$21,$IT53)</f>
        <v>32</v>
      </c>
      <c r="GP53" s="10">
        <f>INDEX('O3-8hr'!$A:$Z,$IU53+GP$21-$G$21,$IT53)</f>
        <v>27</v>
      </c>
      <c r="GQ53" s="10">
        <f>INDEX('O3-8hr'!$A:$Z,$IU53+GQ$21-$G$21,$IT53)</f>
        <v>21</v>
      </c>
      <c r="GR53" s="10">
        <f>INDEX('O3-8hr'!$A:$Z,$IU53+GR$21-$G$21,$IT53)</f>
        <v>25</v>
      </c>
      <c r="GS53" s="10">
        <f>INDEX('O3-8hr'!$A:$Z,$IU53+GS$21-$G$21,$IT53)</f>
        <v>26.000000000000004</v>
      </c>
      <c r="GT53" s="10">
        <f>INDEX('O3-8hr'!$A:$Z,$IU53+GT$21-$G$21,$IT53)</f>
        <v>34</v>
      </c>
      <c r="GU53" s="10">
        <f>INDEX('O3-8hr'!$A:$Z,$IU53+GU$21-$G$21,$IT53)</f>
        <v>35</v>
      </c>
      <c r="GV53" s="10">
        <f>INDEX('O3-8hr'!$A:$Z,$IU53+GV$21-$G$21,$IT53)</f>
        <v>30</v>
      </c>
      <c r="GW53" s="10">
        <f>INDEX('O3-8hr'!$A:$Z,$IU53+GW$21-$G$21,$IT53)</f>
        <v>38</v>
      </c>
      <c r="GX53" s="10">
        <f>INDEX('O3-8hr'!$A:$Z,$IU53+GX$21-$G$21,$IT53)</f>
        <v>38</v>
      </c>
      <c r="GY53" s="10">
        <f>INDEX('O3-8hr'!$A:$Z,$IU53+GY$21-$G$21,$IT53)</f>
        <v>40</v>
      </c>
      <c r="GZ53" s="10">
        <f>INDEX('O3-8hr'!$A:$Z,$IU53+GZ$21-$G$21,$IT53)</f>
        <v>14</v>
      </c>
      <c r="HA53" s="10">
        <f>INDEX('O3-8hr'!$A:$Z,$IU53+HA$21-$G$21,$IT53)</f>
        <v>16</v>
      </c>
      <c r="HB53" s="10">
        <f>INDEX('O3-8hr'!$A:$Z,$IU53+HB$21-$G$21,$IT53)</f>
        <v>19</v>
      </c>
      <c r="HC53" s="10">
        <f>INDEX('O3-8hr'!$A:$Z,$IU53+HC$21-$G$21,$IT53)</f>
        <v>24</v>
      </c>
      <c r="HD53" s="10">
        <f>INDEX('O3-8hr'!$A:$Z,$IU53+HD$21-$G$21,$IT53)</f>
        <v>32</v>
      </c>
      <c r="HE53" s="10">
        <f>INDEX('O3-8hr'!$A:$Z,$IU53+HE$21-$G$21,$IT53)</f>
        <v>41</v>
      </c>
      <c r="HF53" s="10">
        <f>INDEX('O3-8hr'!$A:$Z,$IU53+HF$21-$G$21,$IT53)</f>
        <v>53.000000000000007</v>
      </c>
      <c r="HG53" s="10">
        <f>INDEX('O3-8hr'!$A:$Z,$IU53+HG$21-$G$21,$IT53)</f>
        <v>31</v>
      </c>
      <c r="HH53" s="10">
        <f>INDEX('O3-8hr'!$A:$Z,$IU53+HH$21-$G$21,$IT53)</f>
        <v>15.000000000000002</v>
      </c>
      <c r="HI53" s="10">
        <f>INDEX('O3-8hr'!$A:$Z,$IU53+HI$21-$G$21,$IT53)</f>
        <v>15.000000000000002</v>
      </c>
      <c r="HJ53" s="10">
        <f>INDEX('O3-8hr'!$A:$Z,$IU53+HJ$21-$G$21,$IT53)</f>
        <v>30</v>
      </c>
      <c r="HK53" s="10">
        <f>INDEX('O3-8hr'!$A:$Z,$IU53+HK$21-$G$21,$IT53)</f>
        <v>29</v>
      </c>
      <c r="HL53" s="10">
        <f>INDEX('O3-8hr'!$A:$Z,$IU53+HL$21-$G$21,$IT53)</f>
        <v>21</v>
      </c>
      <c r="HM53" s="10">
        <f>INDEX('O3-8hr'!$A:$Z,$IU53+HM$21-$G$21,$IT53)</f>
        <v>32</v>
      </c>
      <c r="HN53" s="10">
        <f>INDEX('O3-8hr'!$A:$Z,$IU53+HN$21-$G$21,$IT53)</f>
        <v>30</v>
      </c>
      <c r="HO53" s="10">
        <f>INDEX('O3-8hr'!$A:$Z,$IU53+HO$21-$G$21,$IT53)</f>
        <v>28</v>
      </c>
      <c r="HP53" s="10">
        <f>INDEX('O3-8hr'!$A:$Z,$IU53+HP$21-$G$21,$IT53)</f>
        <v>30</v>
      </c>
      <c r="HQ53" s="10">
        <f>INDEX('O3-8hr'!$A:$Z,$IU53+HQ$21-$G$21,$IT53)</f>
        <v>40</v>
      </c>
      <c r="HR53" s="10">
        <f>INDEX('O3-8hr'!$A:$Z,$IU53+HR$21-$G$21,$IT53)</f>
        <v>32</v>
      </c>
      <c r="HS53" s="10">
        <f>INDEX('O3-8hr'!$A:$Z,$IU53+HS$21-$G$21,$IT53)</f>
        <v>24</v>
      </c>
      <c r="HT53" s="10">
        <f>INDEX('O3-8hr'!$A:$Z,$IU53+HT$21-$G$21,$IT53)</f>
        <v>12</v>
      </c>
      <c r="HU53" s="10">
        <f>INDEX('O3-8hr'!$A:$Z,$IU53+HU$21-$G$21,$IT53)</f>
        <v>14</v>
      </c>
      <c r="HV53" s="10">
        <f>INDEX('O3-8hr'!$A:$Z,$IU53+HV$21-$G$21,$IT53)</f>
        <v>33</v>
      </c>
      <c r="HW53" s="10">
        <f>INDEX('O3-8hr'!$A:$Z,$IU53+HW$21-$G$21,$IT53)</f>
        <v>25</v>
      </c>
      <c r="HX53" s="10">
        <f>INDEX('O3-8hr'!$A:$Z,$IU53+HX$21-$G$21,$IT53)</f>
        <v>26.000000000000004</v>
      </c>
      <c r="HY53" s="10">
        <f>INDEX('O3-8hr'!$A:$Z,$IU53+HY$21-$G$21,$IT53)</f>
        <v>26.000000000000004</v>
      </c>
      <c r="HZ53" s="10">
        <f>INDEX('O3-8hr'!$A:$Z,$IU53+HZ$21-$G$21,$IT53)</f>
        <v>19</v>
      </c>
      <c r="IA53" s="10">
        <f>INDEX('O3-8hr'!$A:$Z,$IU53+IA$21-$G$21,$IT53)</f>
        <v>22.000000000000004</v>
      </c>
      <c r="IB53" s="10">
        <f>INDEX('O3-8hr'!$A:$Z,$IU53+IB$21-$G$21,$IT53)</f>
        <v>21</v>
      </c>
      <c r="IC53" s="10">
        <f>INDEX('O3-8hr'!$A:$Z,$IU53+IC$21-$G$21,$IT53)</f>
        <v>17</v>
      </c>
      <c r="ID53" s="10">
        <f>INDEX('O3-8hr'!$A:$Z,$IU53+ID$21-$G$21,$IT53)</f>
        <v>32</v>
      </c>
      <c r="IE53" s="10">
        <f>INDEX('O3-8hr'!$A:$Z,$IU53+IE$21-$G$21,$IT53)</f>
        <v>34</v>
      </c>
      <c r="IF53" s="10">
        <f>INDEX('O3-8hr'!$A:$Z,$IU53+IF$21-$G$21,$IT53)</f>
        <v>34</v>
      </c>
      <c r="IG53" s="10">
        <f>INDEX('O3-8hr'!$A:$Z,$IU53+IG$21-$G$21,$IT53)</f>
        <v>32</v>
      </c>
      <c r="IH53" s="10">
        <f>INDEX('O3-8hr'!$A:$Z,$IU53+IH$21-$G$21,$IT53)</f>
        <v>38</v>
      </c>
      <c r="II53" s="10" t="str">
        <f>INDEX('O3-8hr'!$A:$Z,$IU53+II$21-$G$21,$IT53)</f>
        <v/>
      </c>
      <c r="IJ53" s="10" t="str">
        <f>INDEX('O3-8hr'!$A:$Z,$IU53+IJ$21-$G$21,$IT53)</f>
        <v/>
      </c>
      <c r="IK53" s="10" t="str">
        <f>INDEX('O3-8hr'!$A:$Z,$IU53+IK$21-$G$21,$IT53)</f>
        <v/>
      </c>
      <c r="IL53" s="10">
        <f>INDEX('O3-8hr'!$A:$Z,$IU53+IL$21-$G$21,$IT53)</f>
        <v>18.000000000000004</v>
      </c>
      <c r="IM53" s="10">
        <f>INDEX('O3-8hr'!$A:$Z,$IU53+IM$21-$G$21,$IT53)</f>
        <v>36.000000000000007</v>
      </c>
      <c r="IN53" s="10">
        <f>INDEX('O3-8hr'!$A:$Z,$IU53+IN$21-$G$21,$IT53)</f>
        <v>39</v>
      </c>
      <c r="IO53" s="10">
        <f>INDEX('O3-8hr'!$A:$Z,$IU53+IO$21-$G$21,$IT53)</f>
        <v>36.000000000000007</v>
      </c>
      <c r="IP53" s="10">
        <f>INDEX('O3-8hr'!$A:$Z,$IU53+IP$21-$G$21,$IT53)</f>
        <v>27</v>
      </c>
      <c r="IQ53" s="15">
        <f>INDEX('O3-8hr'!$A:$Z,$IU53+IQ$21-$G$21,$IT53)</f>
        <v>26.000000000000004</v>
      </c>
      <c r="IR53" s="21">
        <f t="shared" si="58"/>
        <v>71.000000000000014</v>
      </c>
      <c r="IT53" s="40">
        <f>MATCH($B53,'O3-8hr'!$1:$1,0)</f>
        <v>14</v>
      </c>
      <c r="IU53" s="40">
        <f>MATCH(DATE($A53,$IT$18,$IU$18),'O3-8hr'!$B:$B,0)</f>
        <v>796</v>
      </c>
    </row>
    <row r="54" spans="1:255" ht="12.75" customHeight="1" x14ac:dyDescent="0.2">
      <c r="A54" s="21">
        <v>2017</v>
      </c>
      <c r="B54" s="21">
        <v>340130003</v>
      </c>
      <c r="C54" s="20">
        <f>INDEX(Sites!$A:$N,MATCH($B54,Sites!$A:$A,0),2)</f>
        <v>40.720989000000003</v>
      </c>
      <c r="D54" s="21" t="str">
        <f>INDEX(Sites!$A:$N,MATCH($B54,Sites!$A:$A,0),4)</f>
        <v>NJ</v>
      </c>
      <c r="E54" s="21" t="str">
        <f>INDEX(Sites!$A:$N,MATCH($B54,Sites!$A:$A,0),10)</f>
        <v>27.0</v>
      </c>
      <c r="F54" s="21" t="str">
        <f>INDEX(Sites!$A:$N,MATCH($B54,Sites!$A:$A,0),6)</f>
        <v>Newark Firehouse</v>
      </c>
      <c r="G54" s="16">
        <f>INDEX('O3-8hr'!$A:$Z,$IU54+G$21-$G$21,$IT54)</f>
        <v>34</v>
      </c>
      <c r="H54" s="10">
        <f>INDEX('O3-8hr'!$A:$Z,$IU54+H$21-$G$21,$IT54)</f>
        <v>43</v>
      </c>
      <c r="I54" s="10">
        <f>INDEX('O3-8hr'!$A:$Z,$IU54+I$21-$G$21,$IT54)</f>
        <v>37.000000000000007</v>
      </c>
      <c r="J54" s="10">
        <f>INDEX('O3-8hr'!$A:$Z,$IU54+J$21-$G$21,$IT54)</f>
        <v>38</v>
      </c>
      <c r="K54" s="10">
        <f>INDEX('O3-8hr'!$A:$Z,$IU54+K$21-$G$21,$IT54)</f>
        <v>38</v>
      </c>
      <c r="L54" s="10">
        <f>INDEX('O3-8hr'!$A:$Z,$IU54+L$21-$G$21,$IT54)</f>
        <v>22.000000000000004</v>
      </c>
      <c r="M54" s="10">
        <f>INDEX('O3-8hr'!$A:$Z,$IU54+M$21-$G$21,$IT54)</f>
        <v>26.000000000000004</v>
      </c>
      <c r="N54" s="10">
        <f>INDEX('O3-8hr'!$A:$Z,$IU54+N$21-$G$21,$IT54)</f>
        <v>43</v>
      </c>
      <c r="O54" s="10">
        <f>INDEX('O3-8hr'!$A:$Z,$IU54+O$21-$G$21,$IT54)</f>
        <v>46</v>
      </c>
      <c r="P54" s="10">
        <f>INDEX('O3-8hr'!$A:$Z,$IU54+P$21-$G$21,$IT54)</f>
        <v>36.000000000000007</v>
      </c>
      <c r="Q54" s="10">
        <f>INDEX('O3-8hr'!$A:$Z,$IU54+Q$21-$G$21,$IT54)</f>
        <v>38</v>
      </c>
      <c r="R54" s="10">
        <f>INDEX('O3-8hr'!$A:$Z,$IU54+R$21-$G$21,$IT54)</f>
        <v>37.000000000000007</v>
      </c>
      <c r="S54" s="10">
        <f>INDEX('O3-8hr'!$A:$Z,$IU54+S$21-$G$21,$IT54)</f>
        <v>29</v>
      </c>
      <c r="T54" s="10">
        <f>INDEX('O3-8hr'!$A:$Z,$IU54+T$21-$G$21,$IT54)</f>
        <v>32</v>
      </c>
      <c r="U54" s="10">
        <f>INDEX('O3-8hr'!$A:$Z,$IU54+U$21-$G$21,$IT54)</f>
        <v>36.000000000000007</v>
      </c>
      <c r="V54" s="10">
        <f>INDEX('O3-8hr'!$A:$Z,$IU54+V$21-$G$21,$IT54)</f>
        <v>45.000000000000007</v>
      </c>
      <c r="W54" s="10">
        <f>INDEX('O3-8hr'!$A:$Z,$IU54+W$21-$G$21,$IT54)</f>
        <v>44.000000000000007</v>
      </c>
      <c r="X54" s="10">
        <f>INDEX('O3-8hr'!$A:$Z,$IU54+X$21-$G$21,$IT54)</f>
        <v>38</v>
      </c>
      <c r="Y54" s="10">
        <f>INDEX('O3-8hr'!$A:$Z,$IU54+Y$21-$G$21,$IT54)</f>
        <v>48</v>
      </c>
      <c r="Z54" s="10">
        <f>INDEX('O3-8hr'!$A:$Z,$IU54+Z$21-$G$21,$IT54)</f>
        <v>49</v>
      </c>
      <c r="AA54" s="10">
        <f>INDEX('O3-8hr'!$A:$Z,$IU54+AA$21-$G$21,$IT54)</f>
        <v>46</v>
      </c>
      <c r="AB54" s="10">
        <f>INDEX('O3-8hr'!$A:$Z,$IU54+AB$21-$G$21,$IT54)</f>
        <v>42</v>
      </c>
      <c r="AC54" s="10">
        <f>INDEX('O3-8hr'!$A:$Z,$IU54+AC$21-$G$21,$IT54)</f>
        <v>42</v>
      </c>
      <c r="AD54" s="10">
        <f>INDEX('O3-8hr'!$A:$Z,$IU54+AD$21-$G$21,$IT54)</f>
        <v>37.000000000000007</v>
      </c>
      <c r="AE54" s="10">
        <f>INDEX('O3-8hr'!$A:$Z,$IU54+AE$21-$G$21,$IT54)</f>
        <v>26.000000000000004</v>
      </c>
      <c r="AF54" s="10">
        <f>INDEX('O3-8hr'!$A:$Z,$IU54+AF$21-$G$21,$IT54)</f>
        <v>23</v>
      </c>
      <c r="AG54" s="10">
        <f>INDEX('O3-8hr'!$A:$Z,$IU54+AG$21-$G$21,$IT54)</f>
        <v>15.000000000000002</v>
      </c>
      <c r="AH54" s="10">
        <f>INDEX('O3-8hr'!$A:$Z,$IU54+AH$21-$G$21,$IT54)</f>
        <v>18.000000000000004</v>
      </c>
      <c r="AI54" s="10">
        <f>INDEX('O3-8hr'!$A:$Z,$IU54+AI$21-$G$21,$IT54)</f>
        <v>39</v>
      </c>
      <c r="AJ54" s="10">
        <f>INDEX('O3-8hr'!$A:$Z,$IU54+AJ$21-$G$21,$IT54)</f>
        <v>28</v>
      </c>
      <c r="AK54" s="10">
        <f>INDEX('O3-8hr'!$A:$Z,$IU54+AK$21-$G$21,$IT54)</f>
        <v>36.000000000000007</v>
      </c>
      <c r="AL54" s="10">
        <f>INDEX('O3-8hr'!$A:$Z,$IU54+AL$21-$G$21,$IT54)</f>
        <v>37.000000000000007</v>
      </c>
      <c r="AM54" s="10">
        <f>INDEX('O3-8hr'!$A:$Z,$IU54+AM$21-$G$21,$IT54)</f>
        <v>44.000000000000007</v>
      </c>
      <c r="AN54" s="10">
        <f>INDEX('O3-8hr'!$A:$Z,$IU54+AN$21-$G$21,$IT54)</f>
        <v>33</v>
      </c>
      <c r="AO54" s="10">
        <f>INDEX('O3-8hr'!$A:$Z,$IU54+AO$21-$G$21,$IT54)</f>
        <v>23</v>
      </c>
      <c r="AP54" s="10">
        <f>INDEX('O3-8hr'!$A:$Z,$IU54+AP$21-$G$21,$IT54)</f>
        <v>29</v>
      </c>
      <c r="AQ54" s="10">
        <f>INDEX('O3-8hr'!$A:$Z,$IU54+AQ$21-$G$21,$IT54)</f>
        <v>20</v>
      </c>
      <c r="AR54" s="10">
        <f>INDEX('O3-8hr'!$A:$Z,$IU54+AR$21-$G$21,$IT54)</f>
        <v>33</v>
      </c>
      <c r="AS54" s="10">
        <f>INDEX('O3-8hr'!$A:$Z,$IU54+AS$21-$G$21,$IT54)</f>
        <v>43</v>
      </c>
      <c r="AT54" s="10">
        <f>INDEX('O3-8hr'!$A:$Z,$IU54+AT$21-$G$21,$IT54)</f>
        <v>48</v>
      </c>
      <c r="AU54" s="10">
        <f>INDEX('O3-8hr'!$A:$Z,$IU54+AU$21-$G$21,$IT54)</f>
        <v>59.000000000000007</v>
      </c>
      <c r="AV54" s="10">
        <f>INDEX('O3-8hr'!$A:$Z,$IU54+AV$21-$G$21,$IT54)</f>
        <v>46</v>
      </c>
      <c r="AW54" s="10">
        <f>INDEX('O3-8hr'!$A:$Z,$IU54+AW$21-$G$21,$IT54)</f>
        <v>46</v>
      </c>
      <c r="AX54" s="10">
        <f>INDEX('O3-8hr'!$A:$Z,$IU54+AX$21-$G$21,$IT54)</f>
        <v>45.000000000000007</v>
      </c>
      <c r="AY54" s="10">
        <f>INDEX('O3-8hr'!$A:$Z,$IU54+AY$21-$G$21,$IT54)</f>
        <v>35</v>
      </c>
      <c r="AZ54" s="10">
        <f>INDEX('O3-8hr'!$A:$Z,$IU54+AZ$21-$G$21,$IT54)</f>
        <v>40</v>
      </c>
      <c r="BA54" s="10">
        <f>INDEX('O3-8hr'!$A:$Z,$IU54+BA$21-$G$21,$IT54)</f>
        <v>50</v>
      </c>
      <c r="BB54" s="10">
        <f>INDEX('O3-8hr'!$A:$Z,$IU54+BB$21-$G$21,$IT54)</f>
        <v>44.000000000000007</v>
      </c>
      <c r="BC54" s="10">
        <f>INDEX('O3-8hr'!$A:$Z,$IU54+BC$21-$G$21,$IT54)</f>
        <v>32</v>
      </c>
      <c r="BD54" s="10">
        <f>INDEX('O3-8hr'!$A:$Z,$IU54+BD$21-$G$21,$IT54)</f>
        <v>31</v>
      </c>
      <c r="BE54" s="10">
        <f>INDEX('O3-8hr'!$A:$Z,$IU54+BE$21-$G$21,$IT54)</f>
        <v>27</v>
      </c>
      <c r="BF54" s="10">
        <f>INDEX('O3-8hr'!$A:$Z,$IU54+BF$21-$G$21,$IT54)</f>
        <v>27</v>
      </c>
      <c r="BG54" s="10">
        <f>INDEX('O3-8hr'!$A:$Z,$IU54+BG$21-$G$21,$IT54)</f>
        <v>23</v>
      </c>
      <c r="BH54" s="10">
        <f>INDEX('O3-8hr'!$A:$Z,$IU54+BH$21-$G$21,$IT54)</f>
        <v>33</v>
      </c>
      <c r="BI54" s="10">
        <f>INDEX('O3-8hr'!$A:$Z,$IU54+BI$21-$G$21,$IT54)</f>
        <v>25</v>
      </c>
      <c r="BJ54" s="10">
        <f>INDEX('O3-8hr'!$A:$Z,$IU54+BJ$21-$G$21,$IT54)</f>
        <v>29</v>
      </c>
      <c r="BK54" s="10">
        <f>INDEX('O3-8hr'!$A:$Z,$IU54+BK$21-$G$21,$IT54)</f>
        <v>21</v>
      </c>
      <c r="BL54" s="10">
        <f>INDEX('O3-8hr'!$A:$Z,$IU54+BL$21-$G$21,$IT54)</f>
        <v>27</v>
      </c>
      <c r="BM54" s="10">
        <f>INDEX('O3-8hr'!$A:$Z,$IU54+BM$21-$G$21,$IT54)</f>
        <v>53.000000000000007</v>
      </c>
      <c r="BN54" s="10">
        <f>INDEX('O3-8hr'!$A:$Z,$IU54+BN$21-$G$21,$IT54)</f>
        <v>45.000000000000007</v>
      </c>
      <c r="BO54" s="10">
        <f>INDEX('O3-8hr'!$A:$Z,$IU54+BO$21-$G$21,$IT54)</f>
        <v>33</v>
      </c>
      <c r="BP54" s="10">
        <f>INDEX('O3-8hr'!$A:$Z,$IU54+BP$21-$G$21,$IT54)</f>
        <v>19</v>
      </c>
      <c r="BQ54" s="10">
        <f>INDEX('O3-8hr'!$A:$Z,$IU54+BQ$21-$G$21,$IT54)</f>
        <v>47</v>
      </c>
      <c r="BR54" s="10">
        <f>INDEX('O3-8hr'!$A:$Z,$IU54+BR$21-$G$21,$IT54)</f>
        <v>39</v>
      </c>
      <c r="BS54" s="10">
        <f>INDEX('O3-8hr'!$A:$Z,$IU54+BS$21-$G$21,$IT54)</f>
        <v>38</v>
      </c>
      <c r="BT54" s="10">
        <f>INDEX('O3-8hr'!$A:$Z,$IU54+BT$21-$G$21,$IT54)</f>
        <v>24</v>
      </c>
      <c r="BU54" s="10">
        <f>INDEX('O3-8hr'!$A:$Z,$IU54+BU$21-$G$21,$IT54)</f>
        <v>29</v>
      </c>
      <c r="BV54" s="10">
        <f>INDEX('O3-8hr'!$A:$Z,$IU54+BV$21-$G$21,$IT54)</f>
        <v>29</v>
      </c>
      <c r="BW54" s="10">
        <f>INDEX('O3-8hr'!$A:$Z,$IU54+BW$21-$G$21,$IT54)</f>
        <v>35</v>
      </c>
      <c r="BX54" s="10">
        <f>INDEX('O3-8hr'!$A:$Z,$IU54+BX$21-$G$21,$IT54)</f>
        <v>43</v>
      </c>
      <c r="BY54" s="10">
        <f>INDEX('O3-8hr'!$A:$Z,$IU54+BY$21-$G$21,$IT54)</f>
        <v>31</v>
      </c>
      <c r="BZ54" s="10">
        <f>INDEX('O3-8hr'!$A:$Z,$IU54+BZ$21-$G$21,$IT54)</f>
        <v>28</v>
      </c>
      <c r="CA54" s="10">
        <f>INDEX('O3-8hr'!$A:$Z,$IU54+CA$21-$G$21,$IT54)</f>
        <v>30</v>
      </c>
      <c r="CB54" s="10">
        <f>INDEX('O3-8hr'!$A:$Z,$IU54+CB$21-$G$21,$IT54)</f>
        <v>35</v>
      </c>
      <c r="CC54" s="10">
        <f>INDEX('O3-8hr'!$A:$Z,$IU54+CC$21-$G$21,$IT54)</f>
        <v>44.000000000000007</v>
      </c>
      <c r="CD54" s="10">
        <f>INDEX('O3-8hr'!$A:$Z,$IU54+CD$21-$G$21,$IT54)</f>
        <v>34</v>
      </c>
      <c r="CE54" s="10">
        <f>INDEX('O3-8hr'!$A:$Z,$IU54+CE$21-$G$21,$IT54)</f>
        <v>42</v>
      </c>
      <c r="CF54" s="10">
        <f>INDEX('O3-8hr'!$A:$Z,$IU54+CF$21-$G$21,$IT54)</f>
        <v>64</v>
      </c>
      <c r="CG54" s="10">
        <f>INDEX('O3-8hr'!$A:$Z,$IU54+CG$21-$G$21,$IT54)</f>
        <v>67</v>
      </c>
      <c r="CH54" s="10">
        <f>INDEX('O3-8hr'!$A:$Z,$IU54+CH$21-$G$21,$IT54)</f>
        <v>56</v>
      </c>
      <c r="CI54" s="10">
        <f>INDEX('O3-8hr'!$A:$Z,$IU54+CI$21-$G$21,$IT54)</f>
        <v>31</v>
      </c>
      <c r="CJ54" s="10">
        <f>INDEX('O3-8hr'!$A:$Z,$IU54+CJ$21-$G$21,$IT54)</f>
        <v>35</v>
      </c>
      <c r="CK54" s="10">
        <f>INDEX('O3-8hr'!$A:$Z,$IU54+CK$21-$G$21,$IT54)</f>
        <v>12</v>
      </c>
      <c r="CL54" s="10">
        <f>INDEX('O3-8hr'!$A:$Z,$IU54+CL$21-$G$21,$IT54)</f>
        <v>39</v>
      </c>
      <c r="CM54" s="10">
        <f>INDEX('O3-8hr'!$A:$Z,$IU54+CM$21-$G$21,$IT54)</f>
        <v>38</v>
      </c>
      <c r="CN54" s="10">
        <f>INDEX('O3-8hr'!$A:$Z,$IU54+CN$21-$G$21,$IT54)</f>
        <v>21</v>
      </c>
      <c r="CO54" s="10">
        <f>INDEX('O3-8hr'!$A:$Z,$IU54+CO$21-$G$21,$IT54)</f>
        <v>34</v>
      </c>
      <c r="CP54" s="10">
        <f>INDEX('O3-8hr'!$A:$Z,$IU54+CP$21-$G$21,$IT54)</f>
        <v>32</v>
      </c>
      <c r="CQ54" s="10">
        <f>INDEX('O3-8hr'!$A:$Z,$IU54+CQ$21-$G$21,$IT54)</f>
        <v>35</v>
      </c>
      <c r="CR54" s="10">
        <f>INDEX('O3-8hr'!$A:$Z,$IU54+CR$21-$G$21,$IT54)</f>
        <v>27</v>
      </c>
      <c r="CS54" s="10">
        <f>INDEX('O3-8hr'!$A:$Z,$IU54+CS$21-$G$21,$IT54)</f>
        <v>18.000000000000004</v>
      </c>
      <c r="CT54" s="10">
        <f>INDEX('O3-8hr'!$A:$Z,$IU54+CT$21-$G$21,$IT54)</f>
        <v>31</v>
      </c>
      <c r="CU54" s="10">
        <f>INDEX('O3-8hr'!$A:$Z,$IU54+CU$21-$G$21,$IT54)</f>
        <v>50</v>
      </c>
      <c r="CV54" s="10">
        <f>INDEX('O3-8hr'!$A:$Z,$IU54+CV$21-$G$21,$IT54)</f>
        <v>46</v>
      </c>
      <c r="CW54" s="10">
        <f>INDEX('O3-8hr'!$A:$Z,$IU54+CW$21-$G$21,$IT54)</f>
        <v>38</v>
      </c>
      <c r="CX54" s="10">
        <f>INDEX('O3-8hr'!$A:$Z,$IU54+CX$21-$G$21,$IT54)</f>
        <v>31</v>
      </c>
      <c r="CY54" s="10">
        <f>INDEX('O3-8hr'!$A:$Z,$IU54+CY$21-$G$21,$IT54)</f>
        <v>19</v>
      </c>
      <c r="CZ54" s="10">
        <f>INDEX('O3-8hr'!$A:$Z,$IU54+CZ$21-$G$21,$IT54)</f>
        <v>20</v>
      </c>
      <c r="DA54" s="10">
        <f>INDEX('O3-8hr'!$A:$Z,$IU54+DA$21-$G$21,$IT54)</f>
        <v>36.000000000000007</v>
      </c>
      <c r="DB54" s="10">
        <f>INDEX('O3-8hr'!$A:$Z,$IU54+DB$21-$G$21,$IT54)</f>
        <v>26.000000000000004</v>
      </c>
      <c r="DC54" s="10">
        <f>INDEX('O3-8hr'!$A:$Z,$IU54+DC$21-$G$21,$IT54)</f>
        <v>44.000000000000007</v>
      </c>
      <c r="DD54" s="10">
        <f>INDEX('O3-8hr'!$A:$Z,$IU54+DD$21-$G$21,$IT54)</f>
        <v>63</v>
      </c>
      <c r="DE54" s="10">
        <f>INDEX('O3-8hr'!$A:$Z,$IU54+DE$21-$G$21,$IT54)</f>
        <v>58</v>
      </c>
      <c r="DF54" s="10">
        <f>INDEX('O3-8hr'!$A:$Z,$IU54+DF$21-$G$21,$IT54)</f>
        <v>71.000000000000014</v>
      </c>
      <c r="DG54" s="10">
        <f>INDEX('O3-8hr'!$A:$Z,$IU54+DG$21-$G$21,$IT54)</f>
        <v>68</v>
      </c>
      <c r="DH54" s="10">
        <f>INDEX('O3-8hr'!$A:$Z,$IU54+DH$21-$G$21,$IT54)</f>
        <v>42</v>
      </c>
      <c r="DI54" s="10">
        <f>INDEX('O3-8hr'!$A:$Z,$IU54+DI$21-$G$21,$IT54)</f>
        <v>24</v>
      </c>
      <c r="DJ54" s="10">
        <f>INDEX('O3-8hr'!$A:$Z,$IU54+DJ$21-$G$21,$IT54)</f>
        <v>11.000000000000002</v>
      </c>
      <c r="DK54" s="10">
        <f>INDEX('O3-8hr'!$A:$Z,$IU54+DK$21-$G$21,$IT54)</f>
        <v>13.000000000000002</v>
      </c>
      <c r="DL54" s="10" t="str">
        <f>INDEX('O3-8hr'!$A:$Z,$IU54+DL$21-$G$21,$IT54)</f>
        <v/>
      </c>
      <c r="DM54" s="10">
        <f>INDEX('O3-8hr'!$A:$Z,$IU54+DM$21-$G$21,$IT54)</f>
        <v>19</v>
      </c>
      <c r="DN54" s="10">
        <f>INDEX('O3-8hr'!$A:$Z,$IU54+DN$21-$G$21,$IT54)</f>
        <v>46</v>
      </c>
      <c r="DO54" s="10">
        <f>INDEX('O3-8hr'!$A:$Z,$IU54+DO$21-$G$21,$IT54)</f>
        <v>48</v>
      </c>
      <c r="DP54" s="10">
        <f>INDEX('O3-8hr'!$A:$Z,$IU54+DP$21-$G$21,$IT54)</f>
        <v>46</v>
      </c>
      <c r="DQ54" s="10">
        <f>INDEX('O3-8hr'!$A:$Z,$IU54+DQ$21-$G$21,$IT54)</f>
        <v>25</v>
      </c>
      <c r="DR54" s="10">
        <f>INDEX('O3-8hr'!$A:$Z,$IU54+DR$21-$G$21,$IT54)</f>
        <v>36.000000000000007</v>
      </c>
      <c r="DS54" s="10">
        <f>INDEX('O3-8hr'!$A:$Z,$IU54+DS$21-$G$21,$IT54)</f>
        <v>39</v>
      </c>
      <c r="DT54" s="10">
        <f>INDEX('O3-8hr'!$A:$Z,$IU54+DT$21-$G$21,$IT54)</f>
        <v>42</v>
      </c>
      <c r="DU54" s="10">
        <f>INDEX('O3-8hr'!$A:$Z,$IU54+DU$21-$G$21,$IT54)</f>
        <v>39</v>
      </c>
      <c r="DV54" s="10">
        <f>INDEX('O3-8hr'!$A:$Z,$IU54+DV$21-$G$21,$IT54)</f>
        <v>33</v>
      </c>
      <c r="DW54" s="10">
        <f>INDEX('O3-8hr'!$A:$Z,$IU54+DW$21-$G$21,$IT54)</f>
        <v>48</v>
      </c>
      <c r="DX54" s="10">
        <f>INDEX('O3-8hr'!$A:$Z,$IU54+DX$21-$G$21,$IT54)</f>
        <v>55</v>
      </c>
      <c r="DY54" s="10">
        <f>INDEX('O3-8hr'!$A:$Z,$IU54+DY$21-$G$21,$IT54)</f>
        <v>22.000000000000004</v>
      </c>
      <c r="DZ54" s="10">
        <f>INDEX('O3-8hr'!$A:$Z,$IU54+DZ$21-$G$21,$IT54)</f>
        <v>42</v>
      </c>
      <c r="EA54" s="10">
        <f>INDEX('O3-8hr'!$A:$Z,$IU54+EA$21-$G$21,$IT54)</f>
        <v>44.000000000000007</v>
      </c>
      <c r="EB54" s="10">
        <f>INDEX('O3-8hr'!$A:$Z,$IU54+EB$21-$G$21,$IT54)</f>
        <v>37.000000000000007</v>
      </c>
      <c r="EC54" s="10">
        <f>INDEX('O3-8hr'!$A:$Z,$IU54+EC$21-$G$21,$IT54)</f>
        <v>31</v>
      </c>
      <c r="ED54" s="10">
        <f>INDEX('O3-8hr'!$A:$Z,$IU54+ED$21-$G$21,$IT54)</f>
        <v>17</v>
      </c>
      <c r="EE54" s="10">
        <f>INDEX('O3-8hr'!$A:$Z,$IU54+EE$21-$G$21,$IT54)</f>
        <v>32</v>
      </c>
      <c r="EF54" s="10">
        <f>INDEX('O3-8hr'!$A:$Z,$IU54+EF$21-$G$21,$IT54)</f>
        <v>43</v>
      </c>
      <c r="EG54" s="10">
        <f>INDEX('O3-8hr'!$A:$Z,$IU54+EG$21-$G$21,$IT54)</f>
        <v>32</v>
      </c>
      <c r="EH54" s="10">
        <f>INDEX('O3-8hr'!$A:$Z,$IU54+EH$21-$G$21,$IT54)</f>
        <v>45.000000000000007</v>
      </c>
      <c r="EI54" s="10">
        <f>INDEX('O3-8hr'!$A:$Z,$IU54+EI$21-$G$21,$IT54)</f>
        <v>51.000000000000007</v>
      </c>
      <c r="EJ54" s="10">
        <f>INDEX('O3-8hr'!$A:$Z,$IU54+EJ$21-$G$21,$IT54)</f>
        <v>53.000000000000007</v>
      </c>
      <c r="EK54" s="10">
        <f>INDEX('O3-8hr'!$A:$Z,$IU54+EK$21-$G$21,$IT54)</f>
        <v>53.000000000000007</v>
      </c>
      <c r="EL54" s="10">
        <f>INDEX('O3-8hr'!$A:$Z,$IU54+EL$21-$G$21,$IT54)</f>
        <v>10</v>
      </c>
      <c r="EM54" s="10">
        <f>INDEX('O3-8hr'!$A:$Z,$IU54+EM$21-$G$21,$IT54)</f>
        <v>37.000000000000007</v>
      </c>
      <c r="EN54" s="10">
        <f>INDEX('O3-8hr'!$A:$Z,$IU54+EN$21-$G$21,$IT54)</f>
        <v>45.000000000000007</v>
      </c>
      <c r="EO54" s="10">
        <f>INDEX('O3-8hr'!$A:$Z,$IU54+EO$21-$G$21,$IT54)</f>
        <v>36.000000000000007</v>
      </c>
      <c r="EP54" s="10">
        <f>INDEX('O3-8hr'!$A:$Z,$IU54+EP$21-$G$21,$IT54)</f>
        <v>43</v>
      </c>
      <c r="EQ54" s="10">
        <f>INDEX('O3-8hr'!$A:$Z,$IU54+EQ$21-$G$21,$IT54)</f>
        <v>57</v>
      </c>
      <c r="ER54" s="10">
        <f>INDEX('O3-8hr'!$A:$Z,$IU54+ER$21-$G$21,$IT54)</f>
        <v>57</v>
      </c>
      <c r="ES54" s="10">
        <f>INDEX('O3-8hr'!$A:$Z,$IU54+ES$21-$G$21,$IT54)</f>
        <v>47</v>
      </c>
      <c r="ET54" s="10">
        <f>INDEX('O3-8hr'!$A:$Z,$IU54+ET$21-$G$21,$IT54)</f>
        <v>59.000000000000007</v>
      </c>
      <c r="EU54" s="10">
        <f>INDEX('O3-8hr'!$A:$Z,$IU54+EU$21-$G$21,$IT54)</f>
        <v>51.000000000000007</v>
      </c>
      <c r="EV54" s="10">
        <f>INDEX('O3-8hr'!$A:$Z,$IU54+EV$21-$G$21,$IT54)</f>
        <v>23</v>
      </c>
      <c r="EW54" s="10">
        <f>INDEX('O3-8hr'!$A:$Z,$IU54+EW$21-$G$21,$IT54)</f>
        <v>20</v>
      </c>
      <c r="EX54" s="10">
        <f>INDEX('O3-8hr'!$A:$Z,$IU54+EX$21-$G$21,$IT54)</f>
        <v>28</v>
      </c>
      <c r="EY54" s="10">
        <f>INDEX('O3-8hr'!$A:$Z,$IU54+EY$21-$G$21,$IT54)</f>
        <v>24</v>
      </c>
      <c r="EZ54" s="10">
        <f>INDEX('O3-8hr'!$A:$Z,$IU54+EZ$21-$G$21,$IT54)</f>
        <v>50</v>
      </c>
      <c r="FA54" s="10">
        <f>INDEX('O3-8hr'!$A:$Z,$IU54+FA$21-$G$21,$IT54)</f>
        <v>24</v>
      </c>
      <c r="FB54" s="10">
        <f>INDEX('O3-8hr'!$A:$Z,$IU54+FB$21-$G$21,$IT54)</f>
        <v>35</v>
      </c>
      <c r="FC54" s="10">
        <f>INDEX('O3-8hr'!$A:$Z,$IU54+FC$21-$G$21,$IT54)</f>
        <v>35</v>
      </c>
      <c r="FD54" s="10">
        <f>INDEX('O3-8hr'!$A:$Z,$IU54+FD$21-$G$21,$IT54)</f>
        <v>50</v>
      </c>
      <c r="FE54" s="10">
        <f>INDEX('O3-8hr'!$A:$Z,$IU54+FE$21-$G$21,$IT54)</f>
        <v>34</v>
      </c>
      <c r="FF54" s="10">
        <f>INDEX('O3-8hr'!$A:$Z,$IU54+FF$21-$G$21,$IT54)</f>
        <v>46</v>
      </c>
      <c r="FG54" s="10">
        <f>INDEX('O3-8hr'!$A:$Z,$IU54+FG$21-$G$21,$IT54)</f>
        <v>23</v>
      </c>
      <c r="FH54" s="10">
        <f>INDEX('O3-8hr'!$A:$Z,$IU54+FH$21-$G$21,$IT54)</f>
        <v>32</v>
      </c>
      <c r="FI54" s="10">
        <f>INDEX('O3-8hr'!$A:$Z,$IU54+FI$21-$G$21,$IT54)</f>
        <v>27</v>
      </c>
      <c r="FJ54" s="10">
        <f>INDEX('O3-8hr'!$A:$Z,$IU54+FJ$21-$G$21,$IT54)</f>
        <v>19</v>
      </c>
      <c r="FK54" s="10">
        <f>INDEX('O3-8hr'!$A:$Z,$IU54+FK$21-$G$21,$IT54)</f>
        <v>36.000000000000007</v>
      </c>
      <c r="FL54" s="10">
        <f>INDEX('O3-8hr'!$A:$Z,$IU54+FL$21-$G$21,$IT54)</f>
        <v>55</v>
      </c>
      <c r="FM54" s="10">
        <f>INDEX('O3-8hr'!$A:$Z,$IU54+FM$21-$G$21,$IT54)</f>
        <v>47</v>
      </c>
      <c r="FN54" s="10">
        <f>INDEX('O3-8hr'!$A:$Z,$IU54+FN$21-$G$21,$IT54)</f>
        <v>40</v>
      </c>
      <c r="FO54" s="10">
        <f>INDEX('O3-8hr'!$A:$Z,$IU54+FO$21-$G$21,$IT54)</f>
        <v>34</v>
      </c>
      <c r="FP54" s="10">
        <f>INDEX('O3-8hr'!$A:$Z,$IU54+FP$21-$G$21,$IT54)</f>
        <v>40</v>
      </c>
      <c r="FQ54" s="10">
        <f>INDEX('O3-8hr'!$A:$Z,$IU54+FQ$21-$G$21,$IT54)</f>
        <v>45.000000000000007</v>
      </c>
      <c r="FR54" s="10">
        <f>INDEX('O3-8hr'!$A:$Z,$IU54+FR$21-$G$21,$IT54)</f>
        <v>29</v>
      </c>
      <c r="FS54" s="10">
        <f>INDEX('O3-8hr'!$A:$Z,$IU54+FS$21-$G$21,$IT54)</f>
        <v>47</v>
      </c>
      <c r="FT54" s="10">
        <f>INDEX('O3-8hr'!$A:$Z,$IU54+FT$21-$G$21,$IT54)</f>
        <v>30</v>
      </c>
      <c r="FU54" s="10">
        <f>INDEX('O3-8hr'!$A:$Z,$IU54+FU$21-$G$21,$IT54)</f>
        <v>21</v>
      </c>
      <c r="FV54" s="10">
        <f>INDEX('O3-8hr'!$A:$Z,$IU54+FV$21-$G$21,$IT54)</f>
        <v>51.000000000000007</v>
      </c>
      <c r="FW54" s="10">
        <f>INDEX('O3-8hr'!$A:$Z,$IU54+FW$21-$G$21,$IT54)</f>
        <v>31</v>
      </c>
      <c r="FX54" s="10">
        <f>INDEX('O3-8hr'!$A:$Z,$IU54+FX$21-$G$21,$IT54)</f>
        <v>58</v>
      </c>
      <c r="FY54" s="10">
        <f>INDEX('O3-8hr'!$A:$Z,$IU54+FY$21-$G$21,$IT54)</f>
        <v>57</v>
      </c>
      <c r="FZ54" s="10">
        <f>INDEX('O3-8hr'!$A:$Z,$IU54+FZ$21-$G$21,$IT54)</f>
        <v>39</v>
      </c>
      <c r="GA54" s="10">
        <f>INDEX('O3-8hr'!$A:$Z,$IU54+GA$21-$G$21,$IT54)</f>
        <v>39</v>
      </c>
      <c r="GB54" s="10">
        <f>INDEX('O3-8hr'!$A:$Z,$IU54+GB$21-$G$21,$IT54)</f>
        <v>30</v>
      </c>
      <c r="GC54" s="10">
        <f>INDEX('O3-8hr'!$A:$Z,$IU54+GC$21-$G$21,$IT54)</f>
        <v>43</v>
      </c>
      <c r="GD54" s="10">
        <f>INDEX('O3-8hr'!$A:$Z,$IU54+GD$21-$G$21,$IT54)</f>
        <v>43</v>
      </c>
      <c r="GE54" s="10">
        <f>INDEX('O3-8hr'!$A:$Z,$IU54+GE$21-$G$21,$IT54)</f>
        <v>35</v>
      </c>
      <c r="GF54" s="10">
        <f>INDEX('O3-8hr'!$A:$Z,$IU54+GF$21-$G$21,$IT54)</f>
        <v>16</v>
      </c>
      <c r="GG54" s="10">
        <f>INDEX('O3-8hr'!$A:$Z,$IU54+GG$21-$G$21,$IT54)</f>
        <v>40</v>
      </c>
      <c r="GH54" s="10">
        <f>INDEX('O3-8hr'!$A:$Z,$IU54+GH$21-$G$21,$IT54)</f>
        <v>41</v>
      </c>
      <c r="GI54" s="10">
        <f>INDEX('O3-8hr'!$A:$Z,$IU54+GI$21-$G$21,$IT54)</f>
        <v>30</v>
      </c>
      <c r="GJ54" s="10">
        <f>INDEX('O3-8hr'!$A:$Z,$IU54+GJ$21-$G$21,$IT54)</f>
        <v>28</v>
      </c>
      <c r="GK54" s="10">
        <f>INDEX('O3-8hr'!$A:$Z,$IU54+GK$21-$G$21,$IT54)</f>
        <v>27</v>
      </c>
      <c r="GL54" s="10">
        <f>INDEX('O3-8hr'!$A:$Z,$IU54+GL$21-$G$21,$IT54)</f>
        <v>48</v>
      </c>
      <c r="GM54" s="10">
        <f>INDEX('O3-8hr'!$A:$Z,$IU54+GM$21-$G$21,$IT54)</f>
        <v>54</v>
      </c>
      <c r="GN54" s="10">
        <f>INDEX('O3-8hr'!$A:$Z,$IU54+GN$21-$G$21,$IT54)</f>
        <v>28</v>
      </c>
      <c r="GO54" s="10">
        <f>INDEX('O3-8hr'!$A:$Z,$IU54+GO$21-$G$21,$IT54)</f>
        <v>35</v>
      </c>
      <c r="GP54" s="10">
        <f>INDEX('O3-8hr'!$A:$Z,$IU54+GP$21-$G$21,$IT54)</f>
        <v>31</v>
      </c>
      <c r="GQ54" s="10">
        <f>INDEX('O3-8hr'!$A:$Z,$IU54+GQ$21-$G$21,$IT54)</f>
        <v>22.000000000000004</v>
      </c>
      <c r="GR54" s="10">
        <f>INDEX('O3-8hr'!$A:$Z,$IU54+GR$21-$G$21,$IT54)</f>
        <v>27</v>
      </c>
      <c r="GS54" s="10">
        <f>INDEX('O3-8hr'!$A:$Z,$IU54+GS$21-$G$21,$IT54)</f>
        <v>33</v>
      </c>
      <c r="GT54" s="10">
        <f>INDEX('O3-8hr'!$A:$Z,$IU54+GT$21-$G$21,$IT54)</f>
        <v>38</v>
      </c>
      <c r="GU54" s="10">
        <f>INDEX('O3-8hr'!$A:$Z,$IU54+GU$21-$G$21,$IT54)</f>
        <v>37.000000000000007</v>
      </c>
      <c r="GV54" s="10">
        <f>INDEX('O3-8hr'!$A:$Z,$IU54+GV$21-$G$21,$IT54)</f>
        <v>40</v>
      </c>
      <c r="GW54" s="10">
        <f>INDEX('O3-8hr'!$A:$Z,$IU54+GW$21-$G$21,$IT54)</f>
        <v>32</v>
      </c>
      <c r="GX54" s="10">
        <f>INDEX('O3-8hr'!$A:$Z,$IU54+GX$21-$G$21,$IT54)</f>
        <v>46</v>
      </c>
      <c r="GY54" s="10">
        <f>INDEX('O3-8hr'!$A:$Z,$IU54+GY$21-$G$21,$IT54)</f>
        <v>50</v>
      </c>
      <c r="GZ54" s="10">
        <f>INDEX('O3-8hr'!$A:$Z,$IU54+GZ$21-$G$21,$IT54)</f>
        <v>17</v>
      </c>
      <c r="HA54" s="10">
        <f>INDEX('O3-8hr'!$A:$Z,$IU54+HA$21-$G$21,$IT54)</f>
        <v>24</v>
      </c>
      <c r="HB54" s="10">
        <f>INDEX('O3-8hr'!$A:$Z,$IU54+HB$21-$G$21,$IT54)</f>
        <v>25</v>
      </c>
      <c r="HC54" s="10">
        <f>INDEX('O3-8hr'!$A:$Z,$IU54+HC$21-$G$21,$IT54)</f>
        <v>31</v>
      </c>
      <c r="HD54" s="10">
        <f>INDEX('O3-8hr'!$A:$Z,$IU54+HD$21-$G$21,$IT54)</f>
        <v>37.000000000000007</v>
      </c>
      <c r="HE54" s="10">
        <f>INDEX('O3-8hr'!$A:$Z,$IU54+HE$21-$G$21,$IT54)</f>
        <v>43</v>
      </c>
      <c r="HF54" s="10">
        <f>INDEX('O3-8hr'!$A:$Z,$IU54+HF$21-$G$21,$IT54)</f>
        <v>57</v>
      </c>
      <c r="HG54" s="10">
        <f>INDEX('O3-8hr'!$A:$Z,$IU54+HG$21-$G$21,$IT54)</f>
        <v>43</v>
      </c>
      <c r="HH54" s="10">
        <f>INDEX('O3-8hr'!$A:$Z,$IU54+HH$21-$G$21,$IT54)</f>
        <v>11.000000000000002</v>
      </c>
      <c r="HI54" s="10">
        <f>INDEX('O3-8hr'!$A:$Z,$IU54+HI$21-$G$21,$IT54)</f>
        <v>16</v>
      </c>
      <c r="HJ54" s="10">
        <f>INDEX('O3-8hr'!$A:$Z,$IU54+HJ$21-$G$21,$IT54)</f>
        <v>32</v>
      </c>
      <c r="HK54" s="10">
        <f>INDEX('O3-8hr'!$A:$Z,$IU54+HK$21-$G$21,$IT54)</f>
        <v>34</v>
      </c>
      <c r="HL54" s="10">
        <f>INDEX('O3-8hr'!$A:$Z,$IU54+HL$21-$G$21,$IT54)</f>
        <v>29</v>
      </c>
      <c r="HM54" s="10">
        <f>INDEX('O3-8hr'!$A:$Z,$IU54+HM$21-$G$21,$IT54)</f>
        <v>38</v>
      </c>
      <c r="HN54" s="10">
        <f>INDEX('O3-8hr'!$A:$Z,$IU54+HN$21-$G$21,$IT54)</f>
        <v>38</v>
      </c>
      <c r="HO54" s="10">
        <f>INDEX('O3-8hr'!$A:$Z,$IU54+HO$21-$G$21,$IT54)</f>
        <v>27</v>
      </c>
      <c r="HP54" s="10">
        <f>INDEX('O3-8hr'!$A:$Z,$IU54+HP$21-$G$21,$IT54)</f>
        <v>44.000000000000007</v>
      </c>
      <c r="HQ54" s="10">
        <f>INDEX('O3-8hr'!$A:$Z,$IU54+HQ$21-$G$21,$IT54)</f>
        <v>48</v>
      </c>
      <c r="HR54" s="10">
        <f>INDEX('O3-8hr'!$A:$Z,$IU54+HR$21-$G$21,$IT54)</f>
        <v>38</v>
      </c>
      <c r="HS54" s="10">
        <f>INDEX('O3-8hr'!$A:$Z,$IU54+HS$21-$G$21,$IT54)</f>
        <v>35</v>
      </c>
      <c r="HT54" s="10">
        <f>INDEX('O3-8hr'!$A:$Z,$IU54+HT$21-$G$21,$IT54)</f>
        <v>16</v>
      </c>
      <c r="HU54" s="10">
        <f>INDEX('O3-8hr'!$A:$Z,$IU54+HU$21-$G$21,$IT54)</f>
        <v>22.000000000000004</v>
      </c>
      <c r="HV54" s="10">
        <f>INDEX('O3-8hr'!$A:$Z,$IU54+HV$21-$G$21,$IT54)</f>
        <v>36.000000000000007</v>
      </c>
      <c r="HW54" s="10">
        <f>INDEX('O3-8hr'!$A:$Z,$IU54+HW$21-$G$21,$IT54)</f>
        <v>24</v>
      </c>
      <c r="HX54" s="10">
        <f>INDEX('O3-8hr'!$A:$Z,$IU54+HX$21-$G$21,$IT54)</f>
        <v>25</v>
      </c>
      <c r="HY54" s="10">
        <f>INDEX('O3-8hr'!$A:$Z,$IU54+HY$21-$G$21,$IT54)</f>
        <v>22.000000000000004</v>
      </c>
      <c r="HZ54" s="10">
        <f>INDEX('O3-8hr'!$A:$Z,$IU54+HZ$21-$G$21,$IT54)</f>
        <v>26.000000000000004</v>
      </c>
      <c r="IA54" s="10">
        <f>INDEX('O3-8hr'!$A:$Z,$IU54+IA$21-$G$21,$IT54)</f>
        <v>30</v>
      </c>
      <c r="IB54" s="10">
        <f>INDEX('O3-8hr'!$A:$Z,$IU54+IB$21-$G$21,$IT54)</f>
        <v>28</v>
      </c>
      <c r="IC54" s="10">
        <f>INDEX('O3-8hr'!$A:$Z,$IU54+IC$21-$G$21,$IT54)</f>
        <v>25</v>
      </c>
      <c r="ID54" s="10">
        <f>INDEX('O3-8hr'!$A:$Z,$IU54+ID$21-$G$21,$IT54)</f>
        <v>36.000000000000007</v>
      </c>
      <c r="IE54" s="10">
        <f>INDEX('O3-8hr'!$A:$Z,$IU54+IE$21-$G$21,$IT54)</f>
        <v>39</v>
      </c>
      <c r="IF54" s="10">
        <f>INDEX('O3-8hr'!$A:$Z,$IU54+IF$21-$G$21,$IT54)</f>
        <v>41</v>
      </c>
      <c r="IG54" s="10">
        <f>INDEX('O3-8hr'!$A:$Z,$IU54+IG$21-$G$21,$IT54)</f>
        <v>39</v>
      </c>
      <c r="IH54" s="10">
        <f>INDEX('O3-8hr'!$A:$Z,$IU54+IH$21-$G$21,$IT54)</f>
        <v>37.000000000000007</v>
      </c>
      <c r="II54" s="10">
        <f>INDEX('O3-8hr'!$A:$Z,$IU54+II$21-$G$21,$IT54)</f>
        <v>27</v>
      </c>
      <c r="IJ54" s="10">
        <f>INDEX('O3-8hr'!$A:$Z,$IU54+IJ$21-$G$21,$IT54)</f>
        <v>15.000000000000002</v>
      </c>
      <c r="IK54" s="10">
        <f>INDEX('O3-8hr'!$A:$Z,$IU54+IK$21-$G$21,$IT54)</f>
        <v>29</v>
      </c>
      <c r="IL54" s="10">
        <f>INDEX('O3-8hr'!$A:$Z,$IU54+IL$21-$G$21,$IT54)</f>
        <v>26.000000000000004</v>
      </c>
      <c r="IM54" s="10">
        <f>INDEX('O3-8hr'!$A:$Z,$IU54+IM$21-$G$21,$IT54)</f>
        <v>30</v>
      </c>
      <c r="IN54" s="10">
        <f>INDEX('O3-8hr'!$A:$Z,$IU54+IN$21-$G$21,$IT54)</f>
        <v>45.000000000000007</v>
      </c>
      <c r="IO54" s="10">
        <f>INDEX('O3-8hr'!$A:$Z,$IU54+IO$21-$G$21,$IT54)</f>
        <v>35</v>
      </c>
      <c r="IP54" s="10">
        <f>INDEX('O3-8hr'!$A:$Z,$IU54+IP$21-$G$21,$IT54)</f>
        <v>32</v>
      </c>
      <c r="IQ54" s="15">
        <f>INDEX('O3-8hr'!$A:$Z,$IU54+IQ$21-$G$21,$IT54)</f>
        <v>31</v>
      </c>
      <c r="IR54" s="21">
        <f t="shared" si="58"/>
        <v>71.000000000000014</v>
      </c>
      <c r="IT54" s="21">
        <f>MATCH($B54,'O3-8hr'!$1:$1,0)</f>
        <v>15</v>
      </c>
      <c r="IU54" s="21">
        <f>MATCH(DATE($A54,$IT$18,$IU$18),'O3-8hr'!$B:$B,0)</f>
        <v>796</v>
      </c>
    </row>
    <row r="55" spans="1:255" ht="12.75" customHeight="1" x14ac:dyDescent="0.2">
      <c r="A55" s="21">
        <v>2017</v>
      </c>
      <c r="B55" s="21">
        <v>340315001</v>
      </c>
      <c r="C55" s="20">
        <f>INDEX(Sites!$A:$N,MATCH($B55,Sites!$A:$A,0),2)</f>
        <v>41.058616999999998</v>
      </c>
      <c r="D55" s="21" t="str">
        <f>INDEX(Sites!$A:$N,MATCH($B55,Sites!$A:$A,0),4)</f>
        <v>NJ</v>
      </c>
      <c r="E55" s="21" t="str">
        <f>INDEX(Sites!$A:$N,MATCH($B55,Sites!$A:$A,0),10)</f>
        <v>307.0</v>
      </c>
      <c r="F55" s="40" t="str">
        <f>INDEX(Sites!$A:$N,MATCH($B55,Sites!$A:$A,0),6)</f>
        <v>Ramapo</v>
      </c>
      <c r="G55" s="16">
        <f>INDEX('O3-8hr'!$A:$Z,$IU55+G$21-$G$21,$IT55)</f>
        <v>36.000000000000007</v>
      </c>
      <c r="H55" s="10">
        <f>INDEX('O3-8hr'!$A:$Z,$IU55+H$21-$G$21,$IT55)</f>
        <v>45.000000000000007</v>
      </c>
      <c r="I55" s="10">
        <f>INDEX('O3-8hr'!$A:$Z,$IU55+I$21-$G$21,$IT55)</f>
        <v>41</v>
      </c>
      <c r="J55" s="10">
        <f>INDEX('O3-8hr'!$A:$Z,$IU55+J$21-$G$21,$IT55)</f>
        <v>42</v>
      </c>
      <c r="K55" s="10">
        <f>INDEX('O3-8hr'!$A:$Z,$IU55+K$21-$G$21,$IT55)</f>
        <v>41</v>
      </c>
      <c r="L55" s="10">
        <f>INDEX('O3-8hr'!$A:$Z,$IU55+L$21-$G$21,$IT55)</f>
        <v>33</v>
      </c>
      <c r="M55" s="10">
        <f>INDEX('O3-8hr'!$A:$Z,$IU55+M$21-$G$21,$IT55)</f>
        <v>24</v>
      </c>
      <c r="N55" s="10">
        <f>INDEX('O3-8hr'!$A:$Z,$IU55+N$21-$G$21,$IT55)</f>
        <v>47</v>
      </c>
      <c r="O55" s="10">
        <f>INDEX('O3-8hr'!$A:$Z,$IU55+O$21-$G$21,$IT55)</f>
        <v>47</v>
      </c>
      <c r="P55" s="10">
        <f>INDEX('O3-8hr'!$A:$Z,$IU55+P$21-$G$21,$IT55)</f>
        <v>43</v>
      </c>
      <c r="Q55" s="10">
        <f>INDEX('O3-8hr'!$A:$Z,$IU55+Q$21-$G$21,$IT55)</f>
        <v>41</v>
      </c>
      <c r="R55" s="10">
        <f>INDEX('O3-8hr'!$A:$Z,$IU55+R$21-$G$21,$IT55)</f>
        <v>39</v>
      </c>
      <c r="S55" s="10">
        <f>INDEX('O3-8hr'!$A:$Z,$IU55+S$21-$G$21,$IT55)</f>
        <v>41</v>
      </c>
      <c r="T55" s="10">
        <f>INDEX('O3-8hr'!$A:$Z,$IU55+T$21-$G$21,$IT55)</f>
        <v>37.000000000000007</v>
      </c>
      <c r="U55" s="10">
        <f>INDEX('O3-8hr'!$A:$Z,$IU55+U$21-$G$21,$IT55)</f>
        <v>43</v>
      </c>
      <c r="V55" s="10">
        <f>INDEX('O3-8hr'!$A:$Z,$IU55+V$21-$G$21,$IT55)</f>
        <v>52.000000000000007</v>
      </c>
      <c r="W55" s="10">
        <f>INDEX('O3-8hr'!$A:$Z,$IU55+W$21-$G$21,$IT55)</f>
        <v>53.000000000000007</v>
      </c>
      <c r="X55" s="10">
        <f>INDEX('O3-8hr'!$A:$Z,$IU55+X$21-$G$21,$IT55)</f>
        <v>47</v>
      </c>
      <c r="Y55" s="10">
        <f>INDEX('O3-8hr'!$A:$Z,$IU55+Y$21-$G$21,$IT55)</f>
        <v>55</v>
      </c>
      <c r="Z55" s="10">
        <f>INDEX('O3-8hr'!$A:$Z,$IU55+Z$21-$G$21,$IT55)</f>
        <v>56</v>
      </c>
      <c r="AA55" s="10">
        <f>INDEX('O3-8hr'!$A:$Z,$IU55+AA$21-$G$21,$IT55)</f>
        <v>53.000000000000007</v>
      </c>
      <c r="AB55" s="10">
        <f>INDEX('O3-8hr'!$A:$Z,$IU55+AB$21-$G$21,$IT55)</f>
        <v>45.000000000000007</v>
      </c>
      <c r="AC55" s="10">
        <f>INDEX('O3-8hr'!$A:$Z,$IU55+AC$21-$G$21,$IT55)</f>
        <v>48</v>
      </c>
      <c r="AD55" s="10">
        <f>INDEX('O3-8hr'!$A:$Z,$IU55+AD$21-$G$21,$IT55)</f>
        <v>45.000000000000007</v>
      </c>
      <c r="AE55" s="10">
        <f>INDEX('O3-8hr'!$A:$Z,$IU55+AE$21-$G$21,$IT55)</f>
        <v>35</v>
      </c>
      <c r="AF55" s="10">
        <f>INDEX('O3-8hr'!$A:$Z,$IU55+AF$21-$G$21,$IT55)</f>
        <v>38</v>
      </c>
      <c r="AG55" s="10">
        <f>INDEX('O3-8hr'!$A:$Z,$IU55+AG$21-$G$21,$IT55)</f>
        <v>27</v>
      </c>
      <c r="AH55" s="10">
        <f>INDEX('O3-8hr'!$A:$Z,$IU55+AH$21-$G$21,$IT55)</f>
        <v>19</v>
      </c>
      <c r="AI55" s="10">
        <f>INDEX('O3-8hr'!$A:$Z,$IU55+AI$21-$G$21,$IT55)</f>
        <v>43</v>
      </c>
      <c r="AJ55" s="10">
        <f>INDEX('O3-8hr'!$A:$Z,$IU55+AJ$21-$G$21,$IT55)</f>
        <v>41</v>
      </c>
      <c r="AK55" s="10">
        <f>INDEX('O3-8hr'!$A:$Z,$IU55+AK$21-$G$21,$IT55)</f>
        <v>43</v>
      </c>
      <c r="AL55" s="10">
        <f>INDEX('O3-8hr'!$A:$Z,$IU55+AL$21-$G$21,$IT55)</f>
        <v>41</v>
      </c>
      <c r="AM55" s="10">
        <f>INDEX('O3-8hr'!$A:$Z,$IU55+AM$21-$G$21,$IT55)</f>
        <v>46</v>
      </c>
      <c r="AN55" s="10">
        <f>INDEX('O3-8hr'!$A:$Z,$IU55+AN$21-$G$21,$IT55)</f>
        <v>44.000000000000007</v>
      </c>
      <c r="AO55" s="10">
        <f>INDEX('O3-8hr'!$A:$Z,$IU55+AO$21-$G$21,$IT55)</f>
        <v>36.000000000000007</v>
      </c>
      <c r="AP55" s="10">
        <f>INDEX('O3-8hr'!$A:$Z,$IU55+AP$21-$G$21,$IT55)</f>
        <v>42</v>
      </c>
      <c r="AQ55" s="10">
        <f>INDEX('O3-8hr'!$A:$Z,$IU55+AQ$21-$G$21,$IT55)</f>
        <v>38</v>
      </c>
      <c r="AR55" s="10">
        <f>INDEX('O3-8hr'!$A:$Z,$IU55+AR$21-$G$21,$IT55)</f>
        <v>36.000000000000007</v>
      </c>
      <c r="AS55" s="10">
        <f>INDEX('O3-8hr'!$A:$Z,$IU55+AS$21-$G$21,$IT55)</f>
        <v>45.000000000000007</v>
      </c>
      <c r="AT55" s="10">
        <f>INDEX('O3-8hr'!$A:$Z,$IU55+AT$21-$G$21,$IT55)</f>
        <v>55</v>
      </c>
      <c r="AU55" s="10">
        <f>INDEX('O3-8hr'!$A:$Z,$IU55+AU$21-$G$21,$IT55)</f>
        <v>67</v>
      </c>
      <c r="AV55" s="10">
        <f>INDEX('O3-8hr'!$A:$Z,$IU55+AV$21-$G$21,$IT55)</f>
        <v>74.000000000000014</v>
      </c>
      <c r="AW55" s="10">
        <f>INDEX('O3-8hr'!$A:$Z,$IU55+AW$21-$G$21,$IT55)</f>
        <v>49</v>
      </c>
      <c r="AX55" s="10">
        <f>INDEX('O3-8hr'!$A:$Z,$IU55+AX$21-$G$21,$IT55)</f>
        <v>48</v>
      </c>
      <c r="AY55" s="10">
        <f>INDEX('O3-8hr'!$A:$Z,$IU55+AY$21-$G$21,$IT55)</f>
        <v>51.000000000000007</v>
      </c>
      <c r="AZ55" s="10">
        <f>INDEX('O3-8hr'!$A:$Z,$IU55+AZ$21-$G$21,$IT55)</f>
        <v>52.000000000000007</v>
      </c>
      <c r="BA55" s="10">
        <f>INDEX('O3-8hr'!$A:$Z,$IU55+BA$21-$G$21,$IT55)</f>
        <v>54</v>
      </c>
      <c r="BB55" s="10">
        <f>INDEX('O3-8hr'!$A:$Z,$IU55+BB$21-$G$21,$IT55)</f>
        <v>47</v>
      </c>
      <c r="BC55" s="10">
        <f>INDEX('O3-8hr'!$A:$Z,$IU55+BC$21-$G$21,$IT55)</f>
        <v>43</v>
      </c>
      <c r="BD55" s="10">
        <f>INDEX('O3-8hr'!$A:$Z,$IU55+BD$21-$G$21,$IT55)</f>
        <v>38</v>
      </c>
      <c r="BE55" s="10">
        <f>INDEX('O3-8hr'!$A:$Z,$IU55+BE$21-$G$21,$IT55)</f>
        <v>36.000000000000007</v>
      </c>
      <c r="BF55" s="10">
        <f>INDEX('O3-8hr'!$A:$Z,$IU55+BF$21-$G$21,$IT55)</f>
        <v>37.000000000000007</v>
      </c>
      <c r="BG55" s="10">
        <f>INDEX('O3-8hr'!$A:$Z,$IU55+BG$21-$G$21,$IT55)</f>
        <v>28</v>
      </c>
      <c r="BH55" s="10">
        <f>INDEX('O3-8hr'!$A:$Z,$IU55+BH$21-$G$21,$IT55)</f>
        <v>42</v>
      </c>
      <c r="BI55" s="10">
        <f>INDEX('O3-8hr'!$A:$Z,$IU55+BI$21-$G$21,$IT55)</f>
        <v>37.000000000000007</v>
      </c>
      <c r="BJ55" s="10">
        <f>INDEX('O3-8hr'!$A:$Z,$IU55+BJ$21-$G$21,$IT55)</f>
        <v>37.000000000000007</v>
      </c>
      <c r="BK55" s="10">
        <f>INDEX('O3-8hr'!$A:$Z,$IU55+BK$21-$G$21,$IT55)</f>
        <v>28</v>
      </c>
      <c r="BL55" s="10">
        <f>INDEX('O3-8hr'!$A:$Z,$IU55+BL$21-$G$21,$IT55)</f>
        <v>36.000000000000007</v>
      </c>
      <c r="BM55" s="10">
        <f>INDEX('O3-8hr'!$A:$Z,$IU55+BM$21-$G$21,$IT55)</f>
        <v>59.000000000000007</v>
      </c>
      <c r="BN55" s="10">
        <f>INDEX('O3-8hr'!$A:$Z,$IU55+BN$21-$G$21,$IT55)</f>
        <v>47</v>
      </c>
      <c r="BO55" s="10">
        <f>INDEX('O3-8hr'!$A:$Z,$IU55+BO$21-$G$21,$IT55)</f>
        <v>40</v>
      </c>
      <c r="BP55" s="10">
        <f>INDEX('O3-8hr'!$A:$Z,$IU55+BP$21-$G$21,$IT55)</f>
        <v>28</v>
      </c>
      <c r="BQ55" s="10">
        <f>INDEX('O3-8hr'!$A:$Z,$IU55+BQ$21-$G$21,$IT55)</f>
        <v>50</v>
      </c>
      <c r="BR55" s="10">
        <f>INDEX('O3-8hr'!$A:$Z,$IU55+BR$21-$G$21,$IT55)</f>
        <v>43</v>
      </c>
      <c r="BS55" s="10">
        <f>INDEX('O3-8hr'!$A:$Z,$IU55+BS$21-$G$21,$IT55)</f>
        <v>43</v>
      </c>
      <c r="BT55" s="10">
        <f>INDEX('O3-8hr'!$A:$Z,$IU55+BT$21-$G$21,$IT55)</f>
        <v>36.000000000000007</v>
      </c>
      <c r="BU55" s="10">
        <f>INDEX('O3-8hr'!$A:$Z,$IU55+BU$21-$G$21,$IT55)</f>
        <v>34</v>
      </c>
      <c r="BV55" s="10">
        <f>INDEX('O3-8hr'!$A:$Z,$IU55+BV$21-$G$21,$IT55)</f>
        <v>31</v>
      </c>
      <c r="BW55" s="10">
        <f>INDEX('O3-8hr'!$A:$Z,$IU55+BW$21-$G$21,$IT55)</f>
        <v>37.000000000000007</v>
      </c>
      <c r="BX55" s="10">
        <f>INDEX('O3-8hr'!$A:$Z,$IU55+BX$21-$G$21,$IT55)</f>
        <v>43</v>
      </c>
      <c r="BY55" s="10">
        <f>INDEX('O3-8hr'!$A:$Z,$IU55+BY$21-$G$21,$IT55)</f>
        <v>38</v>
      </c>
      <c r="BZ55" s="10">
        <f>INDEX('O3-8hr'!$A:$Z,$IU55+BZ$21-$G$21,$IT55)</f>
        <v>41</v>
      </c>
      <c r="CA55" s="10">
        <f>INDEX('O3-8hr'!$A:$Z,$IU55+CA$21-$G$21,$IT55)</f>
        <v>38</v>
      </c>
      <c r="CB55" s="10">
        <f>INDEX('O3-8hr'!$A:$Z,$IU55+CB$21-$G$21,$IT55)</f>
        <v>39</v>
      </c>
      <c r="CC55" s="10">
        <f>INDEX('O3-8hr'!$A:$Z,$IU55+CC$21-$G$21,$IT55)</f>
        <v>44.000000000000007</v>
      </c>
      <c r="CD55" s="10">
        <f>INDEX('O3-8hr'!$A:$Z,$IU55+CD$21-$G$21,$IT55)</f>
        <v>36.000000000000007</v>
      </c>
      <c r="CE55" s="10">
        <f>INDEX('O3-8hr'!$A:$Z,$IU55+CE$21-$G$21,$IT55)</f>
        <v>46</v>
      </c>
      <c r="CF55" s="10">
        <f>INDEX('O3-8hr'!$A:$Z,$IU55+CF$21-$G$21,$IT55)</f>
        <v>70</v>
      </c>
      <c r="CG55" s="10">
        <f>INDEX('O3-8hr'!$A:$Z,$IU55+CG$21-$G$21,$IT55)</f>
        <v>66</v>
      </c>
      <c r="CH55" s="10">
        <f>INDEX('O3-8hr'!$A:$Z,$IU55+CH$21-$G$21,$IT55)</f>
        <v>51.000000000000007</v>
      </c>
      <c r="CI55" s="10">
        <f>INDEX('O3-8hr'!$A:$Z,$IU55+CI$21-$G$21,$IT55)</f>
        <v>40</v>
      </c>
      <c r="CJ55" s="10">
        <f>INDEX('O3-8hr'!$A:$Z,$IU55+CJ$21-$G$21,$IT55)</f>
        <v>42</v>
      </c>
      <c r="CK55" s="10">
        <f>INDEX('O3-8hr'!$A:$Z,$IU55+CK$21-$G$21,$IT55)</f>
        <v>17</v>
      </c>
      <c r="CL55" s="10">
        <f>INDEX('O3-8hr'!$A:$Z,$IU55+CL$21-$G$21,$IT55)</f>
        <v>39</v>
      </c>
      <c r="CM55" s="10">
        <f>INDEX('O3-8hr'!$A:$Z,$IU55+CM$21-$G$21,$IT55)</f>
        <v>50</v>
      </c>
      <c r="CN55" s="10">
        <f>INDEX('O3-8hr'!$A:$Z,$IU55+CN$21-$G$21,$IT55)</f>
        <v>33</v>
      </c>
      <c r="CO55" s="10">
        <f>INDEX('O3-8hr'!$A:$Z,$IU55+CO$21-$G$21,$IT55)</f>
        <v>37.000000000000007</v>
      </c>
      <c r="CP55" s="10">
        <f>INDEX('O3-8hr'!$A:$Z,$IU55+CP$21-$G$21,$IT55)</f>
        <v>25</v>
      </c>
      <c r="CQ55" s="10">
        <f>INDEX('O3-8hr'!$A:$Z,$IU55+CQ$21-$G$21,$IT55)</f>
        <v>44.000000000000007</v>
      </c>
      <c r="CR55" s="10">
        <f>INDEX('O3-8hr'!$A:$Z,$IU55+CR$21-$G$21,$IT55)</f>
        <v>32</v>
      </c>
      <c r="CS55" s="10">
        <f>INDEX('O3-8hr'!$A:$Z,$IU55+CS$21-$G$21,$IT55)</f>
        <v>22.000000000000004</v>
      </c>
      <c r="CT55" s="10">
        <f>INDEX('O3-8hr'!$A:$Z,$IU55+CT$21-$G$21,$IT55)</f>
        <v>46</v>
      </c>
      <c r="CU55" s="10">
        <f>INDEX('O3-8hr'!$A:$Z,$IU55+CU$21-$G$21,$IT55)</f>
        <v>47</v>
      </c>
      <c r="CV55" s="10">
        <f>INDEX('O3-8hr'!$A:$Z,$IU55+CV$21-$G$21,$IT55)</f>
        <v>45.000000000000007</v>
      </c>
      <c r="CW55" s="10">
        <f>INDEX('O3-8hr'!$A:$Z,$IU55+CW$21-$G$21,$IT55)</f>
        <v>40</v>
      </c>
      <c r="CX55" s="10">
        <f>INDEX('O3-8hr'!$A:$Z,$IU55+CX$21-$G$21,$IT55)</f>
        <v>30</v>
      </c>
      <c r="CY55" s="10">
        <f>INDEX('O3-8hr'!$A:$Z,$IU55+CY$21-$G$21,$IT55)</f>
        <v>31</v>
      </c>
      <c r="CZ55" s="10">
        <f>INDEX('O3-8hr'!$A:$Z,$IU55+CZ$21-$G$21,$IT55)</f>
        <v>22.000000000000004</v>
      </c>
      <c r="DA55" s="10">
        <f>INDEX('O3-8hr'!$A:$Z,$IU55+DA$21-$G$21,$IT55)</f>
        <v>38</v>
      </c>
      <c r="DB55" s="10">
        <f>INDEX('O3-8hr'!$A:$Z,$IU55+DB$21-$G$21,$IT55)</f>
        <v>43</v>
      </c>
      <c r="DC55" s="10">
        <f>INDEX('O3-8hr'!$A:$Z,$IU55+DC$21-$G$21,$IT55)</f>
        <v>45.000000000000007</v>
      </c>
      <c r="DD55" s="10">
        <f>INDEX('O3-8hr'!$A:$Z,$IU55+DD$21-$G$21,$IT55)</f>
        <v>66</v>
      </c>
      <c r="DE55" s="10">
        <f>INDEX('O3-8hr'!$A:$Z,$IU55+DE$21-$G$21,$IT55)</f>
        <v>60</v>
      </c>
      <c r="DF55" s="10">
        <f>INDEX('O3-8hr'!$A:$Z,$IU55+DF$21-$G$21,$IT55)</f>
        <v>61.000000000000007</v>
      </c>
      <c r="DG55" s="10">
        <f>INDEX('O3-8hr'!$A:$Z,$IU55+DG$21-$G$21,$IT55)</f>
        <v>59.000000000000007</v>
      </c>
      <c r="DH55" s="10">
        <f>INDEX('O3-8hr'!$A:$Z,$IU55+DH$21-$G$21,$IT55)</f>
        <v>51.000000000000007</v>
      </c>
      <c r="DI55" s="10">
        <f>INDEX('O3-8hr'!$A:$Z,$IU55+DI$21-$G$21,$IT55)</f>
        <v>41</v>
      </c>
      <c r="DJ55" s="10">
        <f>INDEX('O3-8hr'!$A:$Z,$IU55+DJ$21-$G$21,$IT55)</f>
        <v>22.000000000000004</v>
      </c>
      <c r="DK55" s="10">
        <f>INDEX('O3-8hr'!$A:$Z,$IU55+DK$21-$G$21,$IT55)</f>
        <v>21</v>
      </c>
      <c r="DL55" s="10">
        <f>INDEX('O3-8hr'!$A:$Z,$IU55+DL$21-$G$21,$IT55)</f>
        <v>40</v>
      </c>
      <c r="DM55" s="10">
        <f>INDEX('O3-8hr'!$A:$Z,$IU55+DM$21-$G$21,$IT55)</f>
        <v>35</v>
      </c>
      <c r="DN55" s="10">
        <f>INDEX('O3-8hr'!$A:$Z,$IU55+DN$21-$G$21,$IT55)</f>
        <v>50</v>
      </c>
      <c r="DO55" s="10">
        <f>INDEX('O3-8hr'!$A:$Z,$IU55+DO$21-$G$21,$IT55)</f>
        <v>49</v>
      </c>
      <c r="DP55" s="10">
        <f>INDEX('O3-8hr'!$A:$Z,$IU55+DP$21-$G$21,$IT55)</f>
        <v>63</v>
      </c>
      <c r="DQ55" s="10">
        <f>INDEX('O3-8hr'!$A:$Z,$IU55+DQ$21-$G$21,$IT55)</f>
        <v>33</v>
      </c>
      <c r="DR55" s="10">
        <f>INDEX('O3-8hr'!$A:$Z,$IU55+DR$21-$G$21,$IT55)</f>
        <v>40</v>
      </c>
      <c r="DS55" s="10">
        <f>INDEX('O3-8hr'!$A:$Z,$IU55+DS$21-$G$21,$IT55)</f>
        <v>42</v>
      </c>
      <c r="DT55" s="10">
        <f>INDEX('O3-8hr'!$A:$Z,$IU55+DT$21-$G$21,$IT55)</f>
        <v>48</v>
      </c>
      <c r="DU55" s="10">
        <f>INDEX('O3-8hr'!$A:$Z,$IU55+DU$21-$G$21,$IT55)</f>
        <v>44.000000000000007</v>
      </c>
      <c r="DV55" s="10">
        <f>INDEX('O3-8hr'!$A:$Z,$IU55+DV$21-$G$21,$IT55)</f>
        <v>42</v>
      </c>
      <c r="DW55" s="10">
        <f>INDEX('O3-8hr'!$A:$Z,$IU55+DW$21-$G$21,$IT55)</f>
        <v>63</v>
      </c>
      <c r="DX55" s="10">
        <f>INDEX('O3-8hr'!$A:$Z,$IU55+DX$21-$G$21,$IT55)</f>
        <v>61.000000000000007</v>
      </c>
      <c r="DY55" s="10">
        <f>INDEX('O3-8hr'!$A:$Z,$IU55+DY$21-$G$21,$IT55)</f>
        <v>33</v>
      </c>
      <c r="DZ55" s="10">
        <f>INDEX('O3-8hr'!$A:$Z,$IU55+DZ$21-$G$21,$IT55)</f>
        <v>49</v>
      </c>
      <c r="EA55" s="10">
        <f>INDEX('O3-8hr'!$A:$Z,$IU55+EA$21-$G$21,$IT55)</f>
        <v>45.000000000000007</v>
      </c>
      <c r="EB55" s="10">
        <f>INDEX('O3-8hr'!$A:$Z,$IU55+EB$21-$G$21,$IT55)</f>
        <v>37.000000000000007</v>
      </c>
      <c r="EC55" s="10">
        <f>INDEX('O3-8hr'!$A:$Z,$IU55+EC$21-$G$21,$IT55)</f>
        <v>48</v>
      </c>
      <c r="ED55" s="10">
        <f>INDEX('O3-8hr'!$A:$Z,$IU55+ED$21-$G$21,$IT55)</f>
        <v>32</v>
      </c>
      <c r="EE55" s="10">
        <f>INDEX('O3-8hr'!$A:$Z,$IU55+EE$21-$G$21,$IT55)</f>
        <v>46</v>
      </c>
      <c r="EF55" s="10">
        <f>INDEX('O3-8hr'!$A:$Z,$IU55+EF$21-$G$21,$IT55)</f>
        <v>43</v>
      </c>
      <c r="EG55" s="10">
        <f>INDEX('O3-8hr'!$A:$Z,$IU55+EG$21-$G$21,$IT55)</f>
        <v>34</v>
      </c>
      <c r="EH55" s="10">
        <f>INDEX('O3-8hr'!$A:$Z,$IU55+EH$21-$G$21,$IT55)</f>
        <v>52.000000000000007</v>
      </c>
      <c r="EI55" s="10">
        <f>INDEX('O3-8hr'!$A:$Z,$IU55+EI$21-$G$21,$IT55)</f>
        <v>50</v>
      </c>
      <c r="EJ55" s="10">
        <f>INDEX('O3-8hr'!$A:$Z,$IU55+EJ$21-$G$21,$IT55)</f>
        <v>45.000000000000007</v>
      </c>
      <c r="EK55" s="10">
        <f>INDEX('O3-8hr'!$A:$Z,$IU55+EK$21-$G$21,$IT55)</f>
        <v>44.000000000000007</v>
      </c>
      <c r="EL55" s="10">
        <f>INDEX('O3-8hr'!$A:$Z,$IU55+EL$21-$G$21,$IT55)</f>
        <v>16</v>
      </c>
      <c r="EM55" s="10">
        <f>INDEX('O3-8hr'!$A:$Z,$IU55+EM$21-$G$21,$IT55)</f>
        <v>31</v>
      </c>
      <c r="EN55" s="10">
        <f>INDEX('O3-8hr'!$A:$Z,$IU55+EN$21-$G$21,$IT55)</f>
        <v>36.000000000000007</v>
      </c>
      <c r="EO55" s="10">
        <f>INDEX('O3-8hr'!$A:$Z,$IU55+EO$21-$G$21,$IT55)</f>
        <v>60</v>
      </c>
      <c r="EP55" s="10">
        <f>INDEX('O3-8hr'!$A:$Z,$IU55+EP$21-$G$21,$IT55)</f>
        <v>53.000000000000007</v>
      </c>
      <c r="EQ55" s="10">
        <f>INDEX('O3-8hr'!$A:$Z,$IU55+EQ$21-$G$21,$IT55)</f>
        <v>53.000000000000007</v>
      </c>
      <c r="ER55" s="10">
        <f>INDEX('O3-8hr'!$A:$Z,$IU55+ER$21-$G$21,$IT55)</f>
        <v>52.000000000000007</v>
      </c>
      <c r="ES55" s="10">
        <f>INDEX('O3-8hr'!$A:$Z,$IU55+ES$21-$G$21,$IT55)</f>
        <v>43</v>
      </c>
      <c r="ET55" s="10">
        <f>INDEX('O3-8hr'!$A:$Z,$IU55+ET$21-$G$21,$IT55)</f>
        <v>49</v>
      </c>
      <c r="EU55" s="10">
        <f>INDEX('O3-8hr'!$A:$Z,$IU55+EU$21-$G$21,$IT55)</f>
        <v>39</v>
      </c>
      <c r="EV55" s="10">
        <f>INDEX('O3-8hr'!$A:$Z,$IU55+EV$21-$G$21,$IT55)</f>
        <v>24</v>
      </c>
      <c r="EW55" s="10">
        <f>INDEX('O3-8hr'!$A:$Z,$IU55+EW$21-$G$21,$IT55)</f>
        <v>19</v>
      </c>
      <c r="EX55" s="10">
        <f>INDEX('O3-8hr'!$A:$Z,$IU55+EX$21-$G$21,$IT55)</f>
        <v>41</v>
      </c>
      <c r="EY55" s="10">
        <f>INDEX('O3-8hr'!$A:$Z,$IU55+EY$21-$G$21,$IT55)</f>
        <v>31</v>
      </c>
      <c r="EZ55" s="10">
        <f>INDEX('O3-8hr'!$A:$Z,$IU55+EZ$21-$G$21,$IT55)</f>
        <v>40</v>
      </c>
      <c r="FA55" s="10">
        <f>INDEX('O3-8hr'!$A:$Z,$IU55+FA$21-$G$21,$IT55)</f>
        <v>29</v>
      </c>
      <c r="FB55" s="10">
        <f>INDEX('O3-8hr'!$A:$Z,$IU55+FB$21-$G$21,$IT55)</f>
        <v>34</v>
      </c>
      <c r="FC55" s="10">
        <f>INDEX('O3-8hr'!$A:$Z,$IU55+FC$21-$G$21,$IT55)</f>
        <v>33</v>
      </c>
      <c r="FD55" s="10">
        <f>INDEX('O3-8hr'!$A:$Z,$IU55+FD$21-$G$21,$IT55)</f>
        <v>36.000000000000007</v>
      </c>
      <c r="FE55" s="10">
        <f>INDEX('O3-8hr'!$A:$Z,$IU55+FE$21-$G$21,$IT55)</f>
        <v>46</v>
      </c>
      <c r="FF55" s="10">
        <f>INDEX('O3-8hr'!$A:$Z,$IU55+FF$21-$G$21,$IT55)</f>
        <v>66</v>
      </c>
      <c r="FG55" s="10">
        <f>INDEX('O3-8hr'!$A:$Z,$IU55+FG$21-$G$21,$IT55)</f>
        <v>44.000000000000007</v>
      </c>
      <c r="FH55" s="10">
        <f>INDEX('O3-8hr'!$A:$Z,$IU55+FH$21-$G$21,$IT55)</f>
        <v>31</v>
      </c>
      <c r="FI55" s="10">
        <f>INDEX('O3-8hr'!$A:$Z,$IU55+FI$21-$G$21,$IT55)</f>
        <v>27</v>
      </c>
      <c r="FJ55" s="10">
        <f>INDEX('O3-8hr'!$A:$Z,$IU55+FJ$21-$G$21,$IT55)</f>
        <v>26.000000000000004</v>
      </c>
      <c r="FK55" s="10">
        <f>INDEX('O3-8hr'!$A:$Z,$IU55+FK$21-$G$21,$IT55)</f>
        <v>30</v>
      </c>
      <c r="FL55" s="10">
        <f>INDEX('O3-8hr'!$A:$Z,$IU55+FL$21-$G$21,$IT55)</f>
        <v>42</v>
      </c>
      <c r="FM55" s="10">
        <f>INDEX('O3-8hr'!$A:$Z,$IU55+FM$21-$G$21,$IT55)</f>
        <v>58</v>
      </c>
      <c r="FN55" s="10">
        <f>INDEX('O3-8hr'!$A:$Z,$IU55+FN$21-$G$21,$IT55)</f>
        <v>50</v>
      </c>
      <c r="FO55" s="10">
        <f>INDEX('O3-8hr'!$A:$Z,$IU55+FO$21-$G$21,$IT55)</f>
        <v>44.000000000000007</v>
      </c>
      <c r="FP55" s="10">
        <f>INDEX('O3-8hr'!$A:$Z,$IU55+FP$21-$G$21,$IT55)</f>
        <v>36.000000000000007</v>
      </c>
      <c r="FQ55" s="10">
        <f>INDEX('O3-8hr'!$A:$Z,$IU55+FQ$21-$G$21,$IT55)</f>
        <v>49</v>
      </c>
      <c r="FR55" s="10">
        <f>INDEX('O3-8hr'!$A:$Z,$IU55+FR$21-$G$21,$IT55)</f>
        <v>32</v>
      </c>
      <c r="FS55" s="10">
        <f>INDEX('O3-8hr'!$A:$Z,$IU55+FS$21-$G$21,$IT55)</f>
        <v>41</v>
      </c>
      <c r="FT55" s="10">
        <f>INDEX('O3-8hr'!$A:$Z,$IU55+FT$21-$G$21,$IT55)</f>
        <v>56</v>
      </c>
      <c r="FU55" s="10">
        <f>INDEX('O3-8hr'!$A:$Z,$IU55+FU$21-$G$21,$IT55)</f>
        <v>30</v>
      </c>
      <c r="FV55" s="10">
        <f>INDEX('O3-8hr'!$A:$Z,$IU55+FV$21-$G$21,$IT55)</f>
        <v>44.000000000000007</v>
      </c>
      <c r="FW55" s="10">
        <f>INDEX('O3-8hr'!$A:$Z,$IU55+FW$21-$G$21,$IT55)</f>
        <v>30</v>
      </c>
      <c r="FX55" s="10">
        <f>INDEX('O3-8hr'!$A:$Z,$IU55+FX$21-$G$21,$IT55)</f>
        <v>56</v>
      </c>
      <c r="FY55" s="10">
        <f>INDEX('O3-8hr'!$A:$Z,$IU55+FY$21-$G$21,$IT55)</f>
        <v>60</v>
      </c>
      <c r="FZ55" s="10">
        <f>INDEX('O3-8hr'!$A:$Z,$IU55+FZ$21-$G$21,$IT55)</f>
        <v>33</v>
      </c>
      <c r="GA55" s="10">
        <f>INDEX('O3-8hr'!$A:$Z,$IU55+GA$21-$G$21,$IT55)</f>
        <v>35</v>
      </c>
      <c r="GB55" s="10">
        <f>INDEX('O3-8hr'!$A:$Z,$IU55+GB$21-$G$21,$IT55)</f>
        <v>28</v>
      </c>
      <c r="GC55" s="10">
        <f>INDEX('O3-8hr'!$A:$Z,$IU55+GC$21-$G$21,$IT55)</f>
        <v>37.000000000000007</v>
      </c>
      <c r="GD55" s="10">
        <f>INDEX('O3-8hr'!$A:$Z,$IU55+GD$21-$G$21,$IT55)</f>
        <v>41</v>
      </c>
      <c r="GE55" s="10">
        <f>INDEX('O3-8hr'!$A:$Z,$IU55+GE$21-$G$21,$IT55)</f>
        <v>41</v>
      </c>
      <c r="GF55" s="10">
        <f>INDEX('O3-8hr'!$A:$Z,$IU55+GF$21-$G$21,$IT55)</f>
        <v>17</v>
      </c>
      <c r="GG55" s="10">
        <f>INDEX('O3-8hr'!$A:$Z,$IU55+GG$21-$G$21,$IT55)</f>
        <v>37.000000000000007</v>
      </c>
      <c r="GH55" s="10">
        <f>INDEX('O3-8hr'!$A:$Z,$IU55+GH$21-$G$21,$IT55)</f>
        <v>37.000000000000007</v>
      </c>
      <c r="GI55" s="10">
        <f>INDEX('O3-8hr'!$A:$Z,$IU55+GI$21-$G$21,$IT55)</f>
        <v>29</v>
      </c>
      <c r="GJ55" s="10">
        <f>INDEX('O3-8hr'!$A:$Z,$IU55+GJ$21-$G$21,$IT55)</f>
        <v>33</v>
      </c>
      <c r="GK55" s="10">
        <f>INDEX('O3-8hr'!$A:$Z,$IU55+GK$21-$G$21,$IT55)</f>
        <v>27</v>
      </c>
      <c r="GL55" s="10">
        <f>INDEX('O3-8hr'!$A:$Z,$IU55+GL$21-$G$21,$IT55)</f>
        <v>44.000000000000007</v>
      </c>
      <c r="GM55" s="10">
        <f>INDEX('O3-8hr'!$A:$Z,$IU55+GM$21-$G$21,$IT55)</f>
        <v>54</v>
      </c>
      <c r="GN55" s="10">
        <f>INDEX('O3-8hr'!$A:$Z,$IU55+GN$21-$G$21,$IT55)</f>
        <v>32</v>
      </c>
      <c r="GO55" s="10">
        <f>INDEX('O3-8hr'!$A:$Z,$IU55+GO$21-$G$21,$IT55)</f>
        <v>34</v>
      </c>
      <c r="GP55" s="10">
        <f>INDEX('O3-8hr'!$A:$Z,$IU55+GP$21-$G$21,$IT55)</f>
        <v>27</v>
      </c>
      <c r="GQ55" s="10">
        <f>INDEX('O3-8hr'!$A:$Z,$IU55+GQ$21-$G$21,$IT55)</f>
        <v>18.000000000000004</v>
      </c>
      <c r="GR55" s="10">
        <f>INDEX('O3-8hr'!$A:$Z,$IU55+GR$21-$G$21,$IT55)</f>
        <v>25</v>
      </c>
      <c r="GS55" s="10">
        <f>INDEX('O3-8hr'!$A:$Z,$IU55+GS$21-$G$21,$IT55)</f>
        <v>32</v>
      </c>
      <c r="GT55" s="10">
        <f>INDEX('O3-8hr'!$A:$Z,$IU55+GT$21-$G$21,$IT55)</f>
        <v>32</v>
      </c>
      <c r="GU55" s="10">
        <f>INDEX('O3-8hr'!$A:$Z,$IU55+GU$21-$G$21,$IT55)</f>
        <v>38</v>
      </c>
      <c r="GV55" s="10">
        <f>INDEX('O3-8hr'!$A:$Z,$IU55+GV$21-$G$21,$IT55)</f>
        <v>41</v>
      </c>
      <c r="GW55" s="10">
        <f>INDEX('O3-8hr'!$A:$Z,$IU55+GW$21-$G$21,$IT55)</f>
        <v>36.000000000000007</v>
      </c>
      <c r="GX55" s="10">
        <f>INDEX('O3-8hr'!$A:$Z,$IU55+GX$21-$G$21,$IT55)</f>
        <v>53.000000000000007</v>
      </c>
      <c r="GY55" s="10">
        <f>INDEX('O3-8hr'!$A:$Z,$IU55+GY$21-$G$21,$IT55)</f>
        <v>51.000000000000007</v>
      </c>
      <c r="GZ55" s="10">
        <f>INDEX('O3-8hr'!$A:$Z,$IU55+GZ$21-$G$21,$IT55)</f>
        <v>29</v>
      </c>
      <c r="HA55" s="10">
        <f>INDEX('O3-8hr'!$A:$Z,$IU55+HA$21-$G$21,$IT55)</f>
        <v>23</v>
      </c>
      <c r="HB55" s="10">
        <f>INDEX('O3-8hr'!$A:$Z,$IU55+HB$21-$G$21,$IT55)</f>
        <v>26.000000000000004</v>
      </c>
      <c r="HC55" s="10">
        <f>INDEX('O3-8hr'!$A:$Z,$IU55+HC$21-$G$21,$IT55)</f>
        <v>30</v>
      </c>
      <c r="HD55" s="10">
        <f>INDEX('O3-8hr'!$A:$Z,$IU55+HD$21-$G$21,$IT55)</f>
        <v>37.000000000000007</v>
      </c>
      <c r="HE55" s="10">
        <f>INDEX('O3-8hr'!$A:$Z,$IU55+HE$21-$G$21,$IT55)</f>
        <v>48</v>
      </c>
      <c r="HF55" s="10">
        <f>INDEX('O3-8hr'!$A:$Z,$IU55+HF$21-$G$21,$IT55)</f>
        <v>53.000000000000007</v>
      </c>
      <c r="HG55" s="10">
        <f>INDEX('O3-8hr'!$A:$Z,$IU55+HG$21-$G$21,$IT55)</f>
        <v>55</v>
      </c>
      <c r="HH55" s="10">
        <f>INDEX('O3-8hr'!$A:$Z,$IU55+HH$21-$G$21,$IT55)</f>
        <v>61.000000000000007</v>
      </c>
      <c r="HI55" s="10">
        <f>INDEX('O3-8hr'!$A:$Z,$IU55+HI$21-$G$21,$IT55)</f>
        <v>31</v>
      </c>
      <c r="HJ55" s="10">
        <f>INDEX('O3-8hr'!$A:$Z,$IU55+HJ$21-$G$21,$IT55)</f>
        <v>31</v>
      </c>
      <c r="HK55" s="10">
        <f>INDEX('O3-8hr'!$A:$Z,$IU55+HK$21-$G$21,$IT55)</f>
        <v>35</v>
      </c>
      <c r="HL55" s="10">
        <f>INDEX('O3-8hr'!$A:$Z,$IU55+HL$21-$G$21,$IT55)</f>
        <v>26.000000000000004</v>
      </c>
      <c r="HM55" s="10">
        <f>INDEX('O3-8hr'!$A:$Z,$IU55+HM$21-$G$21,$IT55)</f>
        <v>35</v>
      </c>
      <c r="HN55" s="10">
        <f>INDEX('O3-8hr'!$A:$Z,$IU55+HN$21-$G$21,$IT55)</f>
        <v>45.000000000000007</v>
      </c>
      <c r="HO55" s="10">
        <f>INDEX('O3-8hr'!$A:$Z,$IU55+HO$21-$G$21,$IT55)</f>
        <v>29</v>
      </c>
      <c r="HP55" s="10">
        <f>INDEX('O3-8hr'!$A:$Z,$IU55+HP$21-$G$21,$IT55)</f>
        <v>48</v>
      </c>
      <c r="HQ55" s="10">
        <f>INDEX('O3-8hr'!$A:$Z,$IU55+HQ$21-$G$21,$IT55)</f>
        <v>51.000000000000007</v>
      </c>
      <c r="HR55" s="10">
        <f>INDEX('O3-8hr'!$A:$Z,$IU55+HR$21-$G$21,$IT55)</f>
        <v>43</v>
      </c>
      <c r="HS55" s="10">
        <f>INDEX('O3-8hr'!$A:$Z,$IU55+HS$21-$G$21,$IT55)</f>
        <v>40</v>
      </c>
      <c r="HT55" s="10">
        <f>INDEX('O3-8hr'!$A:$Z,$IU55+HT$21-$G$21,$IT55)</f>
        <v>15.000000000000002</v>
      </c>
      <c r="HU55" s="10">
        <f>INDEX('O3-8hr'!$A:$Z,$IU55+HU$21-$G$21,$IT55)</f>
        <v>26.000000000000004</v>
      </c>
      <c r="HV55" s="10">
        <f>INDEX('O3-8hr'!$A:$Z,$IU55+HV$21-$G$21,$IT55)</f>
        <v>32</v>
      </c>
      <c r="HW55" s="10">
        <f>INDEX('O3-8hr'!$A:$Z,$IU55+HW$21-$G$21,$IT55)</f>
        <v>35</v>
      </c>
      <c r="HX55" s="10">
        <f>INDEX('O3-8hr'!$A:$Z,$IU55+HX$21-$G$21,$IT55)</f>
        <v>29</v>
      </c>
      <c r="HY55" s="10">
        <f>INDEX('O3-8hr'!$A:$Z,$IU55+HY$21-$G$21,$IT55)</f>
        <v>31</v>
      </c>
      <c r="HZ55" s="10">
        <f>INDEX('O3-8hr'!$A:$Z,$IU55+HZ$21-$G$21,$IT55)</f>
        <v>26.000000000000004</v>
      </c>
      <c r="IA55" s="10">
        <f>INDEX('O3-8hr'!$A:$Z,$IU55+IA$21-$G$21,$IT55)</f>
        <v>29</v>
      </c>
      <c r="IB55" s="10">
        <f>INDEX('O3-8hr'!$A:$Z,$IU55+IB$21-$G$21,$IT55)</f>
        <v>28</v>
      </c>
      <c r="IC55" s="10">
        <f>INDEX('O3-8hr'!$A:$Z,$IU55+IC$21-$G$21,$IT55)</f>
        <v>29</v>
      </c>
      <c r="ID55" s="10">
        <f>INDEX('O3-8hr'!$A:$Z,$IU55+ID$21-$G$21,$IT55)</f>
        <v>46</v>
      </c>
      <c r="IE55" s="10">
        <f>INDEX('O3-8hr'!$A:$Z,$IU55+IE$21-$G$21,$IT55)</f>
        <v>45.000000000000007</v>
      </c>
      <c r="IF55" s="10">
        <f>INDEX('O3-8hr'!$A:$Z,$IU55+IF$21-$G$21,$IT55)</f>
        <v>41</v>
      </c>
      <c r="IG55" s="10">
        <f>INDEX('O3-8hr'!$A:$Z,$IU55+IG$21-$G$21,$IT55)</f>
        <v>46</v>
      </c>
      <c r="IH55" s="10">
        <f>INDEX('O3-8hr'!$A:$Z,$IU55+IH$21-$G$21,$IT55)</f>
        <v>52.000000000000007</v>
      </c>
      <c r="II55" s="10">
        <f>INDEX('O3-8hr'!$A:$Z,$IU55+II$21-$G$21,$IT55)</f>
        <v>35</v>
      </c>
      <c r="IJ55" s="10">
        <f>INDEX('O3-8hr'!$A:$Z,$IU55+IJ$21-$G$21,$IT55)</f>
        <v>30</v>
      </c>
      <c r="IK55" s="10">
        <f>INDEX('O3-8hr'!$A:$Z,$IU55+IK$21-$G$21,$IT55)</f>
        <v>34</v>
      </c>
      <c r="IL55" s="10">
        <f>INDEX('O3-8hr'!$A:$Z,$IU55+IL$21-$G$21,$IT55)</f>
        <v>33</v>
      </c>
      <c r="IM55" s="10">
        <f>INDEX('O3-8hr'!$A:$Z,$IU55+IM$21-$G$21,$IT55)</f>
        <v>34</v>
      </c>
      <c r="IN55" s="10">
        <f>INDEX('O3-8hr'!$A:$Z,$IU55+IN$21-$G$21,$IT55)</f>
        <v>45.000000000000007</v>
      </c>
      <c r="IO55" s="10">
        <f>INDEX('O3-8hr'!$A:$Z,$IU55+IO$21-$G$21,$IT55)</f>
        <v>37.000000000000007</v>
      </c>
      <c r="IP55" s="10">
        <f>INDEX('O3-8hr'!$A:$Z,$IU55+IP$21-$G$21,$IT55)</f>
        <v>30</v>
      </c>
      <c r="IQ55" s="15">
        <f>INDEX('O3-8hr'!$A:$Z,$IU55+IQ$21-$G$21,$IT55)</f>
        <v>27</v>
      </c>
      <c r="IR55" s="21">
        <f t="shared" si="58"/>
        <v>74.000000000000014</v>
      </c>
      <c r="IT55" s="40">
        <f>MATCH($B55,'O3-8hr'!$1:$1,0)</f>
        <v>16</v>
      </c>
      <c r="IU55" s="40">
        <f>MATCH(DATE($A55,$IT$18,$IU$18),'O3-8hr'!$B:$B,0)</f>
        <v>796</v>
      </c>
    </row>
    <row r="56" spans="1:255" ht="12.75" customHeight="1" x14ac:dyDescent="0.2">
      <c r="A56" s="21">
        <v>2017</v>
      </c>
      <c r="B56" s="21">
        <v>340210005</v>
      </c>
      <c r="C56" s="20">
        <f>INDEX(Sites!$A:$N,MATCH($B56,Sites!$A:$A,0),2)</f>
        <v>40.283092000000003</v>
      </c>
      <c r="D56" s="21" t="str">
        <f>INDEX(Sites!$A:$N,MATCH($B56,Sites!$A:$A,0),4)</f>
        <v>NJ</v>
      </c>
      <c r="E56" s="21" t="str">
        <f>INDEX(Sites!$A:$N,MATCH($B56,Sites!$A:$A,0),10)</f>
        <v>30.0</v>
      </c>
      <c r="F56" s="40" t="str">
        <f>INDEX(Sites!$A:$N,MATCH($B56,Sites!$A:$A,0),6)</f>
        <v>Rider University</v>
      </c>
      <c r="G56" s="16">
        <f>INDEX('O3-8hr'!$A:$Z,$IU56+G$21-$G$21,$IT56)</f>
        <v>34</v>
      </c>
      <c r="H56" s="10">
        <f>INDEX('O3-8hr'!$A:$Z,$IU56+H$21-$G$21,$IT56)</f>
        <v>43</v>
      </c>
      <c r="I56" s="10">
        <f>INDEX('O3-8hr'!$A:$Z,$IU56+I$21-$G$21,$IT56)</f>
        <v>40</v>
      </c>
      <c r="J56" s="10">
        <f>INDEX('O3-8hr'!$A:$Z,$IU56+J$21-$G$21,$IT56)</f>
        <v>40</v>
      </c>
      <c r="K56" s="10">
        <f>INDEX('O3-8hr'!$A:$Z,$IU56+K$21-$G$21,$IT56)</f>
        <v>41</v>
      </c>
      <c r="L56" s="10">
        <f>INDEX('O3-8hr'!$A:$Z,$IU56+L$21-$G$21,$IT56)</f>
        <v>36.000000000000007</v>
      </c>
      <c r="M56" s="10">
        <f>INDEX('O3-8hr'!$A:$Z,$IU56+M$21-$G$21,$IT56)</f>
        <v>39</v>
      </c>
      <c r="N56" s="10">
        <f>INDEX('O3-8hr'!$A:$Z,$IU56+N$21-$G$21,$IT56)</f>
        <v>47</v>
      </c>
      <c r="O56" s="10">
        <f>INDEX('O3-8hr'!$A:$Z,$IU56+O$21-$G$21,$IT56)</f>
        <v>51.000000000000007</v>
      </c>
      <c r="P56" s="10">
        <f>INDEX('O3-8hr'!$A:$Z,$IU56+P$21-$G$21,$IT56)</f>
        <v>39</v>
      </c>
      <c r="Q56" s="10">
        <f>INDEX('O3-8hr'!$A:$Z,$IU56+Q$21-$G$21,$IT56)</f>
        <v>42</v>
      </c>
      <c r="R56" s="10">
        <f>INDEX('O3-8hr'!$A:$Z,$IU56+R$21-$G$21,$IT56)</f>
        <v>40</v>
      </c>
      <c r="S56" s="10">
        <f>INDEX('O3-8hr'!$A:$Z,$IU56+S$21-$G$21,$IT56)</f>
        <v>37.000000000000007</v>
      </c>
      <c r="T56" s="10">
        <f>INDEX('O3-8hr'!$A:$Z,$IU56+T$21-$G$21,$IT56)</f>
        <v>38</v>
      </c>
      <c r="U56" s="10">
        <f>INDEX('O3-8hr'!$A:$Z,$IU56+U$21-$G$21,$IT56)</f>
        <v>43</v>
      </c>
      <c r="V56" s="10">
        <f>INDEX('O3-8hr'!$A:$Z,$IU56+V$21-$G$21,$IT56)</f>
        <v>48</v>
      </c>
      <c r="W56" s="10">
        <f>INDEX('O3-8hr'!$A:$Z,$IU56+W$21-$G$21,$IT56)</f>
        <v>51.000000000000007</v>
      </c>
      <c r="X56" s="10">
        <f>INDEX('O3-8hr'!$A:$Z,$IU56+X$21-$G$21,$IT56)</f>
        <v>39</v>
      </c>
      <c r="Y56" s="10">
        <f>INDEX('O3-8hr'!$A:$Z,$IU56+Y$21-$G$21,$IT56)</f>
        <v>52.000000000000007</v>
      </c>
      <c r="Z56" s="10">
        <f>INDEX('O3-8hr'!$A:$Z,$IU56+Z$21-$G$21,$IT56)</f>
        <v>57</v>
      </c>
      <c r="AA56" s="10">
        <f>INDEX('O3-8hr'!$A:$Z,$IU56+AA$21-$G$21,$IT56)</f>
        <v>46</v>
      </c>
      <c r="AB56" s="10">
        <f>INDEX('O3-8hr'!$A:$Z,$IU56+AB$21-$G$21,$IT56)</f>
        <v>44.000000000000007</v>
      </c>
      <c r="AC56" s="10">
        <f>INDEX('O3-8hr'!$A:$Z,$IU56+AC$21-$G$21,$IT56)</f>
        <v>43</v>
      </c>
      <c r="AD56" s="10">
        <f>INDEX('O3-8hr'!$A:$Z,$IU56+AD$21-$G$21,$IT56)</f>
        <v>45.000000000000007</v>
      </c>
      <c r="AE56" s="10">
        <f>INDEX('O3-8hr'!$A:$Z,$IU56+AE$21-$G$21,$IT56)</f>
        <v>30</v>
      </c>
      <c r="AF56" s="10">
        <f>INDEX('O3-8hr'!$A:$Z,$IU56+AF$21-$G$21,$IT56)</f>
        <v>35</v>
      </c>
      <c r="AG56" s="10">
        <f>INDEX('O3-8hr'!$A:$Z,$IU56+AG$21-$G$21,$IT56)</f>
        <v>20</v>
      </c>
      <c r="AH56" s="10">
        <f>INDEX('O3-8hr'!$A:$Z,$IU56+AH$21-$G$21,$IT56)</f>
        <v>18.000000000000004</v>
      </c>
      <c r="AI56" s="10">
        <f>INDEX('O3-8hr'!$A:$Z,$IU56+AI$21-$G$21,$IT56)</f>
        <v>44.000000000000007</v>
      </c>
      <c r="AJ56" s="10">
        <f>INDEX('O3-8hr'!$A:$Z,$IU56+AJ$21-$G$21,$IT56)</f>
        <v>38</v>
      </c>
      <c r="AK56" s="10">
        <f>INDEX('O3-8hr'!$A:$Z,$IU56+AK$21-$G$21,$IT56)</f>
        <v>39</v>
      </c>
      <c r="AL56" s="10">
        <f>INDEX('O3-8hr'!$A:$Z,$IU56+AL$21-$G$21,$IT56)</f>
        <v>38</v>
      </c>
      <c r="AM56" s="10">
        <f>INDEX('O3-8hr'!$A:$Z,$IU56+AM$21-$G$21,$IT56)</f>
        <v>45.000000000000007</v>
      </c>
      <c r="AN56" s="10">
        <f>INDEX('O3-8hr'!$A:$Z,$IU56+AN$21-$G$21,$IT56)</f>
        <v>49</v>
      </c>
      <c r="AO56" s="10">
        <f>INDEX('O3-8hr'!$A:$Z,$IU56+AO$21-$G$21,$IT56)</f>
        <v>14</v>
      </c>
      <c r="AP56" s="10">
        <f>INDEX('O3-8hr'!$A:$Z,$IU56+AP$21-$G$21,$IT56)</f>
        <v>44.000000000000007</v>
      </c>
      <c r="AQ56" s="10">
        <f>INDEX('O3-8hr'!$A:$Z,$IU56+AQ$21-$G$21,$IT56)</f>
        <v>33</v>
      </c>
      <c r="AR56" s="10">
        <f>INDEX('O3-8hr'!$A:$Z,$IU56+AR$21-$G$21,$IT56)</f>
        <v>35</v>
      </c>
      <c r="AS56" s="10">
        <f>INDEX('O3-8hr'!$A:$Z,$IU56+AS$21-$G$21,$IT56)</f>
        <v>46</v>
      </c>
      <c r="AT56" s="10">
        <f>INDEX('O3-8hr'!$A:$Z,$IU56+AT$21-$G$21,$IT56)</f>
        <v>55</v>
      </c>
      <c r="AU56" s="10">
        <f>INDEX('O3-8hr'!$A:$Z,$IU56+AU$21-$G$21,$IT56)</f>
        <v>61.000000000000007</v>
      </c>
      <c r="AV56" s="10">
        <f>INDEX('O3-8hr'!$A:$Z,$IU56+AV$21-$G$21,$IT56)</f>
        <v>68</v>
      </c>
      <c r="AW56" s="10">
        <f>INDEX('O3-8hr'!$A:$Z,$IU56+AW$21-$G$21,$IT56)</f>
        <v>51.000000000000007</v>
      </c>
      <c r="AX56" s="10">
        <f>INDEX('O3-8hr'!$A:$Z,$IU56+AX$21-$G$21,$IT56)</f>
        <v>49</v>
      </c>
      <c r="AY56" s="10">
        <f>INDEX('O3-8hr'!$A:$Z,$IU56+AY$21-$G$21,$IT56)</f>
        <v>50</v>
      </c>
      <c r="AZ56" s="10">
        <f>INDEX('O3-8hr'!$A:$Z,$IU56+AZ$21-$G$21,$IT56)</f>
        <v>45.000000000000007</v>
      </c>
      <c r="BA56" s="10">
        <f>INDEX('O3-8hr'!$A:$Z,$IU56+BA$21-$G$21,$IT56)</f>
        <v>51.000000000000007</v>
      </c>
      <c r="BB56" s="10">
        <f>INDEX('O3-8hr'!$A:$Z,$IU56+BB$21-$G$21,$IT56)</f>
        <v>46</v>
      </c>
      <c r="BC56" s="10">
        <f>INDEX('O3-8hr'!$A:$Z,$IU56+BC$21-$G$21,$IT56)</f>
        <v>43</v>
      </c>
      <c r="BD56" s="10">
        <f>INDEX('O3-8hr'!$A:$Z,$IU56+BD$21-$G$21,$IT56)</f>
        <v>40</v>
      </c>
      <c r="BE56" s="10">
        <f>INDEX('O3-8hr'!$A:$Z,$IU56+BE$21-$G$21,$IT56)</f>
        <v>37.000000000000007</v>
      </c>
      <c r="BF56" s="10">
        <f>INDEX('O3-8hr'!$A:$Z,$IU56+BF$21-$G$21,$IT56)</f>
        <v>32</v>
      </c>
      <c r="BG56" s="10">
        <f>INDEX('O3-8hr'!$A:$Z,$IU56+BG$21-$G$21,$IT56)</f>
        <v>25</v>
      </c>
      <c r="BH56" s="10">
        <f>INDEX('O3-8hr'!$A:$Z,$IU56+BH$21-$G$21,$IT56)</f>
        <v>36.000000000000007</v>
      </c>
      <c r="BI56" s="10">
        <f>INDEX('O3-8hr'!$A:$Z,$IU56+BI$21-$G$21,$IT56)</f>
        <v>32</v>
      </c>
      <c r="BJ56" s="10">
        <f>INDEX('O3-8hr'!$A:$Z,$IU56+BJ$21-$G$21,$IT56)</f>
        <v>26.000000000000004</v>
      </c>
      <c r="BK56" s="10">
        <f>INDEX('O3-8hr'!$A:$Z,$IU56+BK$21-$G$21,$IT56)</f>
        <v>23</v>
      </c>
      <c r="BL56" s="10">
        <f>INDEX('O3-8hr'!$A:$Z,$IU56+BL$21-$G$21,$IT56)</f>
        <v>37.000000000000007</v>
      </c>
      <c r="BM56" s="10">
        <f>INDEX('O3-8hr'!$A:$Z,$IU56+BM$21-$G$21,$IT56)</f>
        <v>58</v>
      </c>
      <c r="BN56" s="10">
        <f>INDEX('O3-8hr'!$A:$Z,$IU56+BN$21-$G$21,$IT56)</f>
        <v>45.000000000000007</v>
      </c>
      <c r="BO56" s="10">
        <f>INDEX('O3-8hr'!$A:$Z,$IU56+BO$21-$G$21,$IT56)</f>
        <v>40</v>
      </c>
      <c r="BP56" s="10">
        <f>INDEX('O3-8hr'!$A:$Z,$IU56+BP$21-$G$21,$IT56)</f>
        <v>29</v>
      </c>
      <c r="BQ56" s="10">
        <f>INDEX('O3-8hr'!$A:$Z,$IU56+BQ$21-$G$21,$IT56)</f>
        <v>49</v>
      </c>
      <c r="BR56" s="10">
        <f>INDEX('O3-8hr'!$A:$Z,$IU56+BR$21-$G$21,$IT56)</f>
        <v>40</v>
      </c>
      <c r="BS56" s="10">
        <f>INDEX('O3-8hr'!$A:$Z,$IU56+BS$21-$G$21,$IT56)</f>
        <v>45.000000000000007</v>
      </c>
      <c r="BT56" s="10">
        <f>INDEX('O3-8hr'!$A:$Z,$IU56+BT$21-$G$21,$IT56)</f>
        <v>28</v>
      </c>
      <c r="BU56" s="10">
        <f>INDEX('O3-8hr'!$A:$Z,$IU56+BU$21-$G$21,$IT56)</f>
        <v>33</v>
      </c>
      <c r="BV56" s="10">
        <f>INDEX('O3-8hr'!$A:$Z,$IU56+BV$21-$G$21,$IT56)</f>
        <v>33</v>
      </c>
      <c r="BW56" s="10">
        <f>INDEX('O3-8hr'!$A:$Z,$IU56+BW$21-$G$21,$IT56)</f>
        <v>39</v>
      </c>
      <c r="BX56" s="10">
        <f>INDEX('O3-8hr'!$A:$Z,$IU56+BX$21-$G$21,$IT56)</f>
        <v>49</v>
      </c>
      <c r="BY56" s="10">
        <f>INDEX('O3-8hr'!$A:$Z,$IU56+BY$21-$G$21,$IT56)</f>
        <v>46</v>
      </c>
      <c r="BZ56" s="10">
        <f>INDEX('O3-8hr'!$A:$Z,$IU56+BZ$21-$G$21,$IT56)</f>
        <v>33</v>
      </c>
      <c r="CA56" s="10">
        <f>INDEX('O3-8hr'!$A:$Z,$IU56+CA$21-$G$21,$IT56)</f>
        <v>35</v>
      </c>
      <c r="CB56" s="10">
        <f>INDEX('O3-8hr'!$A:$Z,$IU56+CB$21-$G$21,$IT56)</f>
        <v>34</v>
      </c>
      <c r="CC56" s="10">
        <f>INDEX('O3-8hr'!$A:$Z,$IU56+CC$21-$G$21,$IT56)</f>
        <v>41</v>
      </c>
      <c r="CD56" s="10">
        <f>INDEX('O3-8hr'!$A:$Z,$IU56+CD$21-$G$21,$IT56)</f>
        <v>38</v>
      </c>
      <c r="CE56" s="10">
        <f>INDEX('O3-8hr'!$A:$Z,$IU56+CE$21-$G$21,$IT56)</f>
        <v>51.000000000000007</v>
      </c>
      <c r="CF56" s="10">
        <f>INDEX('O3-8hr'!$A:$Z,$IU56+CF$21-$G$21,$IT56)</f>
        <v>77</v>
      </c>
      <c r="CG56" s="10">
        <f>INDEX('O3-8hr'!$A:$Z,$IU56+CG$21-$G$21,$IT56)</f>
        <v>80</v>
      </c>
      <c r="CH56" s="10">
        <f>INDEX('O3-8hr'!$A:$Z,$IU56+CH$21-$G$21,$IT56)</f>
        <v>56</v>
      </c>
      <c r="CI56" s="10">
        <f>INDEX('O3-8hr'!$A:$Z,$IU56+CI$21-$G$21,$IT56)</f>
        <v>35</v>
      </c>
      <c r="CJ56" s="10">
        <f>INDEX('O3-8hr'!$A:$Z,$IU56+CJ$21-$G$21,$IT56)</f>
        <v>39</v>
      </c>
      <c r="CK56" s="10">
        <f>INDEX('O3-8hr'!$A:$Z,$IU56+CK$21-$G$21,$IT56)</f>
        <v>16</v>
      </c>
      <c r="CL56" s="10">
        <f>INDEX('O3-8hr'!$A:$Z,$IU56+CL$21-$G$21,$IT56)</f>
        <v>24</v>
      </c>
      <c r="CM56" s="10">
        <f>INDEX('O3-8hr'!$A:$Z,$IU56+CM$21-$G$21,$IT56)</f>
        <v>47</v>
      </c>
      <c r="CN56" s="10">
        <f>INDEX('O3-8hr'!$A:$Z,$IU56+CN$21-$G$21,$IT56)</f>
        <v>29</v>
      </c>
      <c r="CO56" s="10" t="str">
        <f>INDEX('O3-8hr'!$A:$Z,$IU56+CO$21-$G$21,$IT56)</f>
        <v/>
      </c>
      <c r="CP56" s="10" t="str">
        <f>INDEX('O3-8hr'!$A:$Z,$IU56+CP$21-$G$21,$IT56)</f>
        <v/>
      </c>
      <c r="CQ56" s="10" t="str">
        <f>INDEX('O3-8hr'!$A:$Z,$IU56+CQ$21-$G$21,$IT56)</f>
        <v/>
      </c>
      <c r="CR56" s="10" t="str">
        <f>INDEX('O3-8hr'!$A:$Z,$IU56+CR$21-$G$21,$IT56)</f>
        <v/>
      </c>
      <c r="CS56" s="10" t="str">
        <f>INDEX('O3-8hr'!$A:$Z,$IU56+CS$21-$G$21,$IT56)</f>
        <v/>
      </c>
      <c r="CT56" s="10" t="str">
        <f>INDEX('O3-8hr'!$A:$Z,$IU56+CT$21-$G$21,$IT56)</f>
        <v/>
      </c>
      <c r="CU56" s="10">
        <f>INDEX('O3-8hr'!$A:$Z,$IU56+CU$21-$G$21,$IT56)</f>
        <v>43</v>
      </c>
      <c r="CV56" s="10">
        <f>INDEX('O3-8hr'!$A:$Z,$IU56+CV$21-$G$21,$IT56)</f>
        <v>47</v>
      </c>
      <c r="CW56" s="10">
        <f>INDEX('O3-8hr'!$A:$Z,$IU56+CW$21-$G$21,$IT56)</f>
        <v>39</v>
      </c>
      <c r="CX56" s="10">
        <f>INDEX('O3-8hr'!$A:$Z,$IU56+CX$21-$G$21,$IT56)</f>
        <v>38</v>
      </c>
      <c r="CY56" s="10">
        <f>INDEX('O3-8hr'!$A:$Z,$IU56+CY$21-$G$21,$IT56)</f>
        <v>33</v>
      </c>
      <c r="CZ56" s="10">
        <f>INDEX('O3-8hr'!$A:$Z,$IU56+CZ$21-$G$21,$IT56)</f>
        <v>15.000000000000002</v>
      </c>
      <c r="DA56" s="10">
        <f>INDEX('O3-8hr'!$A:$Z,$IU56+DA$21-$G$21,$IT56)</f>
        <v>38</v>
      </c>
      <c r="DB56" s="10">
        <f>INDEX('O3-8hr'!$A:$Z,$IU56+DB$21-$G$21,$IT56)</f>
        <v>42</v>
      </c>
      <c r="DC56" s="10">
        <f>INDEX('O3-8hr'!$A:$Z,$IU56+DC$21-$G$21,$IT56)</f>
        <v>51.000000000000007</v>
      </c>
      <c r="DD56" s="10">
        <f>INDEX('O3-8hr'!$A:$Z,$IU56+DD$21-$G$21,$IT56)</f>
        <v>67</v>
      </c>
      <c r="DE56" s="10">
        <f>INDEX('O3-8hr'!$A:$Z,$IU56+DE$21-$G$21,$IT56)</f>
        <v>58</v>
      </c>
      <c r="DF56" s="10">
        <f>INDEX('O3-8hr'!$A:$Z,$IU56+DF$21-$G$21,$IT56)</f>
        <v>69</v>
      </c>
      <c r="DG56" s="10">
        <f>INDEX('O3-8hr'!$A:$Z,$IU56+DG$21-$G$21,$IT56)</f>
        <v>67</v>
      </c>
      <c r="DH56" s="10">
        <f>INDEX('O3-8hr'!$A:$Z,$IU56+DH$21-$G$21,$IT56)</f>
        <v>53.000000000000007</v>
      </c>
      <c r="DI56" s="10">
        <f>INDEX('O3-8hr'!$A:$Z,$IU56+DI$21-$G$21,$IT56)</f>
        <v>45.000000000000007</v>
      </c>
      <c r="DJ56" s="10">
        <f>INDEX('O3-8hr'!$A:$Z,$IU56+DJ$21-$G$21,$IT56)</f>
        <v>24</v>
      </c>
      <c r="DK56" s="10">
        <f>INDEX('O3-8hr'!$A:$Z,$IU56+DK$21-$G$21,$IT56)</f>
        <v>26.000000000000004</v>
      </c>
      <c r="DL56" s="10">
        <f>INDEX('O3-8hr'!$A:$Z,$IU56+DL$21-$G$21,$IT56)</f>
        <v>36.000000000000007</v>
      </c>
      <c r="DM56" s="10">
        <f>INDEX('O3-8hr'!$A:$Z,$IU56+DM$21-$G$21,$IT56)</f>
        <v>33</v>
      </c>
      <c r="DN56" s="10">
        <f>INDEX('O3-8hr'!$A:$Z,$IU56+DN$21-$G$21,$IT56)</f>
        <v>58</v>
      </c>
      <c r="DO56" s="10">
        <f>INDEX('O3-8hr'!$A:$Z,$IU56+DO$21-$G$21,$IT56)</f>
        <v>59.000000000000007</v>
      </c>
      <c r="DP56" s="10">
        <f>INDEX('O3-8hr'!$A:$Z,$IU56+DP$21-$G$21,$IT56)</f>
        <v>76</v>
      </c>
      <c r="DQ56" s="10">
        <f>INDEX('O3-8hr'!$A:$Z,$IU56+DQ$21-$G$21,$IT56)</f>
        <v>29</v>
      </c>
      <c r="DR56" s="10">
        <f>INDEX('O3-8hr'!$A:$Z,$IU56+DR$21-$G$21,$IT56)</f>
        <v>44.000000000000007</v>
      </c>
      <c r="DS56" s="10">
        <f>INDEX('O3-8hr'!$A:$Z,$IU56+DS$21-$G$21,$IT56)</f>
        <v>48</v>
      </c>
      <c r="DT56" s="10">
        <f>INDEX('O3-8hr'!$A:$Z,$IU56+DT$21-$G$21,$IT56)</f>
        <v>54</v>
      </c>
      <c r="DU56" s="10">
        <f>INDEX('O3-8hr'!$A:$Z,$IU56+DU$21-$G$21,$IT56)</f>
        <v>49</v>
      </c>
      <c r="DV56" s="10">
        <f>INDEX('O3-8hr'!$A:$Z,$IU56+DV$21-$G$21,$IT56)</f>
        <v>45.000000000000007</v>
      </c>
      <c r="DW56" s="10">
        <f>INDEX('O3-8hr'!$A:$Z,$IU56+DW$21-$G$21,$IT56)</f>
        <v>61.000000000000007</v>
      </c>
      <c r="DX56" s="10">
        <f>INDEX('O3-8hr'!$A:$Z,$IU56+DX$21-$G$21,$IT56)</f>
        <v>68</v>
      </c>
      <c r="DY56" s="10">
        <f>INDEX('O3-8hr'!$A:$Z,$IU56+DY$21-$G$21,$IT56)</f>
        <v>31</v>
      </c>
      <c r="DZ56" s="10">
        <f>INDEX('O3-8hr'!$A:$Z,$IU56+DZ$21-$G$21,$IT56)</f>
        <v>53.000000000000007</v>
      </c>
      <c r="EA56" s="10">
        <f>INDEX('O3-8hr'!$A:$Z,$IU56+EA$21-$G$21,$IT56)</f>
        <v>57</v>
      </c>
      <c r="EB56" s="10">
        <f>INDEX('O3-8hr'!$A:$Z,$IU56+EB$21-$G$21,$IT56)</f>
        <v>58</v>
      </c>
      <c r="EC56" s="10">
        <f>INDEX('O3-8hr'!$A:$Z,$IU56+EC$21-$G$21,$IT56)</f>
        <v>45.000000000000007</v>
      </c>
      <c r="ED56" s="10">
        <f>INDEX('O3-8hr'!$A:$Z,$IU56+ED$21-$G$21,$IT56)</f>
        <v>25</v>
      </c>
      <c r="EE56" s="10">
        <f>INDEX('O3-8hr'!$A:$Z,$IU56+EE$21-$G$21,$IT56)</f>
        <v>42</v>
      </c>
      <c r="EF56" s="10">
        <f>INDEX('O3-8hr'!$A:$Z,$IU56+EF$21-$G$21,$IT56)</f>
        <v>54</v>
      </c>
      <c r="EG56" s="10">
        <f>INDEX('O3-8hr'!$A:$Z,$IU56+EG$21-$G$21,$IT56)</f>
        <v>41</v>
      </c>
      <c r="EH56" s="10">
        <f>INDEX('O3-8hr'!$A:$Z,$IU56+EH$21-$G$21,$IT56)</f>
        <v>48</v>
      </c>
      <c r="EI56" s="10">
        <f>INDEX('O3-8hr'!$A:$Z,$IU56+EI$21-$G$21,$IT56)</f>
        <v>62</v>
      </c>
      <c r="EJ56" s="10">
        <f>INDEX('O3-8hr'!$A:$Z,$IU56+EJ$21-$G$21,$IT56)</f>
        <v>60</v>
      </c>
      <c r="EK56" s="10">
        <f>INDEX('O3-8hr'!$A:$Z,$IU56+EK$21-$G$21,$IT56)</f>
        <v>56</v>
      </c>
      <c r="EL56" s="10">
        <f>INDEX('O3-8hr'!$A:$Z,$IU56+EL$21-$G$21,$IT56)</f>
        <v>15.000000000000002</v>
      </c>
      <c r="EM56" s="10">
        <f>INDEX('O3-8hr'!$A:$Z,$IU56+EM$21-$G$21,$IT56)</f>
        <v>43</v>
      </c>
      <c r="EN56" s="10">
        <f>INDEX('O3-8hr'!$A:$Z,$IU56+EN$21-$G$21,$IT56)</f>
        <v>41</v>
      </c>
      <c r="EO56" s="10">
        <f>INDEX('O3-8hr'!$A:$Z,$IU56+EO$21-$G$21,$IT56)</f>
        <v>47</v>
      </c>
      <c r="EP56" s="10">
        <f>INDEX('O3-8hr'!$A:$Z,$IU56+EP$21-$G$21,$IT56)</f>
        <v>66</v>
      </c>
      <c r="EQ56" s="10">
        <f>INDEX('O3-8hr'!$A:$Z,$IU56+EQ$21-$G$21,$IT56)</f>
        <v>66</v>
      </c>
      <c r="ER56" s="10">
        <f>INDEX('O3-8hr'!$A:$Z,$IU56+ER$21-$G$21,$IT56)</f>
        <v>67</v>
      </c>
      <c r="ES56" s="10">
        <f>INDEX('O3-8hr'!$A:$Z,$IU56+ES$21-$G$21,$IT56)</f>
        <v>54</v>
      </c>
      <c r="ET56" s="10">
        <f>INDEX('O3-8hr'!$A:$Z,$IU56+ET$21-$G$21,$IT56)</f>
        <v>59.000000000000007</v>
      </c>
      <c r="EU56" s="10">
        <f>INDEX('O3-8hr'!$A:$Z,$IU56+EU$21-$G$21,$IT56)</f>
        <v>48</v>
      </c>
      <c r="EV56" s="10">
        <f>INDEX('O3-8hr'!$A:$Z,$IU56+EV$21-$G$21,$IT56)</f>
        <v>35</v>
      </c>
      <c r="EW56" s="10">
        <f>INDEX('O3-8hr'!$A:$Z,$IU56+EW$21-$G$21,$IT56)</f>
        <v>28</v>
      </c>
      <c r="EX56" s="10">
        <f>INDEX('O3-8hr'!$A:$Z,$IU56+EX$21-$G$21,$IT56)</f>
        <v>40</v>
      </c>
      <c r="EY56" s="10">
        <f>INDEX('O3-8hr'!$A:$Z,$IU56+EY$21-$G$21,$IT56)</f>
        <v>37.000000000000007</v>
      </c>
      <c r="EZ56" s="10">
        <f>INDEX('O3-8hr'!$A:$Z,$IU56+EZ$21-$G$21,$IT56)</f>
        <v>60</v>
      </c>
      <c r="FA56" s="10">
        <f>INDEX('O3-8hr'!$A:$Z,$IU56+FA$21-$G$21,$IT56)</f>
        <v>29</v>
      </c>
      <c r="FB56" s="10">
        <f>INDEX('O3-8hr'!$A:$Z,$IU56+FB$21-$G$21,$IT56)</f>
        <v>36.000000000000007</v>
      </c>
      <c r="FC56" s="10">
        <f>INDEX('O3-8hr'!$A:$Z,$IU56+FC$21-$G$21,$IT56)</f>
        <v>35</v>
      </c>
      <c r="FD56" s="10">
        <f>INDEX('O3-8hr'!$A:$Z,$IU56+FD$21-$G$21,$IT56)</f>
        <v>51.000000000000007</v>
      </c>
      <c r="FE56" s="10">
        <f>INDEX('O3-8hr'!$A:$Z,$IU56+FE$21-$G$21,$IT56)</f>
        <v>42</v>
      </c>
      <c r="FF56" s="10">
        <f>INDEX('O3-8hr'!$A:$Z,$IU56+FF$21-$G$21,$IT56)</f>
        <v>51.000000000000007</v>
      </c>
      <c r="FG56" s="10">
        <f>INDEX('O3-8hr'!$A:$Z,$IU56+FG$21-$G$21,$IT56)</f>
        <v>40</v>
      </c>
      <c r="FH56" s="10">
        <f>INDEX('O3-8hr'!$A:$Z,$IU56+FH$21-$G$21,$IT56)</f>
        <v>32</v>
      </c>
      <c r="FI56" s="10">
        <f>INDEX('O3-8hr'!$A:$Z,$IU56+FI$21-$G$21,$IT56)</f>
        <v>30</v>
      </c>
      <c r="FJ56" s="10">
        <f>INDEX('O3-8hr'!$A:$Z,$IU56+FJ$21-$G$21,$IT56)</f>
        <v>25</v>
      </c>
      <c r="FK56" s="10">
        <f>INDEX('O3-8hr'!$A:$Z,$IU56+FK$21-$G$21,$IT56)</f>
        <v>33</v>
      </c>
      <c r="FL56" s="10">
        <f>INDEX('O3-8hr'!$A:$Z,$IU56+FL$21-$G$21,$IT56)</f>
        <v>42</v>
      </c>
      <c r="FM56" s="10">
        <f>INDEX('O3-8hr'!$A:$Z,$IU56+FM$21-$G$21,$IT56)</f>
        <v>53.000000000000007</v>
      </c>
      <c r="FN56" s="10">
        <f>INDEX('O3-8hr'!$A:$Z,$IU56+FN$21-$G$21,$IT56)</f>
        <v>46</v>
      </c>
      <c r="FO56" s="10">
        <f>INDEX('O3-8hr'!$A:$Z,$IU56+FO$21-$G$21,$IT56)</f>
        <v>32</v>
      </c>
      <c r="FP56" s="10">
        <f>INDEX('O3-8hr'!$A:$Z,$IU56+FP$21-$G$21,$IT56)</f>
        <v>42</v>
      </c>
      <c r="FQ56" s="10">
        <f>INDEX('O3-8hr'!$A:$Z,$IU56+FQ$21-$G$21,$IT56)</f>
        <v>39</v>
      </c>
      <c r="FR56" s="10">
        <f>INDEX('O3-8hr'!$A:$Z,$IU56+FR$21-$G$21,$IT56)</f>
        <v>26.000000000000004</v>
      </c>
      <c r="FS56" s="10">
        <f>INDEX('O3-8hr'!$A:$Z,$IU56+FS$21-$G$21,$IT56)</f>
        <v>50</v>
      </c>
      <c r="FT56" s="10">
        <f>INDEX('O3-8hr'!$A:$Z,$IU56+FT$21-$G$21,$IT56)</f>
        <v>51.000000000000007</v>
      </c>
      <c r="FU56" s="10">
        <f>INDEX('O3-8hr'!$A:$Z,$IU56+FU$21-$G$21,$IT56)</f>
        <v>28</v>
      </c>
      <c r="FV56" s="10">
        <f>INDEX('O3-8hr'!$A:$Z,$IU56+FV$21-$G$21,$IT56)</f>
        <v>49</v>
      </c>
      <c r="FW56" s="10">
        <f>INDEX('O3-8hr'!$A:$Z,$IU56+FW$21-$G$21,$IT56)</f>
        <v>35</v>
      </c>
      <c r="FX56" s="10">
        <f>INDEX('O3-8hr'!$A:$Z,$IU56+FX$21-$G$21,$IT56)</f>
        <v>58</v>
      </c>
      <c r="FY56" s="10">
        <f>INDEX('O3-8hr'!$A:$Z,$IU56+FY$21-$G$21,$IT56)</f>
        <v>52.000000000000007</v>
      </c>
      <c r="FZ56" s="10">
        <f>INDEX('O3-8hr'!$A:$Z,$IU56+FZ$21-$G$21,$IT56)</f>
        <v>42</v>
      </c>
      <c r="GA56" s="10">
        <f>INDEX('O3-8hr'!$A:$Z,$IU56+GA$21-$G$21,$IT56)</f>
        <v>40</v>
      </c>
      <c r="GB56" s="10">
        <f>INDEX('O3-8hr'!$A:$Z,$IU56+GB$21-$G$21,$IT56)</f>
        <v>33</v>
      </c>
      <c r="GC56" s="10">
        <f>INDEX('O3-8hr'!$A:$Z,$IU56+GC$21-$G$21,$IT56)</f>
        <v>40</v>
      </c>
      <c r="GD56" s="10">
        <f>INDEX('O3-8hr'!$A:$Z,$IU56+GD$21-$G$21,$IT56)</f>
        <v>45.000000000000007</v>
      </c>
      <c r="GE56" s="10">
        <f>INDEX('O3-8hr'!$A:$Z,$IU56+GE$21-$G$21,$IT56)</f>
        <v>38</v>
      </c>
      <c r="GF56" s="10">
        <f>INDEX('O3-8hr'!$A:$Z,$IU56+GF$21-$G$21,$IT56)</f>
        <v>16</v>
      </c>
      <c r="GG56" s="10">
        <f>INDEX('O3-8hr'!$A:$Z,$IU56+GG$21-$G$21,$IT56)</f>
        <v>41</v>
      </c>
      <c r="GH56" s="10">
        <f>INDEX('O3-8hr'!$A:$Z,$IU56+GH$21-$G$21,$IT56)</f>
        <v>46</v>
      </c>
      <c r="GI56" s="10">
        <f>INDEX('O3-8hr'!$A:$Z,$IU56+GI$21-$G$21,$IT56)</f>
        <v>33</v>
      </c>
      <c r="GJ56" s="10">
        <f>INDEX('O3-8hr'!$A:$Z,$IU56+GJ$21-$G$21,$IT56)</f>
        <v>33</v>
      </c>
      <c r="GK56" s="10">
        <f>INDEX('O3-8hr'!$A:$Z,$IU56+GK$21-$G$21,$IT56)</f>
        <v>27</v>
      </c>
      <c r="GL56" s="10">
        <f>INDEX('O3-8hr'!$A:$Z,$IU56+GL$21-$G$21,$IT56)</f>
        <v>51.000000000000007</v>
      </c>
      <c r="GM56" s="10">
        <f>INDEX('O3-8hr'!$A:$Z,$IU56+GM$21-$G$21,$IT56)</f>
        <v>54</v>
      </c>
      <c r="GN56" s="10">
        <f>INDEX('O3-8hr'!$A:$Z,$IU56+GN$21-$G$21,$IT56)</f>
        <v>27</v>
      </c>
      <c r="GO56" s="10">
        <f>INDEX('O3-8hr'!$A:$Z,$IU56+GO$21-$G$21,$IT56)</f>
        <v>38</v>
      </c>
      <c r="GP56" s="10">
        <f>INDEX('O3-8hr'!$A:$Z,$IU56+GP$21-$G$21,$IT56)</f>
        <v>33</v>
      </c>
      <c r="GQ56" s="10">
        <f>INDEX('O3-8hr'!$A:$Z,$IU56+GQ$21-$G$21,$IT56)</f>
        <v>23</v>
      </c>
      <c r="GR56" s="10">
        <f>INDEX('O3-8hr'!$A:$Z,$IU56+GR$21-$G$21,$IT56)</f>
        <v>26.000000000000004</v>
      </c>
      <c r="GS56" s="10">
        <f>INDEX('O3-8hr'!$A:$Z,$IU56+GS$21-$G$21,$IT56)</f>
        <v>32</v>
      </c>
      <c r="GT56" s="10">
        <f>INDEX('O3-8hr'!$A:$Z,$IU56+GT$21-$G$21,$IT56)</f>
        <v>37.000000000000007</v>
      </c>
      <c r="GU56" s="10">
        <f>INDEX('O3-8hr'!$A:$Z,$IU56+GU$21-$G$21,$IT56)</f>
        <v>33</v>
      </c>
      <c r="GV56" s="10">
        <f>INDEX('O3-8hr'!$A:$Z,$IU56+GV$21-$G$21,$IT56)</f>
        <v>46</v>
      </c>
      <c r="GW56" s="10">
        <f>INDEX('O3-8hr'!$A:$Z,$IU56+GW$21-$G$21,$IT56)</f>
        <v>49</v>
      </c>
      <c r="GX56" s="10">
        <f>INDEX('O3-8hr'!$A:$Z,$IU56+GX$21-$G$21,$IT56)</f>
        <v>55</v>
      </c>
      <c r="GY56" s="10">
        <f>INDEX('O3-8hr'!$A:$Z,$IU56+GY$21-$G$21,$IT56)</f>
        <v>48</v>
      </c>
      <c r="GZ56" s="10">
        <f>INDEX('O3-8hr'!$A:$Z,$IU56+GZ$21-$G$21,$IT56)</f>
        <v>16</v>
      </c>
      <c r="HA56" s="10">
        <f>INDEX('O3-8hr'!$A:$Z,$IU56+HA$21-$G$21,$IT56)</f>
        <v>25</v>
      </c>
      <c r="HB56" s="10">
        <f>INDEX('O3-8hr'!$A:$Z,$IU56+HB$21-$G$21,$IT56)</f>
        <v>27</v>
      </c>
      <c r="HC56" s="10">
        <f>INDEX('O3-8hr'!$A:$Z,$IU56+HC$21-$G$21,$IT56)</f>
        <v>32</v>
      </c>
      <c r="HD56" s="10">
        <f>INDEX('O3-8hr'!$A:$Z,$IU56+HD$21-$G$21,$IT56)</f>
        <v>37.000000000000007</v>
      </c>
      <c r="HE56" s="10">
        <f>INDEX('O3-8hr'!$A:$Z,$IU56+HE$21-$G$21,$IT56)</f>
        <v>35</v>
      </c>
      <c r="HF56" s="10">
        <f>INDEX('O3-8hr'!$A:$Z,$IU56+HF$21-$G$21,$IT56)</f>
        <v>55</v>
      </c>
      <c r="HG56" s="10">
        <f>INDEX('O3-8hr'!$A:$Z,$IU56+HG$21-$G$21,$IT56)</f>
        <v>65</v>
      </c>
      <c r="HH56" s="10">
        <f>INDEX('O3-8hr'!$A:$Z,$IU56+HH$21-$G$21,$IT56)</f>
        <v>28</v>
      </c>
      <c r="HI56" s="10">
        <f>INDEX('O3-8hr'!$A:$Z,$IU56+HI$21-$G$21,$IT56)</f>
        <v>21</v>
      </c>
      <c r="HJ56" s="10">
        <f>INDEX('O3-8hr'!$A:$Z,$IU56+HJ$21-$G$21,$IT56)</f>
        <v>37.000000000000007</v>
      </c>
      <c r="HK56" s="10">
        <f>INDEX('O3-8hr'!$A:$Z,$IU56+HK$21-$G$21,$IT56)</f>
        <v>36.000000000000007</v>
      </c>
      <c r="HL56" s="10">
        <f>INDEX('O3-8hr'!$A:$Z,$IU56+HL$21-$G$21,$IT56)</f>
        <v>22.000000000000004</v>
      </c>
      <c r="HM56" s="10">
        <f>INDEX('O3-8hr'!$A:$Z,$IU56+HM$21-$G$21,$IT56)</f>
        <v>34</v>
      </c>
      <c r="HN56" s="10">
        <f>INDEX('O3-8hr'!$A:$Z,$IU56+HN$21-$G$21,$IT56)</f>
        <v>36.000000000000007</v>
      </c>
      <c r="HO56" s="10">
        <f>INDEX('O3-8hr'!$A:$Z,$IU56+HO$21-$G$21,$IT56)</f>
        <v>33</v>
      </c>
      <c r="HP56" s="10">
        <f>INDEX('O3-8hr'!$A:$Z,$IU56+HP$21-$G$21,$IT56)</f>
        <v>44.000000000000007</v>
      </c>
      <c r="HQ56" s="10">
        <f>INDEX('O3-8hr'!$A:$Z,$IU56+HQ$21-$G$21,$IT56)</f>
        <v>48</v>
      </c>
      <c r="HR56" s="10">
        <f>INDEX('O3-8hr'!$A:$Z,$IU56+HR$21-$G$21,$IT56)</f>
        <v>44.000000000000007</v>
      </c>
      <c r="HS56" s="10">
        <f>INDEX('O3-8hr'!$A:$Z,$IU56+HS$21-$G$21,$IT56)</f>
        <v>37.000000000000007</v>
      </c>
      <c r="HT56" s="10">
        <f>INDEX('O3-8hr'!$A:$Z,$IU56+HT$21-$G$21,$IT56)</f>
        <v>15.000000000000002</v>
      </c>
      <c r="HU56" s="10">
        <f>INDEX('O3-8hr'!$A:$Z,$IU56+HU$21-$G$21,$IT56)</f>
        <v>13.000000000000002</v>
      </c>
      <c r="HV56" s="10">
        <f>INDEX('O3-8hr'!$A:$Z,$IU56+HV$21-$G$21,$IT56)</f>
        <v>34</v>
      </c>
      <c r="HW56" s="10">
        <f>INDEX('O3-8hr'!$A:$Z,$IU56+HW$21-$G$21,$IT56)</f>
        <v>25</v>
      </c>
      <c r="HX56" s="10">
        <f>INDEX('O3-8hr'!$A:$Z,$IU56+HX$21-$G$21,$IT56)</f>
        <v>25</v>
      </c>
      <c r="HY56" s="10">
        <f>INDEX('O3-8hr'!$A:$Z,$IU56+HY$21-$G$21,$IT56)</f>
        <v>27</v>
      </c>
      <c r="HZ56" s="10">
        <f>INDEX('O3-8hr'!$A:$Z,$IU56+HZ$21-$G$21,$IT56)</f>
        <v>22.000000000000004</v>
      </c>
      <c r="IA56" s="10">
        <f>INDEX('O3-8hr'!$A:$Z,$IU56+IA$21-$G$21,$IT56)</f>
        <v>26.000000000000004</v>
      </c>
      <c r="IB56" s="10">
        <f>INDEX('O3-8hr'!$A:$Z,$IU56+IB$21-$G$21,$IT56)</f>
        <v>25</v>
      </c>
      <c r="IC56" s="10">
        <f>INDEX('O3-8hr'!$A:$Z,$IU56+IC$21-$G$21,$IT56)</f>
        <v>27</v>
      </c>
      <c r="ID56" s="10">
        <f>INDEX('O3-8hr'!$A:$Z,$IU56+ID$21-$G$21,$IT56)</f>
        <v>37.000000000000007</v>
      </c>
      <c r="IE56" s="10">
        <f>INDEX('O3-8hr'!$A:$Z,$IU56+IE$21-$G$21,$IT56)</f>
        <v>36.000000000000007</v>
      </c>
      <c r="IF56" s="10">
        <f>INDEX('O3-8hr'!$A:$Z,$IU56+IF$21-$G$21,$IT56)</f>
        <v>43</v>
      </c>
      <c r="IG56" s="10">
        <f>INDEX('O3-8hr'!$A:$Z,$IU56+IG$21-$G$21,$IT56)</f>
        <v>40</v>
      </c>
      <c r="IH56" s="10">
        <f>INDEX('O3-8hr'!$A:$Z,$IU56+IH$21-$G$21,$IT56)</f>
        <v>39</v>
      </c>
      <c r="II56" s="10">
        <f>INDEX('O3-8hr'!$A:$Z,$IU56+II$21-$G$21,$IT56)</f>
        <v>33</v>
      </c>
      <c r="IJ56" s="10">
        <f>INDEX('O3-8hr'!$A:$Z,$IU56+IJ$21-$G$21,$IT56)</f>
        <v>29</v>
      </c>
      <c r="IK56" s="10">
        <f>INDEX('O3-8hr'!$A:$Z,$IU56+IK$21-$G$21,$IT56)</f>
        <v>31</v>
      </c>
      <c r="IL56" s="10">
        <f>INDEX('O3-8hr'!$A:$Z,$IU56+IL$21-$G$21,$IT56)</f>
        <v>20</v>
      </c>
      <c r="IM56" s="10">
        <f>INDEX('O3-8hr'!$A:$Z,$IU56+IM$21-$G$21,$IT56)</f>
        <v>31</v>
      </c>
      <c r="IN56" s="10">
        <f>INDEX('O3-8hr'!$A:$Z,$IU56+IN$21-$G$21,$IT56)</f>
        <v>42</v>
      </c>
      <c r="IO56" s="10">
        <f>INDEX('O3-8hr'!$A:$Z,$IU56+IO$21-$G$21,$IT56)</f>
        <v>32</v>
      </c>
      <c r="IP56" s="10">
        <f>INDEX('O3-8hr'!$A:$Z,$IU56+IP$21-$G$21,$IT56)</f>
        <v>29</v>
      </c>
      <c r="IQ56" s="15">
        <f>INDEX('O3-8hr'!$A:$Z,$IU56+IQ$21-$G$21,$IT56)</f>
        <v>28</v>
      </c>
      <c r="IR56" s="21">
        <f t="shared" si="58"/>
        <v>80</v>
      </c>
      <c r="IT56" s="40">
        <f>MATCH($B56,'O3-8hr'!$1:$1,0)</f>
        <v>17</v>
      </c>
      <c r="IU56" s="40">
        <f>MATCH(DATE($A56,$IT$18,$IU$18),'O3-8hr'!$B:$B,0)</f>
        <v>796</v>
      </c>
    </row>
    <row r="57" spans="1:255" ht="12.75" customHeight="1" x14ac:dyDescent="0.2">
      <c r="A57" s="21">
        <v>2017</v>
      </c>
      <c r="B57" s="21">
        <v>340230011</v>
      </c>
      <c r="C57" s="20">
        <f>INDEX(Sites!$A:$N,MATCH($B57,Sites!$A:$A,0),2)</f>
        <v>40.462181999999999</v>
      </c>
      <c r="D57" s="21" t="str">
        <f>INDEX(Sites!$A:$N,MATCH($B57,Sites!$A:$A,0),4)</f>
        <v>NJ</v>
      </c>
      <c r="E57" s="21" t="str">
        <f>INDEX(Sites!$A:$N,MATCH($B57,Sites!$A:$A,0),10)</f>
        <v>19.0</v>
      </c>
      <c r="F57" s="40" t="str">
        <f>INDEX(Sites!$A:$N,MATCH($B57,Sites!$A:$A,0),6)</f>
        <v>Rutgers University</v>
      </c>
      <c r="G57" s="16">
        <f>INDEX('O3-8hr'!$A:$Z,$IU57+G$21-$G$21,$IT57)</f>
        <v>35</v>
      </c>
      <c r="H57" s="10">
        <f>INDEX('O3-8hr'!$A:$Z,$IU57+H$21-$G$21,$IT57)</f>
        <v>43</v>
      </c>
      <c r="I57" s="10">
        <f>INDEX('O3-8hr'!$A:$Z,$IU57+I$21-$G$21,$IT57)</f>
        <v>39</v>
      </c>
      <c r="J57" s="10">
        <f>INDEX('O3-8hr'!$A:$Z,$IU57+J$21-$G$21,$IT57)</f>
        <v>40</v>
      </c>
      <c r="K57" s="10">
        <f>INDEX('O3-8hr'!$A:$Z,$IU57+K$21-$G$21,$IT57)</f>
        <v>40</v>
      </c>
      <c r="L57" s="10">
        <f>INDEX('O3-8hr'!$A:$Z,$IU57+L$21-$G$21,$IT57)</f>
        <v>37.000000000000007</v>
      </c>
      <c r="M57" s="10">
        <f>INDEX('O3-8hr'!$A:$Z,$IU57+M$21-$G$21,$IT57)</f>
        <v>40</v>
      </c>
      <c r="N57" s="10">
        <f>INDEX('O3-8hr'!$A:$Z,$IU57+N$21-$G$21,$IT57)</f>
        <v>46</v>
      </c>
      <c r="O57" s="10">
        <f>INDEX('O3-8hr'!$A:$Z,$IU57+O$21-$G$21,$IT57)</f>
        <v>49</v>
      </c>
      <c r="P57" s="10">
        <f>INDEX('O3-8hr'!$A:$Z,$IU57+P$21-$G$21,$IT57)</f>
        <v>38</v>
      </c>
      <c r="Q57" s="10">
        <f>INDEX('O3-8hr'!$A:$Z,$IU57+Q$21-$G$21,$IT57)</f>
        <v>40</v>
      </c>
      <c r="R57" s="10">
        <f>INDEX('O3-8hr'!$A:$Z,$IU57+R$21-$G$21,$IT57)</f>
        <v>39</v>
      </c>
      <c r="S57" s="10">
        <f>INDEX('O3-8hr'!$A:$Z,$IU57+S$21-$G$21,$IT57)</f>
        <v>37.000000000000007</v>
      </c>
      <c r="T57" s="10">
        <f>INDEX('O3-8hr'!$A:$Z,$IU57+T$21-$G$21,$IT57)</f>
        <v>36.000000000000007</v>
      </c>
      <c r="U57" s="10">
        <f>INDEX('O3-8hr'!$A:$Z,$IU57+U$21-$G$21,$IT57)</f>
        <v>41</v>
      </c>
      <c r="V57" s="10">
        <f>INDEX('O3-8hr'!$A:$Z,$IU57+V$21-$G$21,$IT57)</f>
        <v>47</v>
      </c>
      <c r="W57" s="10">
        <f>INDEX('O3-8hr'!$A:$Z,$IU57+W$21-$G$21,$IT57)</f>
        <v>49</v>
      </c>
      <c r="X57" s="10">
        <f>INDEX('O3-8hr'!$A:$Z,$IU57+X$21-$G$21,$IT57)</f>
        <v>39</v>
      </c>
      <c r="Y57" s="10">
        <f>INDEX('O3-8hr'!$A:$Z,$IU57+Y$21-$G$21,$IT57)</f>
        <v>52.000000000000007</v>
      </c>
      <c r="Z57" s="10">
        <f>INDEX('O3-8hr'!$A:$Z,$IU57+Z$21-$G$21,$IT57)</f>
        <v>52.000000000000007</v>
      </c>
      <c r="AA57" s="10">
        <f>INDEX('O3-8hr'!$A:$Z,$IU57+AA$21-$G$21,$IT57)</f>
        <v>47</v>
      </c>
      <c r="AB57" s="10">
        <f>INDEX('O3-8hr'!$A:$Z,$IU57+AB$21-$G$21,$IT57)</f>
        <v>43</v>
      </c>
      <c r="AC57" s="10">
        <f>INDEX('O3-8hr'!$A:$Z,$IU57+AC$21-$G$21,$IT57)</f>
        <v>43</v>
      </c>
      <c r="AD57" s="10">
        <f>INDEX('O3-8hr'!$A:$Z,$IU57+AD$21-$G$21,$IT57)</f>
        <v>47</v>
      </c>
      <c r="AE57" s="10">
        <f>INDEX('O3-8hr'!$A:$Z,$IU57+AE$21-$G$21,$IT57)</f>
        <v>31</v>
      </c>
      <c r="AF57" s="10">
        <f>INDEX('O3-8hr'!$A:$Z,$IU57+AF$21-$G$21,$IT57)</f>
        <v>39</v>
      </c>
      <c r="AG57" s="10">
        <f>INDEX('O3-8hr'!$A:$Z,$IU57+AG$21-$G$21,$IT57)</f>
        <v>25</v>
      </c>
      <c r="AH57" s="10">
        <f>INDEX('O3-8hr'!$A:$Z,$IU57+AH$21-$G$21,$IT57)</f>
        <v>15.000000000000002</v>
      </c>
      <c r="AI57" s="10">
        <f>INDEX('O3-8hr'!$A:$Z,$IU57+AI$21-$G$21,$IT57)</f>
        <v>43</v>
      </c>
      <c r="AJ57" s="10">
        <f>INDEX('O3-8hr'!$A:$Z,$IU57+AJ$21-$G$21,$IT57)</f>
        <v>38</v>
      </c>
      <c r="AK57" s="10">
        <f>INDEX('O3-8hr'!$A:$Z,$IU57+AK$21-$G$21,$IT57)</f>
        <v>41</v>
      </c>
      <c r="AL57" s="10">
        <f>INDEX('O3-8hr'!$A:$Z,$IU57+AL$21-$G$21,$IT57)</f>
        <v>40</v>
      </c>
      <c r="AM57" s="10">
        <f>INDEX('O3-8hr'!$A:$Z,$IU57+AM$21-$G$21,$IT57)</f>
        <v>46</v>
      </c>
      <c r="AN57" s="10">
        <f>INDEX('O3-8hr'!$A:$Z,$IU57+AN$21-$G$21,$IT57)</f>
        <v>50</v>
      </c>
      <c r="AO57" s="10">
        <f>INDEX('O3-8hr'!$A:$Z,$IU57+AO$21-$G$21,$IT57)</f>
        <v>20</v>
      </c>
      <c r="AP57" s="10">
        <f>INDEX('O3-8hr'!$A:$Z,$IU57+AP$21-$G$21,$IT57)</f>
        <v>39</v>
      </c>
      <c r="AQ57" s="10">
        <f>INDEX('O3-8hr'!$A:$Z,$IU57+AQ$21-$G$21,$IT57)</f>
        <v>33</v>
      </c>
      <c r="AR57" s="10">
        <f>INDEX('O3-8hr'!$A:$Z,$IU57+AR$21-$G$21,$IT57)</f>
        <v>34</v>
      </c>
      <c r="AS57" s="10">
        <f>INDEX('O3-8hr'!$A:$Z,$IU57+AS$21-$G$21,$IT57)</f>
        <v>44.000000000000007</v>
      </c>
      <c r="AT57" s="10">
        <f>INDEX('O3-8hr'!$A:$Z,$IU57+AT$21-$G$21,$IT57)</f>
        <v>55</v>
      </c>
      <c r="AU57" s="10">
        <f>INDEX('O3-8hr'!$A:$Z,$IU57+AU$21-$G$21,$IT57)</f>
        <v>64</v>
      </c>
      <c r="AV57" s="10">
        <f>INDEX('O3-8hr'!$A:$Z,$IU57+AV$21-$G$21,$IT57)</f>
        <v>71.000000000000014</v>
      </c>
      <c r="AW57" s="10">
        <f>INDEX('O3-8hr'!$A:$Z,$IU57+AW$21-$G$21,$IT57)</f>
        <v>51.000000000000007</v>
      </c>
      <c r="AX57" s="10">
        <f>INDEX('O3-8hr'!$A:$Z,$IU57+AX$21-$G$21,$IT57)</f>
        <v>48</v>
      </c>
      <c r="AY57" s="10">
        <f>INDEX('O3-8hr'!$A:$Z,$IU57+AY$21-$G$21,$IT57)</f>
        <v>47</v>
      </c>
      <c r="AZ57" s="10">
        <f>INDEX('O3-8hr'!$A:$Z,$IU57+AZ$21-$G$21,$IT57)</f>
        <v>49</v>
      </c>
      <c r="BA57" s="10">
        <f>INDEX('O3-8hr'!$A:$Z,$IU57+BA$21-$G$21,$IT57)</f>
        <v>54</v>
      </c>
      <c r="BB57" s="10">
        <f>INDEX('O3-8hr'!$A:$Z,$IU57+BB$21-$G$21,$IT57)</f>
        <v>45.000000000000007</v>
      </c>
      <c r="BC57" s="10">
        <f>INDEX('O3-8hr'!$A:$Z,$IU57+BC$21-$G$21,$IT57)</f>
        <v>41</v>
      </c>
      <c r="BD57" s="10">
        <f>INDEX('O3-8hr'!$A:$Z,$IU57+BD$21-$G$21,$IT57)</f>
        <v>41</v>
      </c>
      <c r="BE57" s="10">
        <f>INDEX('O3-8hr'!$A:$Z,$IU57+BE$21-$G$21,$IT57)</f>
        <v>39</v>
      </c>
      <c r="BF57" s="10">
        <f>INDEX('O3-8hr'!$A:$Z,$IU57+BF$21-$G$21,$IT57)</f>
        <v>29</v>
      </c>
      <c r="BG57" s="10">
        <f>INDEX('O3-8hr'!$A:$Z,$IU57+BG$21-$G$21,$IT57)</f>
        <v>26.000000000000004</v>
      </c>
      <c r="BH57" s="10">
        <f>INDEX('O3-8hr'!$A:$Z,$IU57+BH$21-$G$21,$IT57)</f>
        <v>37.000000000000007</v>
      </c>
      <c r="BI57" s="10">
        <f>INDEX('O3-8hr'!$A:$Z,$IU57+BI$21-$G$21,$IT57)</f>
        <v>32</v>
      </c>
      <c r="BJ57" s="10">
        <f>INDEX('O3-8hr'!$A:$Z,$IU57+BJ$21-$G$21,$IT57)</f>
        <v>23</v>
      </c>
      <c r="BK57" s="10">
        <f>INDEX('O3-8hr'!$A:$Z,$IU57+BK$21-$G$21,$IT57)</f>
        <v>17</v>
      </c>
      <c r="BL57" s="10">
        <f>INDEX('O3-8hr'!$A:$Z,$IU57+BL$21-$G$21,$IT57)</f>
        <v>40</v>
      </c>
      <c r="BM57" s="10">
        <f>INDEX('O3-8hr'!$A:$Z,$IU57+BM$21-$G$21,$IT57)</f>
        <v>59.000000000000007</v>
      </c>
      <c r="BN57" s="10">
        <f>INDEX('O3-8hr'!$A:$Z,$IU57+BN$21-$G$21,$IT57)</f>
        <v>47</v>
      </c>
      <c r="BO57" s="10">
        <f>INDEX('O3-8hr'!$A:$Z,$IU57+BO$21-$G$21,$IT57)</f>
        <v>38</v>
      </c>
      <c r="BP57" s="10">
        <f>INDEX('O3-8hr'!$A:$Z,$IU57+BP$21-$G$21,$IT57)</f>
        <v>29</v>
      </c>
      <c r="BQ57" s="10">
        <f>INDEX('O3-8hr'!$A:$Z,$IU57+BQ$21-$G$21,$IT57)</f>
        <v>49</v>
      </c>
      <c r="BR57" s="10">
        <f>INDEX('O3-8hr'!$A:$Z,$IU57+BR$21-$G$21,$IT57)</f>
        <v>40</v>
      </c>
      <c r="BS57" s="10">
        <f>INDEX('O3-8hr'!$A:$Z,$IU57+BS$21-$G$21,$IT57)</f>
        <v>45.000000000000007</v>
      </c>
      <c r="BT57" s="10">
        <f>INDEX('O3-8hr'!$A:$Z,$IU57+BT$21-$G$21,$IT57)</f>
        <v>36.000000000000007</v>
      </c>
      <c r="BU57" s="10">
        <f>INDEX('O3-8hr'!$A:$Z,$IU57+BU$21-$G$21,$IT57)</f>
        <v>36.000000000000007</v>
      </c>
      <c r="BV57" s="10">
        <f>INDEX('O3-8hr'!$A:$Z,$IU57+BV$21-$G$21,$IT57)</f>
        <v>31</v>
      </c>
      <c r="BW57" s="10">
        <f>INDEX('O3-8hr'!$A:$Z,$IU57+BW$21-$G$21,$IT57)</f>
        <v>38</v>
      </c>
      <c r="BX57" s="10">
        <f>INDEX('O3-8hr'!$A:$Z,$IU57+BX$21-$G$21,$IT57)</f>
        <v>48</v>
      </c>
      <c r="BY57" s="10">
        <f>INDEX('O3-8hr'!$A:$Z,$IU57+BY$21-$G$21,$IT57)</f>
        <v>43</v>
      </c>
      <c r="BZ57" s="10">
        <f>INDEX('O3-8hr'!$A:$Z,$IU57+BZ$21-$G$21,$IT57)</f>
        <v>35</v>
      </c>
      <c r="CA57" s="10">
        <f>INDEX('O3-8hr'!$A:$Z,$IU57+CA$21-$G$21,$IT57)</f>
        <v>37.000000000000007</v>
      </c>
      <c r="CB57" s="10">
        <f>INDEX('O3-8hr'!$A:$Z,$IU57+CB$21-$G$21,$IT57)</f>
        <v>35</v>
      </c>
      <c r="CC57" s="10">
        <f>INDEX('O3-8hr'!$A:$Z,$IU57+CC$21-$G$21,$IT57)</f>
        <v>40</v>
      </c>
      <c r="CD57" s="10">
        <f>INDEX('O3-8hr'!$A:$Z,$IU57+CD$21-$G$21,$IT57)</f>
        <v>37.000000000000007</v>
      </c>
      <c r="CE57" s="10">
        <f>INDEX('O3-8hr'!$A:$Z,$IU57+CE$21-$G$21,$IT57)</f>
        <v>51.000000000000007</v>
      </c>
      <c r="CF57" s="10">
        <f>INDEX('O3-8hr'!$A:$Z,$IU57+CF$21-$G$21,$IT57)</f>
        <v>80</v>
      </c>
      <c r="CG57" s="10">
        <f>INDEX('O3-8hr'!$A:$Z,$IU57+CG$21-$G$21,$IT57)</f>
        <v>75</v>
      </c>
      <c r="CH57" s="10">
        <f>INDEX('O3-8hr'!$A:$Z,$IU57+CH$21-$G$21,$IT57)</f>
        <v>57</v>
      </c>
      <c r="CI57" s="10">
        <f>INDEX('O3-8hr'!$A:$Z,$IU57+CI$21-$G$21,$IT57)</f>
        <v>33</v>
      </c>
      <c r="CJ57" s="10">
        <f>INDEX('O3-8hr'!$A:$Z,$IU57+CJ$21-$G$21,$IT57)</f>
        <v>38</v>
      </c>
      <c r="CK57" s="10">
        <f>INDEX('O3-8hr'!$A:$Z,$IU57+CK$21-$G$21,$IT57)</f>
        <v>19</v>
      </c>
      <c r="CL57" s="10">
        <f>INDEX('O3-8hr'!$A:$Z,$IU57+CL$21-$G$21,$IT57)</f>
        <v>31</v>
      </c>
      <c r="CM57" s="10">
        <f>INDEX('O3-8hr'!$A:$Z,$IU57+CM$21-$G$21,$IT57)</f>
        <v>47</v>
      </c>
      <c r="CN57" s="10">
        <f>INDEX('O3-8hr'!$A:$Z,$IU57+CN$21-$G$21,$IT57)</f>
        <v>34</v>
      </c>
      <c r="CO57" s="10">
        <f>INDEX('O3-8hr'!$A:$Z,$IU57+CO$21-$G$21,$IT57)</f>
        <v>39</v>
      </c>
      <c r="CP57" s="10">
        <f>INDEX('O3-8hr'!$A:$Z,$IU57+CP$21-$G$21,$IT57)</f>
        <v>37.000000000000007</v>
      </c>
      <c r="CQ57" s="10">
        <f>INDEX('O3-8hr'!$A:$Z,$IU57+CQ$21-$G$21,$IT57)</f>
        <v>43</v>
      </c>
      <c r="CR57" s="10">
        <f>INDEX('O3-8hr'!$A:$Z,$IU57+CR$21-$G$21,$IT57)</f>
        <v>33</v>
      </c>
      <c r="CS57" s="10">
        <f>INDEX('O3-8hr'!$A:$Z,$IU57+CS$21-$G$21,$IT57)</f>
        <v>30</v>
      </c>
      <c r="CT57" s="10">
        <f>INDEX('O3-8hr'!$A:$Z,$IU57+CT$21-$G$21,$IT57)</f>
        <v>57</v>
      </c>
      <c r="CU57" s="10">
        <f>INDEX('O3-8hr'!$A:$Z,$IU57+CU$21-$G$21,$IT57)</f>
        <v>54</v>
      </c>
      <c r="CV57" s="10">
        <f>INDEX('O3-8hr'!$A:$Z,$IU57+CV$21-$G$21,$IT57)</f>
        <v>48</v>
      </c>
      <c r="CW57" s="10">
        <f>INDEX('O3-8hr'!$A:$Z,$IU57+CW$21-$G$21,$IT57)</f>
        <v>40</v>
      </c>
      <c r="CX57" s="10">
        <f>INDEX('O3-8hr'!$A:$Z,$IU57+CX$21-$G$21,$IT57)</f>
        <v>41</v>
      </c>
      <c r="CY57" s="10">
        <f>INDEX('O3-8hr'!$A:$Z,$IU57+CY$21-$G$21,$IT57)</f>
        <v>33</v>
      </c>
      <c r="CZ57" s="10">
        <f>INDEX('O3-8hr'!$A:$Z,$IU57+CZ$21-$G$21,$IT57)</f>
        <v>16</v>
      </c>
      <c r="DA57" s="10">
        <f>INDEX('O3-8hr'!$A:$Z,$IU57+DA$21-$G$21,$IT57)</f>
        <v>38</v>
      </c>
      <c r="DB57" s="10">
        <f>INDEX('O3-8hr'!$A:$Z,$IU57+DB$21-$G$21,$IT57)</f>
        <v>39</v>
      </c>
      <c r="DC57" s="10">
        <f>INDEX('O3-8hr'!$A:$Z,$IU57+DC$21-$G$21,$IT57)</f>
        <v>53.000000000000007</v>
      </c>
      <c r="DD57" s="10">
        <f>INDEX('O3-8hr'!$A:$Z,$IU57+DD$21-$G$21,$IT57)</f>
        <v>70</v>
      </c>
      <c r="DE57" s="10">
        <f>INDEX('O3-8hr'!$A:$Z,$IU57+DE$21-$G$21,$IT57)</f>
        <v>61.000000000000007</v>
      </c>
      <c r="DF57" s="10">
        <f>INDEX('O3-8hr'!$A:$Z,$IU57+DF$21-$G$21,$IT57)</f>
        <v>72.000000000000014</v>
      </c>
      <c r="DG57" s="10">
        <f>INDEX('O3-8hr'!$A:$Z,$IU57+DG$21-$G$21,$IT57)</f>
        <v>70</v>
      </c>
      <c r="DH57" s="10">
        <f>INDEX('O3-8hr'!$A:$Z,$IU57+DH$21-$G$21,$IT57)</f>
        <v>55</v>
      </c>
      <c r="DI57" s="10">
        <f>INDEX('O3-8hr'!$A:$Z,$IU57+DI$21-$G$21,$IT57)</f>
        <v>45.000000000000007</v>
      </c>
      <c r="DJ57" s="10">
        <f>INDEX('O3-8hr'!$A:$Z,$IU57+DJ$21-$G$21,$IT57)</f>
        <v>23</v>
      </c>
      <c r="DK57" s="10">
        <f>INDEX('O3-8hr'!$A:$Z,$IU57+DK$21-$G$21,$IT57)</f>
        <v>29</v>
      </c>
      <c r="DL57" s="10" t="str">
        <f>INDEX('O3-8hr'!$A:$Z,$IU57+DL$21-$G$21,$IT57)</f>
        <v/>
      </c>
      <c r="DM57" s="10" t="str">
        <f>INDEX('O3-8hr'!$A:$Z,$IU57+DM$21-$G$21,$IT57)</f>
        <v/>
      </c>
      <c r="DN57" s="10">
        <f>INDEX('O3-8hr'!$A:$Z,$IU57+DN$21-$G$21,$IT57)</f>
        <v>57</v>
      </c>
      <c r="DO57" s="10">
        <f>INDEX('O3-8hr'!$A:$Z,$IU57+DO$21-$G$21,$IT57)</f>
        <v>59.000000000000007</v>
      </c>
      <c r="DP57" s="10">
        <f>INDEX('O3-8hr'!$A:$Z,$IU57+DP$21-$G$21,$IT57)</f>
        <v>78</v>
      </c>
      <c r="DQ57" s="10" t="str">
        <f>INDEX('O3-8hr'!$A:$Z,$IU57+DQ$21-$G$21,$IT57)</f>
        <v/>
      </c>
      <c r="DR57" s="10">
        <f>INDEX('O3-8hr'!$A:$Z,$IU57+DR$21-$G$21,$IT57)</f>
        <v>37.000000000000007</v>
      </c>
      <c r="DS57" s="10">
        <f>INDEX('O3-8hr'!$A:$Z,$IU57+DS$21-$G$21,$IT57)</f>
        <v>49</v>
      </c>
      <c r="DT57" s="10">
        <f>INDEX('O3-8hr'!$A:$Z,$IU57+DT$21-$G$21,$IT57)</f>
        <v>54</v>
      </c>
      <c r="DU57" s="10">
        <f>INDEX('O3-8hr'!$A:$Z,$IU57+DU$21-$G$21,$IT57)</f>
        <v>50</v>
      </c>
      <c r="DV57" s="10">
        <f>INDEX('O3-8hr'!$A:$Z,$IU57+DV$21-$G$21,$IT57)</f>
        <v>45.000000000000007</v>
      </c>
      <c r="DW57" s="10">
        <f>INDEX('O3-8hr'!$A:$Z,$IU57+DW$21-$G$21,$IT57)</f>
        <v>61.000000000000007</v>
      </c>
      <c r="DX57" s="10">
        <f>INDEX('O3-8hr'!$A:$Z,$IU57+DX$21-$G$21,$IT57)</f>
        <v>70</v>
      </c>
      <c r="DY57" s="10">
        <f>INDEX('O3-8hr'!$A:$Z,$IU57+DY$21-$G$21,$IT57)</f>
        <v>33</v>
      </c>
      <c r="DZ57" s="10">
        <f>INDEX('O3-8hr'!$A:$Z,$IU57+DZ$21-$G$21,$IT57)</f>
        <v>51.000000000000007</v>
      </c>
      <c r="EA57" s="10">
        <f>INDEX('O3-8hr'!$A:$Z,$IU57+EA$21-$G$21,$IT57)</f>
        <v>59.000000000000007</v>
      </c>
      <c r="EB57" s="10">
        <f>INDEX('O3-8hr'!$A:$Z,$IU57+EB$21-$G$21,$IT57)</f>
        <v>59.000000000000007</v>
      </c>
      <c r="EC57" s="10">
        <f>INDEX('O3-8hr'!$A:$Z,$IU57+EC$21-$G$21,$IT57)</f>
        <v>49</v>
      </c>
      <c r="ED57" s="10">
        <f>INDEX('O3-8hr'!$A:$Z,$IU57+ED$21-$G$21,$IT57)</f>
        <v>29</v>
      </c>
      <c r="EE57" s="10">
        <f>INDEX('O3-8hr'!$A:$Z,$IU57+EE$21-$G$21,$IT57)</f>
        <v>41</v>
      </c>
      <c r="EF57" s="10">
        <f>INDEX('O3-8hr'!$A:$Z,$IU57+EF$21-$G$21,$IT57)</f>
        <v>53.000000000000007</v>
      </c>
      <c r="EG57" s="10">
        <f>INDEX('O3-8hr'!$A:$Z,$IU57+EG$21-$G$21,$IT57)</f>
        <v>41</v>
      </c>
      <c r="EH57" s="10">
        <f>INDEX('O3-8hr'!$A:$Z,$IU57+EH$21-$G$21,$IT57)</f>
        <v>50</v>
      </c>
      <c r="EI57" s="10" t="str">
        <f>INDEX('O3-8hr'!$A:$Z,$IU57+EI$21-$G$21,$IT57)</f>
        <v/>
      </c>
      <c r="EJ57" s="10">
        <f>INDEX('O3-8hr'!$A:$Z,$IU57+EJ$21-$G$21,$IT57)</f>
        <v>60</v>
      </c>
      <c r="EK57" s="10">
        <f>INDEX('O3-8hr'!$A:$Z,$IU57+EK$21-$G$21,$IT57)</f>
        <v>54</v>
      </c>
      <c r="EL57" s="10">
        <f>INDEX('O3-8hr'!$A:$Z,$IU57+EL$21-$G$21,$IT57)</f>
        <v>23</v>
      </c>
      <c r="EM57" s="10">
        <f>INDEX('O3-8hr'!$A:$Z,$IU57+EM$21-$G$21,$IT57)</f>
        <v>42</v>
      </c>
      <c r="EN57" s="10">
        <f>INDEX('O3-8hr'!$A:$Z,$IU57+EN$21-$G$21,$IT57)</f>
        <v>44.000000000000007</v>
      </c>
      <c r="EO57" s="10">
        <f>INDEX('O3-8hr'!$A:$Z,$IU57+EO$21-$G$21,$IT57)</f>
        <v>50</v>
      </c>
      <c r="EP57" s="10">
        <f>INDEX('O3-8hr'!$A:$Z,$IU57+EP$21-$G$21,$IT57)</f>
        <v>61.000000000000007</v>
      </c>
      <c r="EQ57" s="10">
        <f>INDEX('O3-8hr'!$A:$Z,$IU57+EQ$21-$G$21,$IT57)</f>
        <v>68</v>
      </c>
      <c r="ER57" s="10">
        <f>INDEX('O3-8hr'!$A:$Z,$IU57+ER$21-$G$21,$IT57)</f>
        <v>63</v>
      </c>
      <c r="ES57" s="10">
        <f>INDEX('O3-8hr'!$A:$Z,$IU57+ES$21-$G$21,$IT57)</f>
        <v>54</v>
      </c>
      <c r="ET57" s="10">
        <f>INDEX('O3-8hr'!$A:$Z,$IU57+ET$21-$G$21,$IT57)</f>
        <v>64</v>
      </c>
      <c r="EU57" s="10">
        <f>INDEX('O3-8hr'!$A:$Z,$IU57+EU$21-$G$21,$IT57)</f>
        <v>57</v>
      </c>
      <c r="EV57" s="10">
        <f>INDEX('O3-8hr'!$A:$Z,$IU57+EV$21-$G$21,$IT57)</f>
        <v>29</v>
      </c>
      <c r="EW57" s="10">
        <f>INDEX('O3-8hr'!$A:$Z,$IU57+EW$21-$G$21,$IT57)</f>
        <v>22.000000000000004</v>
      </c>
      <c r="EX57" s="10">
        <f>INDEX('O3-8hr'!$A:$Z,$IU57+EX$21-$G$21,$IT57)</f>
        <v>41</v>
      </c>
      <c r="EY57" s="10">
        <f>INDEX('O3-8hr'!$A:$Z,$IU57+EY$21-$G$21,$IT57)</f>
        <v>46</v>
      </c>
      <c r="EZ57" s="10">
        <f>INDEX('O3-8hr'!$A:$Z,$IU57+EZ$21-$G$21,$IT57)</f>
        <v>60</v>
      </c>
      <c r="FA57" s="10">
        <f>INDEX('O3-8hr'!$A:$Z,$IU57+FA$21-$G$21,$IT57)</f>
        <v>30</v>
      </c>
      <c r="FB57" s="10">
        <f>INDEX('O3-8hr'!$A:$Z,$IU57+FB$21-$G$21,$IT57)</f>
        <v>40</v>
      </c>
      <c r="FC57" s="10">
        <f>INDEX('O3-8hr'!$A:$Z,$IU57+FC$21-$G$21,$IT57)</f>
        <v>39</v>
      </c>
      <c r="FD57" s="10">
        <f>INDEX('O3-8hr'!$A:$Z,$IU57+FD$21-$G$21,$IT57)</f>
        <v>50</v>
      </c>
      <c r="FE57" s="10">
        <f>INDEX('O3-8hr'!$A:$Z,$IU57+FE$21-$G$21,$IT57)</f>
        <v>51.000000000000007</v>
      </c>
      <c r="FF57" s="10">
        <f>INDEX('O3-8hr'!$A:$Z,$IU57+FF$21-$G$21,$IT57)</f>
        <v>51.000000000000007</v>
      </c>
      <c r="FG57" s="10">
        <f>INDEX('O3-8hr'!$A:$Z,$IU57+FG$21-$G$21,$IT57)</f>
        <v>39</v>
      </c>
      <c r="FH57" s="10">
        <f>INDEX('O3-8hr'!$A:$Z,$IU57+FH$21-$G$21,$IT57)</f>
        <v>34</v>
      </c>
      <c r="FI57" s="10">
        <f>INDEX('O3-8hr'!$A:$Z,$IU57+FI$21-$G$21,$IT57)</f>
        <v>31</v>
      </c>
      <c r="FJ57" s="10">
        <f>INDEX('O3-8hr'!$A:$Z,$IU57+FJ$21-$G$21,$IT57)</f>
        <v>26.000000000000004</v>
      </c>
      <c r="FK57" s="10">
        <f>INDEX('O3-8hr'!$A:$Z,$IU57+FK$21-$G$21,$IT57)</f>
        <v>36.000000000000007</v>
      </c>
      <c r="FL57" s="10">
        <f>INDEX('O3-8hr'!$A:$Z,$IU57+FL$21-$G$21,$IT57)</f>
        <v>49</v>
      </c>
      <c r="FM57" s="10">
        <f>INDEX('O3-8hr'!$A:$Z,$IU57+FM$21-$G$21,$IT57)</f>
        <v>57</v>
      </c>
      <c r="FN57" s="10">
        <f>INDEX('O3-8hr'!$A:$Z,$IU57+FN$21-$G$21,$IT57)</f>
        <v>47</v>
      </c>
      <c r="FO57" s="10">
        <f>INDEX('O3-8hr'!$A:$Z,$IU57+FO$21-$G$21,$IT57)</f>
        <v>37.000000000000007</v>
      </c>
      <c r="FP57" s="10">
        <f>INDEX('O3-8hr'!$A:$Z,$IU57+FP$21-$G$21,$IT57)</f>
        <v>41</v>
      </c>
      <c r="FQ57" s="10">
        <f>INDEX('O3-8hr'!$A:$Z,$IU57+FQ$21-$G$21,$IT57)</f>
        <v>44.000000000000007</v>
      </c>
      <c r="FR57" s="10">
        <f>INDEX('O3-8hr'!$A:$Z,$IU57+FR$21-$G$21,$IT57)</f>
        <v>27</v>
      </c>
      <c r="FS57" s="10">
        <f>INDEX('O3-8hr'!$A:$Z,$IU57+FS$21-$G$21,$IT57)</f>
        <v>50</v>
      </c>
      <c r="FT57" s="10">
        <f>INDEX('O3-8hr'!$A:$Z,$IU57+FT$21-$G$21,$IT57)</f>
        <v>42</v>
      </c>
      <c r="FU57" s="10">
        <f>INDEX('O3-8hr'!$A:$Z,$IU57+FU$21-$G$21,$IT57)</f>
        <v>29</v>
      </c>
      <c r="FV57" s="10">
        <f>INDEX('O3-8hr'!$A:$Z,$IU57+FV$21-$G$21,$IT57)</f>
        <v>49</v>
      </c>
      <c r="FW57" s="10">
        <f>INDEX('O3-8hr'!$A:$Z,$IU57+FW$21-$G$21,$IT57)</f>
        <v>33</v>
      </c>
      <c r="FX57" s="10">
        <f>INDEX('O3-8hr'!$A:$Z,$IU57+FX$21-$G$21,$IT57)</f>
        <v>59.000000000000007</v>
      </c>
      <c r="FY57" s="10">
        <f>INDEX('O3-8hr'!$A:$Z,$IU57+FY$21-$G$21,$IT57)</f>
        <v>52.000000000000007</v>
      </c>
      <c r="FZ57" s="10">
        <f>INDEX('O3-8hr'!$A:$Z,$IU57+FZ$21-$G$21,$IT57)</f>
        <v>41</v>
      </c>
      <c r="GA57" s="10">
        <f>INDEX('O3-8hr'!$A:$Z,$IU57+GA$21-$G$21,$IT57)</f>
        <v>41</v>
      </c>
      <c r="GB57" s="10">
        <f>INDEX('O3-8hr'!$A:$Z,$IU57+GB$21-$G$21,$IT57)</f>
        <v>31</v>
      </c>
      <c r="GC57" s="10">
        <f>INDEX('O3-8hr'!$A:$Z,$IU57+GC$21-$G$21,$IT57)</f>
        <v>41</v>
      </c>
      <c r="GD57" s="10">
        <f>INDEX('O3-8hr'!$A:$Z,$IU57+GD$21-$G$21,$IT57)</f>
        <v>47</v>
      </c>
      <c r="GE57" s="10">
        <f>INDEX('O3-8hr'!$A:$Z,$IU57+GE$21-$G$21,$IT57)</f>
        <v>38</v>
      </c>
      <c r="GF57" s="10">
        <f>INDEX('O3-8hr'!$A:$Z,$IU57+GF$21-$G$21,$IT57)</f>
        <v>16</v>
      </c>
      <c r="GG57" s="10">
        <f>INDEX('O3-8hr'!$A:$Z,$IU57+GG$21-$G$21,$IT57)</f>
        <v>42</v>
      </c>
      <c r="GH57" s="10">
        <f>INDEX('O3-8hr'!$A:$Z,$IU57+GH$21-$G$21,$IT57)</f>
        <v>46</v>
      </c>
      <c r="GI57" s="10">
        <f>INDEX('O3-8hr'!$A:$Z,$IU57+GI$21-$G$21,$IT57)</f>
        <v>32</v>
      </c>
      <c r="GJ57" s="10">
        <f>INDEX('O3-8hr'!$A:$Z,$IU57+GJ$21-$G$21,$IT57)</f>
        <v>38</v>
      </c>
      <c r="GK57" s="10">
        <f>INDEX('O3-8hr'!$A:$Z,$IU57+GK$21-$G$21,$IT57)</f>
        <v>28</v>
      </c>
      <c r="GL57" s="10">
        <f>INDEX('O3-8hr'!$A:$Z,$IU57+GL$21-$G$21,$IT57)</f>
        <v>51.000000000000007</v>
      </c>
      <c r="GM57" s="10">
        <f>INDEX('O3-8hr'!$A:$Z,$IU57+GM$21-$G$21,$IT57)</f>
        <v>52.000000000000007</v>
      </c>
      <c r="GN57" s="10">
        <f>INDEX('O3-8hr'!$A:$Z,$IU57+GN$21-$G$21,$IT57)</f>
        <v>27</v>
      </c>
      <c r="GO57" s="10">
        <f>INDEX('O3-8hr'!$A:$Z,$IU57+GO$21-$G$21,$IT57)</f>
        <v>40</v>
      </c>
      <c r="GP57" s="10">
        <f>INDEX('O3-8hr'!$A:$Z,$IU57+GP$21-$G$21,$IT57)</f>
        <v>34</v>
      </c>
      <c r="GQ57" s="10">
        <f>INDEX('O3-8hr'!$A:$Z,$IU57+GQ$21-$G$21,$IT57)</f>
        <v>23</v>
      </c>
      <c r="GR57" s="10">
        <f>INDEX('O3-8hr'!$A:$Z,$IU57+GR$21-$G$21,$IT57)</f>
        <v>28</v>
      </c>
      <c r="GS57" s="10">
        <f>INDEX('O3-8hr'!$A:$Z,$IU57+GS$21-$G$21,$IT57)</f>
        <v>35</v>
      </c>
      <c r="GT57" s="10">
        <f>INDEX('O3-8hr'!$A:$Z,$IU57+GT$21-$G$21,$IT57)</f>
        <v>37.000000000000007</v>
      </c>
      <c r="GU57" s="10">
        <f>INDEX('O3-8hr'!$A:$Z,$IU57+GU$21-$G$21,$IT57)</f>
        <v>39</v>
      </c>
      <c r="GV57" s="10">
        <f>INDEX('O3-8hr'!$A:$Z,$IU57+GV$21-$G$21,$IT57)</f>
        <v>45.000000000000007</v>
      </c>
      <c r="GW57" s="10">
        <f>INDEX('O3-8hr'!$A:$Z,$IU57+GW$21-$G$21,$IT57)</f>
        <v>47</v>
      </c>
      <c r="GX57" s="10">
        <f>INDEX('O3-8hr'!$A:$Z,$IU57+GX$21-$G$21,$IT57)</f>
        <v>57</v>
      </c>
      <c r="GY57" s="10">
        <f>INDEX('O3-8hr'!$A:$Z,$IU57+GY$21-$G$21,$IT57)</f>
        <v>65</v>
      </c>
      <c r="GZ57" s="10">
        <f>INDEX('O3-8hr'!$A:$Z,$IU57+GZ$21-$G$21,$IT57)</f>
        <v>13.000000000000002</v>
      </c>
      <c r="HA57" s="10">
        <f>INDEX('O3-8hr'!$A:$Z,$IU57+HA$21-$G$21,$IT57)</f>
        <v>25</v>
      </c>
      <c r="HB57" s="10">
        <f>INDEX('O3-8hr'!$A:$Z,$IU57+HB$21-$G$21,$IT57)</f>
        <v>28</v>
      </c>
      <c r="HC57" s="10">
        <f>INDEX('O3-8hr'!$A:$Z,$IU57+HC$21-$G$21,$IT57)</f>
        <v>33</v>
      </c>
      <c r="HD57" s="10">
        <f>INDEX('O3-8hr'!$A:$Z,$IU57+HD$21-$G$21,$IT57)</f>
        <v>39</v>
      </c>
      <c r="HE57" s="10">
        <f>INDEX('O3-8hr'!$A:$Z,$IU57+HE$21-$G$21,$IT57)</f>
        <v>40</v>
      </c>
      <c r="HF57" s="10">
        <f>INDEX('O3-8hr'!$A:$Z,$IU57+HF$21-$G$21,$IT57)</f>
        <v>78</v>
      </c>
      <c r="HG57" s="10">
        <f>INDEX('O3-8hr'!$A:$Z,$IU57+HG$21-$G$21,$IT57)</f>
        <v>64</v>
      </c>
      <c r="HH57" s="10">
        <f>INDEX('O3-8hr'!$A:$Z,$IU57+HH$21-$G$21,$IT57)</f>
        <v>26.000000000000004</v>
      </c>
      <c r="HI57" s="10">
        <f>INDEX('O3-8hr'!$A:$Z,$IU57+HI$21-$G$21,$IT57)</f>
        <v>24</v>
      </c>
      <c r="HJ57" s="10">
        <f>INDEX('O3-8hr'!$A:$Z,$IU57+HJ$21-$G$21,$IT57)</f>
        <v>33</v>
      </c>
      <c r="HK57" s="10">
        <f>INDEX('O3-8hr'!$A:$Z,$IU57+HK$21-$G$21,$IT57)</f>
        <v>36.000000000000007</v>
      </c>
      <c r="HL57" s="10">
        <f>INDEX('O3-8hr'!$A:$Z,$IU57+HL$21-$G$21,$IT57)</f>
        <v>30</v>
      </c>
      <c r="HM57" s="10">
        <f>INDEX('O3-8hr'!$A:$Z,$IU57+HM$21-$G$21,$IT57)</f>
        <v>37.000000000000007</v>
      </c>
      <c r="HN57" s="10">
        <f>INDEX('O3-8hr'!$A:$Z,$IU57+HN$21-$G$21,$IT57)</f>
        <v>37.000000000000007</v>
      </c>
      <c r="HO57" s="10">
        <f>INDEX('O3-8hr'!$A:$Z,$IU57+HO$21-$G$21,$IT57)</f>
        <v>30</v>
      </c>
      <c r="HP57" s="10">
        <f>INDEX('O3-8hr'!$A:$Z,$IU57+HP$21-$G$21,$IT57)</f>
        <v>47</v>
      </c>
      <c r="HQ57" s="10">
        <f>INDEX('O3-8hr'!$A:$Z,$IU57+HQ$21-$G$21,$IT57)</f>
        <v>53.000000000000007</v>
      </c>
      <c r="HR57" s="10">
        <f>INDEX('O3-8hr'!$A:$Z,$IU57+HR$21-$G$21,$IT57)</f>
        <v>44.000000000000007</v>
      </c>
      <c r="HS57" s="10">
        <f>INDEX('O3-8hr'!$A:$Z,$IU57+HS$21-$G$21,$IT57)</f>
        <v>38</v>
      </c>
      <c r="HT57" s="10">
        <f>INDEX('O3-8hr'!$A:$Z,$IU57+HT$21-$G$21,$IT57)</f>
        <v>16</v>
      </c>
      <c r="HU57" s="10">
        <f>INDEX('O3-8hr'!$A:$Z,$IU57+HU$21-$G$21,$IT57)</f>
        <v>16</v>
      </c>
      <c r="HV57" s="10">
        <f>INDEX('O3-8hr'!$A:$Z,$IU57+HV$21-$G$21,$IT57)</f>
        <v>36.000000000000007</v>
      </c>
      <c r="HW57" s="10">
        <f>INDEX('O3-8hr'!$A:$Z,$IU57+HW$21-$G$21,$IT57)</f>
        <v>29</v>
      </c>
      <c r="HX57" s="10">
        <f>INDEX('O3-8hr'!$A:$Z,$IU57+HX$21-$G$21,$IT57)</f>
        <v>29</v>
      </c>
      <c r="HY57" s="10">
        <f>INDEX('O3-8hr'!$A:$Z,$IU57+HY$21-$G$21,$IT57)</f>
        <v>29</v>
      </c>
      <c r="HZ57" s="10">
        <f>INDEX('O3-8hr'!$A:$Z,$IU57+HZ$21-$G$21,$IT57)</f>
        <v>26.000000000000004</v>
      </c>
      <c r="IA57" s="10">
        <f>INDEX('O3-8hr'!$A:$Z,$IU57+IA$21-$G$21,$IT57)</f>
        <v>29</v>
      </c>
      <c r="IB57" s="10">
        <f>INDEX('O3-8hr'!$A:$Z,$IU57+IB$21-$G$21,$IT57)</f>
        <v>26.000000000000004</v>
      </c>
      <c r="IC57" s="10">
        <f>INDEX('O3-8hr'!$A:$Z,$IU57+IC$21-$G$21,$IT57)</f>
        <v>27</v>
      </c>
      <c r="ID57" s="10">
        <f>INDEX('O3-8hr'!$A:$Z,$IU57+ID$21-$G$21,$IT57)</f>
        <v>40</v>
      </c>
      <c r="IE57" s="10">
        <f>INDEX('O3-8hr'!$A:$Z,$IU57+IE$21-$G$21,$IT57)</f>
        <v>38</v>
      </c>
      <c r="IF57" s="10">
        <f>INDEX('O3-8hr'!$A:$Z,$IU57+IF$21-$G$21,$IT57)</f>
        <v>41</v>
      </c>
      <c r="IG57" s="10">
        <f>INDEX('O3-8hr'!$A:$Z,$IU57+IG$21-$G$21,$IT57)</f>
        <v>43</v>
      </c>
      <c r="IH57" s="10">
        <f>INDEX('O3-8hr'!$A:$Z,$IU57+IH$21-$G$21,$IT57)</f>
        <v>45.000000000000007</v>
      </c>
      <c r="II57" s="10">
        <f>INDEX('O3-8hr'!$A:$Z,$IU57+II$21-$G$21,$IT57)</f>
        <v>37.000000000000007</v>
      </c>
      <c r="IJ57" s="10">
        <f>INDEX('O3-8hr'!$A:$Z,$IU57+IJ$21-$G$21,$IT57)</f>
        <v>31</v>
      </c>
      <c r="IK57" s="10">
        <f>INDEX('O3-8hr'!$A:$Z,$IU57+IK$21-$G$21,$IT57)</f>
        <v>29</v>
      </c>
      <c r="IL57" s="10">
        <f>INDEX('O3-8hr'!$A:$Z,$IU57+IL$21-$G$21,$IT57)</f>
        <v>20</v>
      </c>
      <c r="IM57" s="10">
        <f>INDEX('O3-8hr'!$A:$Z,$IU57+IM$21-$G$21,$IT57)</f>
        <v>31</v>
      </c>
      <c r="IN57" s="10">
        <f>INDEX('O3-8hr'!$A:$Z,$IU57+IN$21-$G$21,$IT57)</f>
        <v>45.000000000000007</v>
      </c>
      <c r="IO57" s="10">
        <f>INDEX('O3-8hr'!$A:$Z,$IU57+IO$21-$G$21,$IT57)</f>
        <v>35</v>
      </c>
      <c r="IP57" s="10">
        <f>INDEX('O3-8hr'!$A:$Z,$IU57+IP$21-$G$21,$IT57)</f>
        <v>29</v>
      </c>
      <c r="IQ57" s="15">
        <f>INDEX('O3-8hr'!$A:$Z,$IU57+IQ$21-$G$21,$IT57)</f>
        <v>27</v>
      </c>
      <c r="IR57" s="21">
        <f t="shared" si="58"/>
        <v>80</v>
      </c>
      <c r="IT57" s="40">
        <f>MATCH($B57,'O3-8hr'!$1:$1,0)</f>
        <v>18</v>
      </c>
      <c r="IU57" s="40">
        <f>MATCH(DATE($A57,$IT$18,$IU$18),'O3-8hr'!$B:$B,0)</f>
        <v>796</v>
      </c>
    </row>
    <row r="58" spans="1:255" ht="12.75" customHeight="1" x14ac:dyDescent="0.2">
      <c r="A58" s="24">
        <v>2017</v>
      </c>
      <c r="B58" s="24">
        <v>340219991</v>
      </c>
      <c r="C58" s="23">
        <f>INDEX(Sites!$A:$N,MATCH($B58,Sites!$A:$A,0),2)</f>
        <v>40.3125</v>
      </c>
      <c r="D58" s="24" t="str">
        <f>INDEX(Sites!$A:$N,MATCH($B58,Sites!$A:$A,0),4)</f>
        <v>NJ</v>
      </c>
      <c r="E58" s="24" t="str">
        <f>INDEX(Sites!$A:$N,MATCH($B58,Sites!$A:$A,0),10)</f>
        <v>61.0</v>
      </c>
      <c r="F58" s="94" t="str">
        <f>INDEX(Sites!$A:$N,MATCH($B58,Sites!$A:$A,0),6)</f>
        <v>Washington Crossing</v>
      </c>
      <c r="G58" s="14">
        <f>INDEX('O3-8hr'!$A:$Z,$IU58+G$21-$G$21,$IT58)</f>
        <v>37.000000000000007</v>
      </c>
      <c r="H58" s="12">
        <f>INDEX('O3-8hr'!$A:$Z,$IU58+H$21-$G$21,$IT58)</f>
        <v>44.000000000000007</v>
      </c>
      <c r="I58" s="12">
        <f>INDEX('O3-8hr'!$A:$Z,$IU58+I$21-$G$21,$IT58)</f>
        <v>41</v>
      </c>
      <c r="J58" s="12">
        <f>INDEX('O3-8hr'!$A:$Z,$IU58+J$21-$G$21,$IT58)</f>
        <v>41</v>
      </c>
      <c r="K58" s="12">
        <f>INDEX('O3-8hr'!$A:$Z,$IU58+K$21-$G$21,$IT58)</f>
        <v>41</v>
      </c>
      <c r="L58" s="12">
        <f>INDEX('O3-8hr'!$A:$Z,$IU58+L$21-$G$21,$IT58)</f>
        <v>40</v>
      </c>
      <c r="M58" s="12">
        <f>INDEX('O3-8hr'!$A:$Z,$IU58+M$21-$G$21,$IT58)</f>
        <v>41</v>
      </c>
      <c r="N58" s="12">
        <f>INDEX('O3-8hr'!$A:$Z,$IU58+N$21-$G$21,$IT58)</f>
        <v>48</v>
      </c>
      <c r="O58" s="12">
        <f>INDEX('O3-8hr'!$A:$Z,$IU58+O$21-$G$21,$IT58)</f>
        <v>53.000000000000007</v>
      </c>
      <c r="P58" s="12">
        <f>INDEX('O3-8hr'!$A:$Z,$IU58+P$21-$G$21,$IT58)</f>
        <v>40</v>
      </c>
      <c r="Q58" s="12">
        <f>INDEX('O3-8hr'!$A:$Z,$IU58+Q$21-$G$21,$IT58)</f>
        <v>42</v>
      </c>
      <c r="R58" s="12">
        <f>INDEX('O3-8hr'!$A:$Z,$IU58+R$21-$G$21,$IT58)</f>
        <v>41</v>
      </c>
      <c r="S58" s="12">
        <f>INDEX('O3-8hr'!$A:$Z,$IU58+S$21-$G$21,$IT58)</f>
        <v>38</v>
      </c>
      <c r="T58" s="12">
        <f>INDEX('O3-8hr'!$A:$Z,$IU58+T$21-$G$21,$IT58)</f>
        <v>38</v>
      </c>
      <c r="U58" s="12">
        <f>INDEX('O3-8hr'!$A:$Z,$IU58+U$21-$G$21,$IT58)</f>
        <v>44.000000000000007</v>
      </c>
      <c r="V58" s="12">
        <f>INDEX('O3-8hr'!$A:$Z,$IU58+V$21-$G$21,$IT58)</f>
        <v>48</v>
      </c>
      <c r="W58" s="12">
        <f>INDEX('O3-8hr'!$A:$Z,$IU58+W$21-$G$21,$IT58)</f>
        <v>53.000000000000007</v>
      </c>
      <c r="X58" s="12">
        <f>INDEX('O3-8hr'!$A:$Z,$IU58+X$21-$G$21,$IT58)</f>
        <v>41</v>
      </c>
      <c r="Y58" s="12">
        <f>INDEX('O3-8hr'!$A:$Z,$IU58+Y$21-$G$21,$IT58)</f>
        <v>53.000000000000007</v>
      </c>
      <c r="Z58" s="12">
        <f>INDEX('O3-8hr'!$A:$Z,$IU58+Z$21-$G$21,$IT58)</f>
        <v>58</v>
      </c>
      <c r="AA58" s="12">
        <f>INDEX('O3-8hr'!$A:$Z,$IU58+AA$21-$G$21,$IT58)</f>
        <v>49</v>
      </c>
      <c r="AB58" s="12">
        <f>INDEX('O3-8hr'!$A:$Z,$IU58+AB$21-$G$21,$IT58)</f>
        <v>45.000000000000007</v>
      </c>
      <c r="AC58" s="12">
        <f>INDEX('O3-8hr'!$A:$Z,$IU58+AC$21-$G$21,$IT58)</f>
        <v>45.000000000000007</v>
      </c>
      <c r="AD58" s="12">
        <f>INDEX('O3-8hr'!$A:$Z,$IU58+AD$21-$G$21,$IT58)</f>
        <v>47</v>
      </c>
      <c r="AE58" s="12">
        <f>INDEX('O3-8hr'!$A:$Z,$IU58+AE$21-$G$21,$IT58)</f>
        <v>31</v>
      </c>
      <c r="AF58" s="12">
        <f>INDEX('O3-8hr'!$A:$Z,$IU58+AF$21-$G$21,$IT58)</f>
        <v>37.000000000000007</v>
      </c>
      <c r="AG58" s="12">
        <f>INDEX('O3-8hr'!$A:$Z,$IU58+AG$21-$G$21,$IT58)</f>
        <v>25</v>
      </c>
      <c r="AH58" s="12">
        <f>INDEX('O3-8hr'!$A:$Z,$IU58+AH$21-$G$21,$IT58)</f>
        <v>19</v>
      </c>
      <c r="AI58" s="12">
        <f>INDEX('O3-8hr'!$A:$Z,$IU58+AI$21-$G$21,$IT58)</f>
        <v>46</v>
      </c>
      <c r="AJ58" s="12">
        <f>INDEX('O3-8hr'!$A:$Z,$IU58+AJ$21-$G$21,$IT58)</f>
        <v>40</v>
      </c>
      <c r="AK58" s="12">
        <f>INDEX('O3-8hr'!$A:$Z,$IU58+AK$21-$G$21,$IT58)</f>
        <v>42</v>
      </c>
      <c r="AL58" s="12">
        <f>INDEX('O3-8hr'!$A:$Z,$IU58+AL$21-$G$21,$IT58)</f>
        <v>39</v>
      </c>
      <c r="AM58" s="12">
        <f>INDEX('O3-8hr'!$A:$Z,$IU58+AM$21-$G$21,$IT58)</f>
        <v>47</v>
      </c>
      <c r="AN58" s="12">
        <f>INDEX('O3-8hr'!$A:$Z,$IU58+AN$21-$G$21,$IT58)</f>
        <v>51.000000000000007</v>
      </c>
      <c r="AO58" s="12">
        <f>INDEX('O3-8hr'!$A:$Z,$IU58+AO$21-$G$21,$IT58)</f>
        <v>24</v>
      </c>
      <c r="AP58" s="12">
        <f>INDEX('O3-8hr'!$A:$Z,$IU58+AP$21-$G$21,$IT58)</f>
        <v>46</v>
      </c>
      <c r="AQ58" s="12">
        <f>INDEX('O3-8hr'!$A:$Z,$IU58+AQ$21-$G$21,$IT58)</f>
        <v>36.000000000000007</v>
      </c>
      <c r="AR58" s="12">
        <f>INDEX('O3-8hr'!$A:$Z,$IU58+AR$21-$G$21,$IT58)</f>
        <v>36.000000000000007</v>
      </c>
      <c r="AS58" s="12">
        <f>INDEX('O3-8hr'!$A:$Z,$IU58+AS$21-$G$21,$IT58)</f>
        <v>49</v>
      </c>
      <c r="AT58" s="12">
        <f>INDEX('O3-8hr'!$A:$Z,$IU58+AT$21-$G$21,$IT58)</f>
        <v>56</v>
      </c>
      <c r="AU58" s="12">
        <f>INDEX('O3-8hr'!$A:$Z,$IU58+AU$21-$G$21,$IT58)</f>
        <v>65</v>
      </c>
      <c r="AV58" s="12">
        <f>INDEX('O3-8hr'!$A:$Z,$IU58+AV$21-$G$21,$IT58)</f>
        <v>71.000000000000014</v>
      </c>
      <c r="AW58" s="12">
        <f>INDEX('O3-8hr'!$A:$Z,$IU58+AW$21-$G$21,$IT58)</f>
        <v>54</v>
      </c>
      <c r="AX58" s="12">
        <f>INDEX('O3-8hr'!$A:$Z,$IU58+AX$21-$G$21,$IT58)</f>
        <v>51.000000000000007</v>
      </c>
      <c r="AY58" s="12">
        <f>INDEX('O3-8hr'!$A:$Z,$IU58+AY$21-$G$21,$IT58)</f>
        <v>53.000000000000007</v>
      </c>
      <c r="AZ58" s="12">
        <f>INDEX('O3-8hr'!$A:$Z,$IU58+AZ$21-$G$21,$IT58)</f>
        <v>49</v>
      </c>
      <c r="BA58" s="12">
        <f>INDEX('O3-8hr'!$A:$Z,$IU58+BA$21-$G$21,$IT58)</f>
        <v>54</v>
      </c>
      <c r="BB58" s="12">
        <f>INDEX('O3-8hr'!$A:$Z,$IU58+BB$21-$G$21,$IT58)</f>
        <v>48</v>
      </c>
      <c r="BC58" s="12">
        <f>INDEX('O3-8hr'!$A:$Z,$IU58+BC$21-$G$21,$IT58)</f>
        <v>45.000000000000007</v>
      </c>
      <c r="BD58" s="12">
        <f>INDEX('O3-8hr'!$A:$Z,$IU58+BD$21-$G$21,$IT58)</f>
        <v>42</v>
      </c>
      <c r="BE58" s="12">
        <f>INDEX('O3-8hr'!$A:$Z,$IU58+BE$21-$G$21,$IT58)</f>
        <v>41</v>
      </c>
      <c r="BF58" s="12">
        <f>INDEX('O3-8hr'!$A:$Z,$IU58+BF$21-$G$21,$IT58)</f>
        <v>33</v>
      </c>
      <c r="BG58" s="12">
        <f>INDEX('O3-8hr'!$A:$Z,$IU58+BG$21-$G$21,$IT58)</f>
        <v>27</v>
      </c>
      <c r="BH58" s="12">
        <f>INDEX('O3-8hr'!$A:$Z,$IU58+BH$21-$G$21,$IT58)</f>
        <v>40</v>
      </c>
      <c r="BI58" s="12">
        <f>INDEX('O3-8hr'!$A:$Z,$IU58+BI$21-$G$21,$IT58)</f>
        <v>31</v>
      </c>
      <c r="BJ58" s="12">
        <f>INDEX('O3-8hr'!$A:$Z,$IU58+BJ$21-$G$21,$IT58)</f>
        <v>29</v>
      </c>
      <c r="BK58" s="12">
        <f>INDEX('O3-8hr'!$A:$Z,$IU58+BK$21-$G$21,$IT58)</f>
        <v>27</v>
      </c>
      <c r="BL58" s="12">
        <f>INDEX('O3-8hr'!$A:$Z,$IU58+BL$21-$G$21,$IT58)</f>
        <v>42</v>
      </c>
      <c r="BM58" s="12">
        <f>INDEX('O3-8hr'!$A:$Z,$IU58+BM$21-$G$21,$IT58)</f>
        <v>61.000000000000007</v>
      </c>
      <c r="BN58" s="12">
        <f>INDEX('O3-8hr'!$A:$Z,$IU58+BN$21-$G$21,$IT58)</f>
        <v>48</v>
      </c>
      <c r="BO58" s="12">
        <f>INDEX('O3-8hr'!$A:$Z,$IU58+BO$21-$G$21,$IT58)</f>
        <v>42</v>
      </c>
      <c r="BP58" s="12">
        <f>INDEX('O3-8hr'!$A:$Z,$IU58+BP$21-$G$21,$IT58)</f>
        <v>33</v>
      </c>
      <c r="BQ58" s="12">
        <f>INDEX('O3-8hr'!$A:$Z,$IU58+BQ$21-$G$21,$IT58)</f>
        <v>50</v>
      </c>
      <c r="BR58" s="12">
        <f>INDEX('O3-8hr'!$A:$Z,$IU58+BR$21-$G$21,$IT58)</f>
        <v>44.000000000000007</v>
      </c>
      <c r="BS58" s="12">
        <f>INDEX('O3-8hr'!$A:$Z,$IU58+BS$21-$G$21,$IT58)</f>
        <v>47</v>
      </c>
      <c r="BT58" s="12">
        <f>INDEX('O3-8hr'!$A:$Z,$IU58+BT$21-$G$21,$IT58)</f>
        <v>34</v>
      </c>
      <c r="BU58" s="12">
        <f>INDEX('O3-8hr'!$A:$Z,$IU58+BU$21-$G$21,$IT58)</f>
        <v>33</v>
      </c>
      <c r="BV58" s="12">
        <f>INDEX('O3-8hr'!$A:$Z,$IU58+BV$21-$G$21,$IT58)</f>
        <v>34</v>
      </c>
      <c r="BW58" s="12">
        <f>INDEX('O3-8hr'!$A:$Z,$IU58+BW$21-$G$21,$IT58)</f>
        <v>41</v>
      </c>
      <c r="BX58" s="12">
        <f>INDEX('O3-8hr'!$A:$Z,$IU58+BX$21-$G$21,$IT58)</f>
        <v>49</v>
      </c>
      <c r="BY58" s="12">
        <f>INDEX('O3-8hr'!$A:$Z,$IU58+BY$21-$G$21,$IT58)</f>
        <v>48</v>
      </c>
      <c r="BZ58" s="12">
        <f>INDEX('O3-8hr'!$A:$Z,$IU58+BZ$21-$G$21,$IT58)</f>
        <v>33</v>
      </c>
      <c r="CA58" s="12">
        <f>INDEX('O3-8hr'!$A:$Z,$IU58+CA$21-$G$21,$IT58)</f>
        <v>37.000000000000007</v>
      </c>
      <c r="CB58" s="12">
        <f>INDEX('O3-8hr'!$A:$Z,$IU58+CB$21-$G$21,$IT58)</f>
        <v>35</v>
      </c>
      <c r="CC58" s="12">
        <f>INDEX('O3-8hr'!$A:$Z,$IU58+CC$21-$G$21,$IT58)</f>
        <v>43</v>
      </c>
      <c r="CD58" s="12">
        <f>INDEX('O3-8hr'!$A:$Z,$IU58+CD$21-$G$21,$IT58)</f>
        <v>40</v>
      </c>
      <c r="CE58" s="12">
        <f>INDEX('O3-8hr'!$A:$Z,$IU58+CE$21-$G$21,$IT58)</f>
        <v>53.000000000000007</v>
      </c>
      <c r="CF58" s="12">
        <f>INDEX('O3-8hr'!$A:$Z,$IU58+CF$21-$G$21,$IT58)</f>
        <v>73.000000000000014</v>
      </c>
      <c r="CG58" s="12">
        <f>INDEX('O3-8hr'!$A:$Z,$IU58+CG$21-$G$21,$IT58)</f>
        <v>71.000000000000014</v>
      </c>
      <c r="CH58" s="12">
        <f>INDEX('O3-8hr'!$A:$Z,$IU58+CH$21-$G$21,$IT58)</f>
        <v>57</v>
      </c>
      <c r="CI58" s="12">
        <f>INDEX('O3-8hr'!$A:$Z,$IU58+CI$21-$G$21,$IT58)</f>
        <v>35</v>
      </c>
      <c r="CJ58" s="12">
        <f>INDEX('O3-8hr'!$A:$Z,$IU58+CJ$21-$G$21,$IT58)</f>
        <v>40</v>
      </c>
      <c r="CK58" s="12">
        <f>INDEX('O3-8hr'!$A:$Z,$IU58+CK$21-$G$21,$IT58)</f>
        <v>19</v>
      </c>
      <c r="CL58" s="12">
        <f>INDEX('O3-8hr'!$A:$Z,$IU58+CL$21-$G$21,$IT58)</f>
        <v>28</v>
      </c>
      <c r="CM58" s="12">
        <f>INDEX('O3-8hr'!$A:$Z,$IU58+CM$21-$G$21,$IT58)</f>
        <v>49</v>
      </c>
      <c r="CN58" s="12">
        <f>INDEX('O3-8hr'!$A:$Z,$IU58+CN$21-$G$21,$IT58)</f>
        <v>32</v>
      </c>
      <c r="CO58" s="12">
        <f>INDEX('O3-8hr'!$A:$Z,$IU58+CO$21-$G$21,$IT58)</f>
        <v>38</v>
      </c>
      <c r="CP58" s="12">
        <f>INDEX('O3-8hr'!$A:$Z,$IU58+CP$21-$G$21,$IT58)</f>
        <v>37.000000000000007</v>
      </c>
      <c r="CQ58" s="12">
        <f>INDEX('O3-8hr'!$A:$Z,$IU58+CQ$21-$G$21,$IT58)</f>
        <v>42</v>
      </c>
      <c r="CR58" s="12">
        <f>INDEX('O3-8hr'!$A:$Z,$IU58+CR$21-$G$21,$IT58)</f>
        <v>28</v>
      </c>
      <c r="CS58" s="12">
        <f>INDEX('O3-8hr'!$A:$Z,$IU58+CS$21-$G$21,$IT58)</f>
        <v>28</v>
      </c>
      <c r="CT58" s="12">
        <f>INDEX('O3-8hr'!$A:$Z,$IU58+CT$21-$G$21,$IT58)</f>
        <v>52.000000000000007</v>
      </c>
      <c r="CU58" s="12">
        <f>INDEX('O3-8hr'!$A:$Z,$IU58+CU$21-$G$21,$IT58)</f>
        <v>53.000000000000007</v>
      </c>
      <c r="CV58" s="12">
        <f>INDEX('O3-8hr'!$A:$Z,$IU58+CV$21-$G$21,$IT58)</f>
        <v>46</v>
      </c>
      <c r="CW58" s="12">
        <f>INDEX('O3-8hr'!$A:$Z,$IU58+CW$21-$G$21,$IT58)</f>
        <v>39</v>
      </c>
      <c r="CX58" s="12">
        <f>INDEX('O3-8hr'!$A:$Z,$IU58+CX$21-$G$21,$IT58)</f>
        <v>37.000000000000007</v>
      </c>
      <c r="CY58" s="12">
        <f>INDEX('O3-8hr'!$A:$Z,$IU58+CY$21-$G$21,$IT58)</f>
        <v>37.000000000000007</v>
      </c>
      <c r="CZ58" s="12">
        <f>INDEX('O3-8hr'!$A:$Z,$IU58+CZ$21-$G$21,$IT58)</f>
        <v>16</v>
      </c>
      <c r="DA58" s="12">
        <f>INDEX('O3-8hr'!$A:$Z,$IU58+DA$21-$G$21,$IT58)</f>
        <v>35</v>
      </c>
      <c r="DB58" s="12">
        <f>INDEX('O3-8hr'!$A:$Z,$IU58+DB$21-$G$21,$IT58)</f>
        <v>43</v>
      </c>
      <c r="DC58" s="12">
        <f>INDEX('O3-8hr'!$A:$Z,$IU58+DC$21-$G$21,$IT58)</f>
        <v>51.000000000000007</v>
      </c>
      <c r="DD58" s="12">
        <f>INDEX('O3-8hr'!$A:$Z,$IU58+DD$21-$G$21,$IT58)</f>
        <v>67</v>
      </c>
      <c r="DE58" s="12">
        <f>INDEX('O3-8hr'!$A:$Z,$IU58+DE$21-$G$21,$IT58)</f>
        <v>59.000000000000007</v>
      </c>
      <c r="DF58" s="12">
        <f>INDEX('O3-8hr'!$A:$Z,$IU58+DF$21-$G$21,$IT58)</f>
        <v>69</v>
      </c>
      <c r="DG58" s="12">
        <f>INDEX('O3-8hr'!$A:$Z,$IU58+DG$21-$G$21,$IT58)</f>
        <v>68</v>
      </c>
      <c r="DH58" s="12">
        <f>INDEX('O3-8hr'!$A:$Z,$IU58+DH$21-$G$21,$IT58)</f>
        <v>56</v>
      </c>
      <c r="DI58" s="12">
        <f>INDEX('O3-8hr'!$A:$Z,$IU58+DI$21-$G$21,$IT58)</f>
        <v>47</v>
      </c>
      <c r="DJ58" s="12">
        <f>INDEX('O3-8hr'!$A:$Z,$IU58+DJ$21-$G$21,$IT58)</f>
        <v>25</v>
      </c>
      <c r="DK58" s="12">
        <f>INDEX('O3-8hr'!$A:$Z,$IU58+DK$21-$G$21,$IT58)</f>
        <v>29</v>
      </c>
      <c r="DL58" s="12">
        <f>INDEX('O3-8hr'!$A:$Z,$IU58+DL$21-$G$21,$IT58)</f>
        <v>42</v>
      </c>
      <c r="DM58" s="12">
        <f>INDEX('O3-8hr'!$A:$Z,$IU58+DM$21-$G$21,$IT58)</f>
        <v>37.000000000000007</v>
      </c>
      <c r="DN58" s="12">
        <f>INDEX('O3-8hr'!$A:$Z,$IU58+DN$21-$G$21,$IT58)</f>
        <v>56</v>
      </c>
      <c r="DO58" s="12">
        <f>INDEX('O3-8hr'!$A:$Z,$IU58+DO$21-$G$21,$IT58)</f>
        <v>57</v>
      </c>
      <c r="DP58" s="12">
        <f>INDEX('O3-8hr'!$A:$Z,$IU58+DP$21-$G$21,$IT58)</f>
        <v>71.000000000000014</v>
      </c>
      <c r="DQ58" s="12">
        <f>INDEX('O3-8hr'!$A:$Z,$IU58+DQ$21-$G$21,$IT58)</f>
        <v>30</v>
      </c>
      <c r="DR58" s="12">
        <f>INDEX('O3-8hr'!$A:$Z,$IU58+DR$21-$G$21,$IT58)</f>
        <v>44.000000000000007</v>
      </c>
      <c r="DS58" s="12">
        <f>INDEX('O3-8hr'!$A:$Z,$IU58+DS$21-$G$21,$IT58)</f>
        <v>47</v>
      </c>
      <c r="DT58" s="12">
        <f>INDEX('O3-8hr'!$A:$Z,$IU58+DT$21-$G$21,$IT58)</f>
        <v>52.000000000000007</v>
      </c>
      <c r="DU58" s="12">
        <f>INDEX('O3-8hr'!$A:$Z,$IU58+DU$21-$G$21,$IT58)</f>
        <v>47</v>
      </c>
      <c r="DV58" s="12">
        <f>INDEX('O3-8hr'!$A:$Z,$IU58+DV$21-$G$21,$IT58)</f>
        <v>44.000000000000007</v>
      </c>
      <c r="DW58" s="12">
        <f>INDEX('O3-8hr'!$A:$Z,$IU58+DW$21-$G$21,$IT58)</f>
        <v>66</v>
      </c>
      <c r="DX58" s="12">
        <f>INDEX('O3-8hr'!$A:$Z,$IU58+DX$21-$G$21,$IT58)</f>
        <v>70</v>
      </c>
      <c r="DY58" s="12">
        <f>INDEX('O3-8hr'!$A:$Z,$IU58+DY$21-$G$21,$IT58)</f>
        <v>37.000000000000007</v>
      </c>
      <c r="DZ58" s="12">
        <f>INDEX('O3-8hr'!$A:$Z,$IU58+DZ$21-$G$21,$IT58)</f>
        <v>54</v>
      </c>
      <c r="EA58" s="12">
        <f>INDEX('O3-8hr'!$A:$Z,$IU58+EA$21-$G$21,$IT58)</f>
        <v>58</v>
      </c>
      <c r="EB58" s="12">
        <f>INDEX('O3-8hr'!$A:$Z,$IU58+EB$21-$G$21,$IT58)</f>
        <v>43</v>
      </c>
      <c r="EC58" s="12">
        <f>INDEX('O3-8hr'!$A:$Z,$IU58+EC$21-$G$21,$IT58)</f>
        <v>45.000000000000007</v>
      </c>
      <c r="ED58" s="12">
        <f>INDEX('O3-8hr'!$A:$Z,$IU58+ED$21-$G$21,$IT58)</f>
        <v>26.000000000000004</v>
      </c>
      <c r="EE58" s="12">
        <f>INDEX('O3-8hr'!$A:$Z,$IU58+EE$21-$G$21,$IT58)</f>
        <v>43</v>
      </c>
      <c r="EF58" s="12">
        <f>INDEX('O3-8hr'!$A:$Z,$IU58+EF$21-$G$21,$IT58)</f>
        <v>53.000000000000007</v>
      </c>
      <c r="EG58" s="12">
        <f>INDEX('O3-8hr'!$A:$Z,$IU58+EG$21-$G$21,$IT58)</f>
        <v>40</v>
      </c>
      <c r="EH58" s="12">
        <f>INDEX('O3-8hr'!$A:$Z,$IU58+EH$21-$G$21,$IT58)</f>
        <v>55</v>
      </c>
      <c r="EI58" s="12">
        <f>INDEX('O3-8hr'!$A:$Z,$IU58+EI$21-$G$21,$IT58)</f>
        <v>61.000000000000007</v>
      </c>
      <c r="EJ58" s="12">
        <f>INDEX('O3-8hr'!$A:$Z,$IU58+EJ$21-$G$21,$IT58)</f>
        <v>61.000000000000007</v>
      </c>
      <c r="EK58" s="12">
        <f>INDEX('O3-8hr'!$A:$Z,$IU58+EK$21-$G$21,$IT58)</f>
        <v>58</v>
      </c>
      <c r="EL58" s="12">
        <f>INDEX('O3-8hr'!$A:$Z,$IU58+EL$21-$G$21,$IT58)</f>
        <v>16</v>
      </c>
      <c r="EM58" s="12">
        <f>INDEX('O3-8hr'!$A:$Z,$IU58+EM$21-$G$21,$IT58)</f>
        <v>43</v>
      </c>
      <c r="EN58" s="12">
        <f>INDEX('O3-8hr'!$A:$Z,$IU58+EN$21-$G$21,$IT58)</f>
        <v>42</v>
      </c>
      <c r="EO58" s="12">
        <f>INDEX('O3-8hr'!$A:$Z,$IU58+EO$21-$G$21,$IT58)</f>
        <v>57</v>
      </c>
      <c r="EP58" s="12">
        <f>INDEX('O3-8hr'!$A:$Z,$IU58+EP$21-$G$21,$IT58)</f>
        <v>70</v>
      </c>
      <c r="EQ58" s="12">
        <f>INDEX('O3-8hr'!$A:$Z,$IU58+EQ$21-$G$21,$IT58)</f>
        <v>67</v>
      </c>
      <c r="ER58" s="12">
        <f>INDEX('O3-8hr'!$A:$Z,$IU58+ER$21-$G$21,$IT58)</f>
        <v>69</v>
      </c>
      <c r="ES58" s="12">
        <f>INDEX('O3-8hr'!$A:$Z,$IU58+ES$21-$G$21,$IT58)</f>
        <v>55</v>
      </c>
      <c r="ET58" s="12">
        <f>INDEX('O3-8hr'!$A:$Z,$IU58+ET$21-$G$21,$IT58)</f>
        <v>55</v>
      </c>
      <c r="EU58" s="12">
        <f>INDEX('O3-8hr'!$A:$Z,$IU58+EU$21-$G$21,$IT58)</f>
        <v>52.000000000000007</v>
      </c>
      <c r="EV58" s="12">
        <f>INDEX('O3-8hr'!$A:$Z,$IU58+EV$21-$G$21,$IT58)</f>
        <v>35</v>
      </c>
      <c r="EW58" s="12">
        <f>INDEX('O3-8hr'!$A:$Z,$IU58+EW$21-$G$21,$IT58)</f>
        <v>31</v>
      </c>
      <c r="EX58" s="12">
        <f>INDEX('O3-8hr'!$A:$Z,$IU58+EX$21-$G$21,$IT58)</f>
        <v>44.000000000000007</v>
      </c>
      <c r="EY58" s="12" t="str">
        <f>INDEX('O3-8hr'!$A:$Z,$IU58+EY$21-$G$21,$IT58)</f>
        <v/>
      </c>
      <c r="EZ58" s="12" t="str">
        <f>INDEX('O3-8hr'!$A:$Z,$IU58+EZ$21-$G$21,$IT58)</f>
        <v/>
      </c>
      <c r="FA58" s="12">
        <f>INDEX('O3-8hr'!$A:$Z,$IU58+FA$21-$G$21,$IT58)</f>
        <v>31</v>
      </c>
      <c r="FB58" s="12" t="str">
        <f>INDEX('O3-8hr'!$A:$Z,$IU58+FB$21-$G$21,$IT58)</f>
        <v/>
      </c>
      <c r="FC58" s="12">
        <f>INDEX('O3-8hr'!$A:$Z,$IU58+FC$21-$G$21,$IT58)</f>
        <v>40</v>
      </c>
      <c r="FD58" s="12">
        <f>INDEX('O3-8hr'!$A:$Z,$IU58+FD$21-$G$21,$IT58)</f>
        <v>47</v>
      </c>
      <c r="FE58" s="12" t="str">
        <f>INDEX('O3-8hr'!$A:$Z,$IU58+FE$21-$G$21,$IT58)</f>
        <v/>
      </c>
      <c r="FF58" s="12">
        <f>INDEX('O3-8hr'!$A:$Z,$IU58+FF$21-$G$21,$IT58)</f>
        <v>55</v>
      </c>
      <c r="FG58" s="12">
        <f>INDEX('O3-8hr'!$A:$Z,$IU58+FG$21-$G$21,$IT58)</f>
        <v>43</v>
      </c>
      <c r="FH58" s="12">
        <f>INDEX('O3-8hr'!$A:$Z,$IU58+FH$21-$G$21,$IT58)</f>
        <v>32</v>
      </c>
      <c r="FI58" s="12">
        <f>INDEX('O3-8hr'!$A:$Z,$IU58+FI$21-$G$21,$IT58)</f>
        <v>30</v>
      </c>
      <c r="FJ58" s="12">
        <f>INDEX('O3-8hr'!$A:$Z,$IU58+FJ$21-$G$21,$IT58)</f>
        <v>28</v>
      </c>
      <c r="FK58" s="12">
        <f>INDEX('O3-8hr'!$A:$Z,$IU58+FK$21-$G$21,$IT58)</f>
        <v>34</v>
      </c>
      <c r="FL58" s="12">
        <f>INDEX('O3-8hr'!$A:$Z,$IU58+FL$21-$G$21,$IT58)</f>
        <v>39</v>
      </c>
      <c r="FM58" s="12">
        <f>INDEX('O3-8hr'!$A:$Z,$IU58+FM$21-$G$21,$IT58)</f>
        <v>59.000000000000007</v>
      </c>
      <c r="FN58" s="12">
        <f>INDEX('O3-8hr'!$A:$Z,$IU58+FN$21-$G$21,$IT58)</f>
        <v>51.000000000000007</v>
      </c>
      <c r="FO58" s="12">
        <f>INDEX('O3-8hr'!$A:$Z,$IU58+FO$21-$G$21,$IT58)</f>
        <v>39</v>
      </c>
      <c r="FP58" s="12">
        <f>INDEX('O3-8hr'!$A:$Z,$IU58+FP$21-$G$21,$IT58)</f>
        <v>44.000000000000007</v>
      </c>
      <c r="FQ58" s="12">
        <f>INDEX('O3-8hr'!$A:$Z,$IU58+FQ$21-$G$21,$IT58)</f>
        <v>40</v>
      </c>
      <c r="FR58" s="12" t="str">
        <f>INDEX('O3-8hr'!$A:$Z,$IU58+FR$21-$G$21,$IT58)</f>
        <v/>
      </c>
      <c r="FS58" s="12">
        <f>INDEX('O3-8hr'!$A:$Z,$IU58+FS$21-$G$21,$IT58)</f>
        <v>51.000000000000007</v>
      </c>
      <c r="FT58" s="12">
        <f>INDEX('O3-8hr'!$A:$Z,$IU58+FT$21-$G$21,$IT58)</f>
        <v>60</v>
      </c>
      <c r="FU58" s="12">
        <f>INDEX('O3-8hr'!$A:$Z,$IU58+FU$21-$G$21,$IT58)</f>
        <v>32</v>
      </c>
      <c r="FV58" s="12">
        <f>INDEX('O3-8hr'!$A:$Z,$IU58+FV$21-$G$21,$IT58)</f>
        <v>50</v>
      </c>
      <c r="FW58" s="12">
        <f>INDEX('O3-8hr'!$A:$Z,$IU58+FW$21-$G$21,$IT58)</f>
        <v>35</v>
      </c>
      <c r="FX58" s="12" t="str">
        <f>INDEX('O3-8hr'!$A:$Z,$IU58+FX$21-$G$21,$IT58)</f>
        <v/>
      </c>
      <c r="FY58" s="12" t="str">
        <f>INDEX('O3-8hr'!$A:$Z,$IU58+FY$21-$G$21,$IT58)</f>
        <v/>
      </c>
      <c r="FZ58" s="12">
        <f>INDEX('O3-8hr'!$A:$Z,$IU58+FZ$21-$G$21,$IT58)</f>
        <v>43</v>
      </c>
      <c r="GA58" s="12">
        <f>INDEX('O3-8hr'!$A:$Z,$IU58+GA$21-$G$21,$IT58)</f>
        <v>42</v>
      </c>
      <c r="GB58" s="12">
        <f>INDEX('O3-8hr'!$A:$Z,$IU58+GB$21-$G$21,$IT58)</f>
        <v>34</v>
      </c>
      <c r="GC58" s="12">
        <f>INDEX('O3-8hr'!$A:$Z,$IU58+GC$21-$G$21,$IT58)</f>
        <v>38</v>
      </c>
      <c r="GD58" s="12">
        <f>INDEX('O3-8hr'!$A:$Z,$IU58+GD$21-$G$21,$IT58)</f>
        <v>48</v>
      </c>
      <c r="GE58" s="12">
        <f>INDEX('O3-8hr'!$A:$Z,$IU58+GE$21-$G$21,$IT58)</f>
        <v>41</v>
      </c>
      <c r="GF58" s="12">
        <f>INDEX('O3-8hr'!$A:$Z,$IU58+GF$21-$G$21,$IT58)</f>
        <v>16</v>
      </c>
      <c r="GG58" s="12">
        <f>INDEX('O3-8hr'!$A:$Z,$IU58+GG$21-$G$21,$IT58)</f>
        <v>43</v>
      </c>
      <c r="GH58" s="12">
        <f>INDEX('O3-8hr'!$A:$Z,$IU58+GH$21-$G$21,$IT58)</f>
        <v>47</v>
      </c>
      <c r="GI58" s="12">
        <f>INDEX('O3-8hr'!$A:$Z,$IU58+GI$21-$G$21,$IT58)</f>
        <v>34</v>
      </c>
      <c r="GJ58" s="12">
        <f>INDEX('O3-8hr'!$A:$Z,$IU58+GJ$21-$G$21,$IT58)</f>
        <v>34</v>
      </c>
      <c r="GK58" s="12">
        <f>INDEX('O3-8hr'!$A:$Z,$IU58+GK$21-$G$21,$IT58)</f>
        <v>27</v>
      </c>
      <c r="GL58" s="12">
        <f>INDEX('O3-8hr'!$A:$Z,$IU58+GL$21-$G$21,$IT58)</f>
        <v>51.000000000000007</v>
      </c>
      <c r="GM58" s="12">
        <f>INDEX('O3-8hr'!$A:$Z,$IU58+GM$21-$G$21,$IT58)</f>
        <v>54</v>
      </c>
      <c r="GN58" s="12">
        <f>INDEX('O3-8hr'!$A:$Z,$IU58+GN$21-$G$21,$IT58)</f>
        <v>27</v>
      </c>
      <c r="GO58" s="12">
        <f>INDEX('O3-8hr'!$A:$Z,$IU58+GO$21-$G$21,$IT58)</f>
        <v>37.000000000000007</v>
      </c>
      <c r="GP58" s="12">
        <f>INDEX('O3-8hr'!$A:$Z,$IU58+GP$21-$G$21,$IT58)</f>
        <v>32</v>
      </c>
      <c r="GQ58" s="12">
        <f>INDEX('O3-8hr'!$A:$Z,$IU58+GQ$21-$G$21,$IT58)</f>
        <v>23</v>
      </c>
      <c r="GR58" s="12">
        <f>INDEX('O3-8hr'!$A:$Z,$IU58+GR$21-$G$21,$IT58)</f>
        <v>25</v>
      </c>
      <c r="GS58" s="12">
        <f>INDEX('O3-8hr'!$A:$Z,$IU58+GS$21-$G$21,$IT58)</f>
        <v>30</v>
      </c>
      <c r="GT58" s="12">
        <f>INDEX('O3-8hr'!$A:$Z,$IU58+GT$21-$G$21,$IT58)</f>
        <v>31</v>
      </c>
      <c r="GU58" s="12">
        <f>INDEX('O3-8hr'!$A:$Z,$IU58+GU$21-$G$21,$IT58)</f>
        <v>30</v>
      </c>
      <c r="GV58" s="12">
        <f>INDEX('O3-8hr'!$A:$Z,$IU58+GV$21-$G$21,$IT58)</f>
        <v>40</v>
      </c>
      <c r="GW58" s="12">
        <f>INDEX('O3-8hr'!$A:$Z,$IU58+GW$21-$G$21,$IT58)</f>
        <v>42</v>
      </c>
      <c r="GX58" s="12">
        <f>INDEX('O3-8hr'!$A:$Z,$IU58+GX$21-$G$21,$IT58)</f>
        <v>52.000000000000007</v>
      </c>
      <c r="GY58" s="12">
        <f>INDEX('O3-8hr'!$A:$Z,$IU58+GY$21-$G$21,$IT58)</f>
        <v>45.000000000000007</v>
      </c>
      <c r="GZ58" s="12">
        <f>INDEX('O3-8hr'!$A:$Z,$IU58+GZ$21-$G$21,$IT58)</f>
        <v>15.000000000000002</v>
      </c>
      <c r="HA58" s="12">
        <f>INDEX('O3-8hr'!$A:$Z,$IU58+HA$21-$G$21,$IT58)</f>
        <v>25</v>
      </c>
      <c r="HB58" s="12">
        <f>INDEX('O3-8hr'!$A:$Z,$IU58+HB$21-$G$21,$IT58)</f>
        <v>25</v>
      </c>
      <c r="HC58" s="12">
        <f>INDEX('O3-8hr'!$A:$Z,$IU58+HC$21-$G$21,$IT58)</f>
        <v>29</v>
      </c>
      <c r="HD58" s="12">
        <f>INDEX('O3-8hr'!$A:$Z,$IU58+HD$21-$G$21,$IT58)</f>
        <v>36.000000000000007</v>
      </c>
      <c r="HE58" s="12">
        <f>INDEX('O3-8hr'!$A:$Z,$IU58+HE$21-$G$21,$IT58)</f>
        <v>35</v>
      </c>
      <c r="HF58" s="12">
        <f>INDEX('O3-8hr'!$A:$Z,$IU58+HF$21-$G$21,$IT58)</f>
        <v>45.000000000000007</v>
      </c>
      <c r="HG58" s="12" t="str">
        <f>INDEX('O3-8hr'!$A:$Z,$IU58+HG$21-$G$21,$IT58)</f>
        <v/>
      </c>
      <c r="HH58" s="12">
        <f>INDEX('O3-8hr'!$A:$Z,$IU58+HH$21-$G$21,$IT58)</f>
        <v>33</v>
      </c>
      <c r="HI58" s="12">
        <f>INDEX('O3-8hr'!$A:$Z,$IU58+HI$21-$G$21,$IT58)</f>
        <v>30</v>
      </c>
      <c r="HJ58" s="12">
        <f>INDEX('O3-8hr'!$A:$Z,$IU58+HJ$21-$G$21,$IT58)</f>
        <v>38</v>
      </c>
      <c r="HK58" s="12">
        <f>INDEX('O3-8hr'!$A:$Z,$IU58+HK$21-$G$21,$IT58)</f>
        <v>37.000000000000007</v>
      </c>
      <c r="HL58" s="12">
        <f>INDEX('O3-8hr'!$A:$Z,$IU58+HL$21-$G$21,$IT58)</f>
        <v>22.000000000000004</v>
      </c>
      <c r="HM58" s="12">
        <f>INDEX('O3-8hr'!$A:$Z,$IU58+HM$21-$G$21,$IT58)</f>
        <v>34</v>
      </c>
      <c r="HN58" s="12">
        <f>INDEX('O3-8hr'!$A:$Z,$IU58+HN$21-$G$21,$IT58)</f>
        <v>41</v>
      </c>
      <c r="HO58" s="12">
        <f>INDEX('O3-8hr'!$A:$Z,$IU58+HO$21-$G$21,$IT58)</f>
        <v>35</v>
      </c>
      <c r="HP58" s="12">
        <f>INDEX('O3-8hr'!$A:$Z,$IU58+HP$21-$G$21,$IT58)</f>
        <v>48</v>
      </c>
      <c r="HQ58" s="12">
        <f>INDEX('O3-8hr'!$A:$Z,$IU58+HQ$21-$G$21,$IT58)</f>
        <v>52.000000000000007</v>
      </c>
      <c r="HR58" s="12" t="str">
        <f>INDEX('O3-8hr'!$A:$Z,$IU58+HR$21-$G$21,$IT58)</f>
        <v/>
      </c>
      <c r="HS58" s="12">
        <f>INDEX('O3-8hr'!$A:$Z,$IU58+HS$21-$G$21,$IT58)</f>
        <v>40</v>
      </c>
      <c r="HT58" s="12">
        <f>INDEX('O3-8hr'!$A:$Z,$IU58+HT$21-$G$21,$IT58)</f>
        <v>18.000000000000004</v>
      </c>
      <c r="HU58" s="12">
        <f>INDEX('O3-8hr'!$A:$Z,$IU58+HU$21-$G$21,$IT58)</f>
        <v>16</v>
      </c>
      <c r="HV58" s="12">
        <f>INDEX('O3-8hr'!$A:$Z,$IU58+HV$21-$G$21,$IT58)</f>
        <v>34</v>
      </c>
      <c r="HW58" s="12">
        <f>INDEX('O3-8hr'!$A:$Z,$IU58+HW$21-$G$21,$IT58)</f>
        <v>27</v>
      </c>
      <c r="HX58" s="12">
        <f>INDEX('O3-8hr'!$A:$Z,$IU58+HX$21-$G$21,$IT58)</f>
        <v>26.000000000000004</v>
      </c>
      <c r="HY58" s="12">
        <f>INDEX('O3-8hr'!$A:$Z,$IU58+HY$21-$G$21,$IT58)</f>
        <v>29</v>
      </c>
      <c r="HZ58" s="12">
        <f>INDEX('O3-8hr'!$A:$Z,$IU58+HZ$21-$G$21,$IT58)</f>
        <v>24</v>
      </c>
      <c r="IA58" s="12">
        <f>INDEX('O3-8hr'!$A:$Z,$IU58+IA$21-$G$21,$IT58)</f>
        <v>27</v>
      </c>
      <c r="IB58" s="12">
        <f>INDEX('O3-8hr'!$A:$Z,$IU58+IB$21-$G$21,$IT58)</f>
        <v>28</v>
      </c>
      <c r="IC58" s="12">
        <f>INDEX('O3-8hr'!$A:$Z,$IU58+IC$21-$G$21,$IT58)</f>
        <v>28</v>
      </c>
      <c r="ID58" s="12">
        <f>INDEX('O3-8hr'!$A:$Z,$IU58+ID$21-$G$21,$IT58)</f>
        <v>42</v>
      </c>
      <c r="IE58" s="12">
        <f>INDEX('O3-8hr'!$A:$Z,$IU58+IE$21-$G$21,$IT58)</f>
        <v>42</v>
      </c>
      <c r="IF58" s="12">
        <f>INDEX('O3-8hr'!$A:$Z,$IU58+IF$21-$G$21,$IT58)</f>
        <v>44.000000000000007</v>
      </c>
      <c r="IG58" s="12">
        <f>INDEX('O3-8hr'!$A:$Z,$IU58+IG$21-$G$21,$IT58)</f>
        <v>45.000000000000007</v>
      </c>
      <c r="IH58" s="12">
        <f>INDEX('O3-8hr'!$A:$Z,$IU58+IH$21-$G$21,$IT58)</f>
        <v>48</v>
      </c>
      <c r="II58" s="12">
        <f>INDEX('O3-8hr'!$A:$Z,$IU58+II$21-$G$21,$IT58)</f>
        <v>36.000000000000007</v>
      </c>
      <c r="IJ58" s="12">
        <f>INDEX('O3-8hr'!$A:$Z,$IU58+IJ$21-$G$21,$IT58)</f>
        <v>33</v>
      </c>
      <c r="IK58" s="12">
        <f>INDEX('O3-8hr'!$A:$Z,$IU58+IK$21-$G$21,$IT58)</f>
        <v>31</v>
      </c>
      <c r="IL58" s="12">
        <f>INDEX('O3-8hr'!$A:$Z,$IU58+IL$21-$G$21,$IT58)</f>
        <v>22.000000000000004</v>
      </c>
      <c r="IM58" s="12">
        <f>INDEX('O3-8hr'!$A:$Z,$IU58+IM$21-$G$21,$IT58)</f>
        <v>35</v>
      </c>
      <c r="IN58" s="12">
        <f>INDEX('O3-8hr'!$A:$Z,$IU58+IN$21-$G$21,$IT58)</f>
        <v>47</v>
      </c>
      <c r="IO58" s="12">
        <f>INDEX('O3-8hr'!$A:$Z,$IU58+IO$21-$G$21,$IT58)</f>
        <v>34</v>
      </c>
      <c r="IP58" s="12">
        <f>INDEX('O3-8hr'!$A:$Z,$IU58+IP$21-$G$21,$IT58)</f>
        <v>31</v>
      </c>
      <c r="IQ58" s="9">
        <f>INDEX('O3-8hr'!$A:$Z,$IU58+IQ$21-$G$21,$IT58)</f>
        <v>29</v>
      </c>
      <c r="IR58" s="24">
        <f t="shared" si="58"/>
        <v>73.000000000000014</v>
      </c>
      <c r="IT58" s="94">
        <f>MATCH($B58,'O3-8hr'!$1:$1,0)</f>
        <v>19</v>
      </c>
      <c r="IU58" s="94">
        <f>MATCH(DATE($A58,$IT$18,$IU$18),'O3-8hr'!$B:$B,0)</f>
        <v>796</v>
      </c>
    </row>
    <row r="59" spans="1:255" ht="12.75" customHeight="1" x14ac:dyDescent="0.2">
      <c r="A59" s="6"/>
      <c r="B59" s="41" t="s">
        <v>71</v>
      </c>
      <c r="F59" s="41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  <c r="DD59" s="87"/>
      <c r="DE59" s="87"/>
      <c r="DF59" s="87"/>
      <c r="DG59" s="87"/>
      <c r="DH59" s="87"/>
      <c r="DI59" s="87"/>
      <c r="DJ59" s="87"/>
      <c r="DK59" s="87"/>
      <c r="DL59" s="87"/>
      <c r="DM59" s="87"/>
      <c r="DN59" s="87"/>
      <c r="DO59" s="87"/>
      <c r="DP59" s="87"/>
      <c r="DQ59" s="87"/>
      <c r="DR59" s="87"/>
      <c r="DS59" s="87"/>
      <c r="DT59" s="87"/>
      <c r="DU59" s="87"/>
      <c r="DV59" s="87"/>
      <c r="DW59" s="87"/>
      <c r="DX59" s="87"/>
      <c r="DY59" s="87"/>
      <c r="DZ59" s="87"/>
      <c r="EA59" s="87"/>
      <c r="EB59" s="87"/>
      <c r="EC59" s="87"/>
      <c r="ED59" s="87"/>
      <c r="EE59" s="87"/>
      <c r="EF59" s="87"/>
      <c r="EG59" s="87"/>
      <c r="EH59" s="87"/>
      <c r="EI59" s="87"/>
      <c r="EJ59" s="87"/>
      <c r="EK59" s="87"/>
      <c r="EL59" s="87"/>
      <c r="EM59" s="87"/>
      <c r="EN59" s="87"/>
      <c r="EO59" s="87"/>
      <c r="EP59" s="87"/>
      <c r="EQ59" s="87"/>
      <c r="ER59" s="87"/>
      <c r="ES59" s="87"/>
      <c r="ET59" s="87"/>
      <c r="EU59" s="87"/>
      <c r="EV59" s="87"/>
      <c r="EW59" s="87"/>
      <c r="EX59" s="87"/>
      <c r="EY59" s="87"/>
      <c r="EZ59" s="87"/>
      <c r="FA59" s="87"/>
      <c r="FB59" s="87"/>
      <c r="FC59" s="87"/>
      <c r="FD59" s="87"/>
      <c r="FE59" s="87"/>
      <c r="FF59" s="87"/>
      <c r="FG59" s="87"/>
      <c r="FH59" s="87"/>
      <c r="FI59" s="87"/>
      <c r="FJ59" s="87"/>
      <c r="FK59" s="87"/>
      <c r="FL59" s="87"/>
      <c r="FM59" s="87"/>
      <c r="FN59" s="87"/>
      <c r="FO59" s="87"/>
      <c r="FP59" s="87"/>
      <c r="FQ59" s="87"/>
      <c r="FR59" s="87"/>
      <c r="FS59" s="87"/>
      <c r="FT59" s="87"/>
      <c r="FU59" s="87"/>
      <c r="FV59" s="87"/>
      <c r="FW59" s="87"/>
      <c r="FX59" s="87"/>
      <c r="FY59" s="87"/>
      <c r="FZ59" s="87"/>
      <c r="GA59" s="87"/>
      <c r="GB59" s="87"/>
      <c r="GC59" s="87"/>
      <c r="GD59" s="87"/>
      <c r="GE59" s="87"/>
      <c r="GF59" s="87"/>
      <c r="GG59" s="87"/>
      <c r="GH59" s="87"/>
      <c r="GI59" s="87"/>
      <c r="GJ59" s="87"/>
      <c r="GK59" s="87"/>
      <c r="GL59" s="87"/>
      <c r="GM59" s="87"/>
      <c r="GN59" s="87"/>
      <c r="GO59" s="87"/>
      <c r="GP59" s="87"/>
      <c r="GQ59" s="87"/>
      <c r="GR59" s="87"/>
      <c r="GS59" s="87"/>
      <c r="GT59" s="87"/>
      <c r="GU59" s="87"/>
      <c r="GV59" s="87"/>
      <c r="GW59" s="87"/>
      <c r="GX59" s="87"/>
      <c r="GY59" s="87"/>
      <c r="GZ59" s="87"/>
      <c r="HA59" s="87"/>
      <c r="HB59" s="87"/>
      <c r="HC59" s="87"/>
      <c r="HD59" s="87"/>
      <c r="HE59" s="87"/>
      <c r="HF59" s="87"/>
      <c r="HG59" s="87"/>
      <c r="HH59" s="87"/>
      <c r="HI59" s="87"/>
      <c r="HJ59" s="87"/>
      <c r="HK59" s="87"/>
      <c r="HL59" s="87"/>
      <c r="HM59" s="87"/>
      <c r="HN59" s="87"/>
      <c r="HO59" s="87"/>
      <c r="HP59" s="87"/>
      <c r="HQ59" s="87"/>
      <c r="HR59" s="87"/>
      <c r="HS59" s="87"/>
      <c r="HT59" s="87"/>
      <c r="HU59" s="87"/>
      <c r="HV59" s="87"/>
      <c r="HW59" s="87"/>
      <c r="HX59" s="87"/>
      <c r="HY59" s="87"/>
      <c r="HZ59" s="87"/>
      <c r="IA59" s="87"/>
      <c r="IB59" s="87"/>
      <c r="IC59" s="87"/>
      <c r="ID59" s="87"/>
      <c r="IE59" s="87"/>
      <c r="IF59" s="87"/>
      <c r="IG59" s="87"/>
      <c r="IH59" s="87"/>
      <c r="II59" s="87"/>
      <c r="IJ59" s="87"/>
      <c r="IK59" s="87"/>
      <c r="IL59" s="87"/>
      <c r="IM59" s="87"/>
      <c r="IN59" s="87"/>
      <c r="IO59" s="87"/>
      <c r="IP59" s="87"/>
      <c r="IQ59" s="87"/>
      <c r="IT59" s="41"/>
      <c r="IU59" s="41"/>
    </row>
    <row r="60" spans="1:255" ht="12.75" customHeight="1" x14ac:dyDescent="0.2">
      <c r="A60" s="6"/>
      <c r="B60" s="41" t="s">
        <v>71</v>
      </c>
      <c r="F60" s="41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7"/>
      <c r="DE60" s="87"/>
      <c r="DF60" s="87"/>
      <c r="DG60" s="87"/>
      <c r="DH60" s="87"/>
      <c r="DI60" s="87"/>
      <c r="DJ60" s="87"/>
      <c r="DK60" s="87"/>
      <c r="DL60" s="87"/>
      <c r="DM60" s="87"/>
      <c r="DN60" s="87"/>
      <c r="DO60" s="87"/>
      <c r="DP60" s="87"/>
      <c r="DQ60" s="87"/>
      <c r="DR60" s="87"/>
      <c r="DS60" s="87"/>
      <c r="DT60" s="87"/>
      <c r="DU60" s="87"/>
      <c r="DV60" s="87"/>
      <c r="DW60" s="87"/>
      <c r="DX60" s="87"/>
      <c r="DY60" s="87"/>
      <c r="DZ60" s="87"/>
      <c r="EA60" s="87"/>
      <c r="EB60" s="87"/>
      <c r="EC60" s="87"/>
      <c r="ED60" s="87"/>
      <c r="EE60" s="87"/>
      <c r="EF60" s="87"/>
      <c r="EG60" s="87"/>
      <c r="EH60" s="87"/>
      <c r="EI60" s="87"/>
      <c r="EJ60" s="87"/>
      <c r="EK60" s="87"/>
      <c r="EL60" s="87"/>
      <c r="EM60" s="87"/>
      <c r="EN60" s="87"/>
      <c r="EO60" s="87"/>
      <c r="EP60" s="87"/>
      <c r="EQ60" s="87"/>
      <c r="ER60" s="87"/>
      <c r="ES60" s="87"/>
      <c r="ET60" s="87"/>
      <c r="EU60" s="87"/>
      <c r="EV60" s="87"/>
      <c r="EW60" s="87"/>
      <c r="EX60" s="87"/>
      <c r="EY60" s="87"/>
      <c r="EZ60" s="87"/>
      <c r="FA60" s="87"/>
      <c r="FB60" s="87"/>
      <c r="FC60" s="87"/>
      <c r="FD60" s="87"/>
      <c r="FE60" s="87"/>
      <c r="FF60" s="87"/>
      <c r="FG60" s="87"/>
      <c r="FH60" s="87"/>
      <c r="FI60" s="87"/>
      <c r="FJ60" s="87"/>
      <c r="FK60" s="87"/>
      <c r="FL60" s="87"/>
      <c r="FM60" s="87"/>
      <c r="FN60" s="87"/>
      <c r="FO60" s="87"/>
      <c r="FP60" s="87"/>
      <c r="FQ60" s="87"/>
      <c r="FR60" s="87"/>
      <c r="FS60" s="87"/>
      <c r="FT60" s="87"/>
      <c r="FU60" s="87"/>
      <c r="FV60" s="87"/>
      <c r="FW60" s="87"/>
      <c r="FX60" s="87"/>
      <c r="FY60" s="87"/>
      <c r="FZ60" s="87"/>
      <c r="GA60" s="87"/>
      <c r="GB60" s="87"/>
      <c r="GC60" s="87"/>
      <c r="GD60" s="87"/>
      <c r="GE60" s="87"/>
      <c r="GF60" s="87"/>
      <c r="GG60" s="87"/>
      <c r="GH60" s="87"/>
      <c r="GI60" s="87"/>
      <c r="GJ60" s="87"/>
      <c r="GK60" s="87"/>
      <c r="GL60" s="87"/>
      <c r="GM60" s="87"/>
      <c r="GN60" s="87"/>
      <c r="GO60" s="87"/>
      <c r="GP60" s="87"/>
      <c r="GQ60" s="87"/>
      <c r="GR60" s="87"/>
      <c r="GS60" s="87"/>
      <c r="GT60" s="87"/>
      <c r="GU60" s="87"/>
      <c r="GV60" s="87"/>
      <c r="GW60" s="87"/>
      <c r="GX60" s="87"/>
      <c r="GY60" s="87"/>
      <c r="GZ60" s="87"/>
      <c r="HA60" s="87"/>
      <c r="HB60" s="87"/>
      <c r="HC60" s="87"/>
      <c r="HD60" s="87"/>
      <c r="HE60" s="87"/>
      <c r="HF60" s="87"/>
      <c r="HG60" s="87"/>
      <c r="HH60" s="87"/>
      <c r="HI60" s="87"/>
      <c r="HJ60" s="87"/>
      <c r="HK60" s="87"/>
      <c r="HL60" s="87"/>
      <c r="HM60" s="87"/>
      <c r="HN60" s="87"/>
      <c r="HO60" s="87"/>
      <c r="HP60" s="87"/>
      <c r="HQ60" s="87"/>
      <c r="HR60" s="87"/>
      <c r="HS60" s="87"/>
      <c r="HT60" s="87"/>
      <c r="HU60" s="87"/>
      <c r="HV60" s="87"/>
      <c r="HW60" s="87"/>
      <c r="HX60" s="87"/>
      <c r="HY60" s="87"/>
      <c r="HZ60" s="87"/>
      <c r="IA60" s="87"/>
      <c r="IB60" s="87"/>
      <c r="IC60" s="87"/>
      <c r="ID60" s="87"/>
      <c r="IE60" s="87"/>
      <c r="IF60" s="87"/>
      <c r="IG60" s="87"/>
      <c r="IH60" s="87"/>
      <c r="II60" s="87"/>
      <c r="IJ60" s="87"/>
      <c r="IK60" s="87"/>
      <c r="IL60" s="87"/>
      <c r="IM60" s="87"/>
      <c r="IN60" s="87"/>
      <c r="IO60" s="87"/>
      <c r="IP60" s="87"/>
      <c r="IQ60" s="87"/>
      <c r="IT60" s="41"/>
      <c r="IU60" s="41"/>
    </row>
    <row r="61" spans="1:255" ht="12.75" customHeight="1" x14ac:dyDescent="0.2">
      <c r="A61" s="6"/>
      <c r="B61" s="41" t="s">
        <v>71</v>
      </c>
      <c r="F61" s="41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  <c r="DD61" s="87"/>
      <c r="DE61" s="87"/>
      <c r="DF61" s="87"/>
      <c r="DG61" s="87"/>
      <c r="DH61" s="87"/>
      <c r="DI61" s="87"/>
      <c r="DJ61" s="87"/>
      <c r="DK61" s="87"/>
      <c r="DL61" s="87"/>
      <c r="DM61" s="87"/>
      <c r="DN61" s="87"/>
      <c r="DO61" s="87"/>
      <c r="DP61" s="87"/>
      <c r="DQ61" s="87"/>
      <c r="DR61" s="87"/>
      <c r="DS61" s="87"/>
      <c r="DT61" s="87"/>
      <c r="DU61" s="87"/>
      <c r="DV61" s="87"/>
      <c r="DW61" s="87"/>
      <c r="DX61" s="87"/>
      <c r="DY61" s="87"/>
      <c r="DZ61" s="87"/>
      <c r="EA61" s="87"/>
      <c r="EB61" s="87"/>
      <c r="EC61" s="87"/>
      <c r="ED61" s="87"/>
      <c r="EE61" s="87"/>
      <c r="EF61" s="87"/>
      <c r="EG61" s="87"/>
      <c r="EH61" s="87"/>
      <c r="EI61" s="87"/>
      <c r="EJ61" s="87"/>
      <c r="EK61" s="87"/>
      <c r="EL61" s="87"/>
      <c r="EM61" s="87"/>
      <c r="EN61" s="87"/>
      <c r="EO61" s="87"/>
      <c r="EP61" s="87"/>
      <c r="EQ61" s="87"/>
      <c r="ER61" s="87"/>
      <c r="ES61" s="87"/>
      <c r="ET61" s="87"/>
      <c r="EU61" s="87"/>
      <c r="EV61" s="87"/>
      <c r="EW61" s="87"/>
      <c r="EX61" s="87"/>
      <c r="EY61" s="87"/>
      <c r="EZ61" s="87"/>
      <c r="FA61" s="87"/>
      <c r="FB61" s="87"/>
      <c r="FC61" s="87"/>
      <c r="FD61" s="87"/>
      <c r="FE61" s="87"/>
      <c r="FF61" s="87"/>
      <c r="FG61" s="87"/>
      <c r="FH61" s="87"/>
      <c r="FI61" s="87"/>
      <c r="FJ61" s="87"/>
      <c r="FK61" s="87"/>
      <c r="FL61" s="87"/>
      <c r="FM61" s="87"/>
      <c r="FN61" s="87"/>
      <c r="FO61" s="87"/>
      <c r="FP61" s="87"/>
      <c r="FQ61" s="87"/>
      <c r="FR61" s="87"/>
      <c r="FS61" s="87"/>
      <c r="FT61" s="87"/>
      <c r="FU61" s="87"/>
      <c r="FV61" s="87"/>
      <c r="FW61" s="87"/>
      <c r="FX61" s="87"/>
      <c r="FY61" s="87"/>
      <c r="FZ61" s="87"/>
      <c r="GA61" s="87"/>
      <c r="GB61" s="87"/>
      <c r="GC61" s="87"/>
      <c r="GD61" s="87"/>
      <c r="GE61" s="87"/>
      <c r="GF61" s="87"/>
      <c r="GG61" s="87"/>
      <c r="GH61" s="87"/>
      <c r="GI61" s="87"/>
      <c r="GJ61" s="87"/>
      <c r="GK61" s="87"/>
      <c r="GL61" s="87"/>
      <c r="GM61" s="87"/>
      <c r="GN61" s="87"/>
      <c r="GO61" s="87"/>
      <c r="GP61" s="87"/>
      <c r="GQ61" s="87"/>
      <c r="GR61" s="87"/>
      <c r="GS61" s="87"/>
      <c r="GT61" s="87"/>
      <c r="GU61" s="87"/>
      <c r="GV61" s="87"/>
      <c r="GW61" s="87"/>
      <c r="GX61" s="87"/>
      <c r="GY61" s="87"/>
      <c r="GZ61" s="87"/>
      <c r="HA61" s="87"/>
      <c r="HB61" s="87"/>
      <c r="HC61" s="87"/>
      <c r="HD61" s="87"/>
      <c r="HE61" s="87"/>
      <c r="HF61" s="87"/>
      <c r="HG61" s="87"/>
      <c r="HH61" s="87"/>
      <c r="HI61" s="87"/>
      <c r="HJ61" s="87"/>
      <c r="HK61" s="87"/>
      <c r="HL61" s="87"/>
      <c r="HM61" s="87"/>
      <c r="HN61" s="87"/>
      <c r="HO61" s="87"/>
      <c r="HP61" s="87"/>
      <c r="HQ61" s="87"/>
      <c r="HR61" s="87"/>
      <c r="HS61" s="87"/>
      <c r="HT61" s="87"/>
      <c r="HU61" s="87"/>
      <c r="HV61" s="87"/>
      <c r="HW61" s="87"/>
      <c r="HX61" s="87"/>
      <c r="HY61" s="87"/>
      <c r="HZ61" s="87"/>
      <c r="IA61" s="87"/>
      <c r="IB61" s="87"/>
      <c r="IC61" s="87"/>
      <c r="ID61" s="87"/>
      <c r="IE61" s="87"/>
      <c r="IF61" s="87"/>
      <c r="IG61" s="87"/>
      <c r="IH61" s="87"/>
      <c r="II61" s="87"/>
      <c r="IJ61" s="87"/>
      <c r="IK61" s="87"/>
      <c r="IL61" s="87"/>
      <c r="IM61" s="87"/>
      <c r="IN61" s="87"/>
      <c r="IO61" s="87"/>
      <c r="IP61" s="87"/>
      <c r="IQ61" s="87"/>
      <c r="IR61" s="88"/>
      <c r="IT61" s="42"/>
      <c r="IU61" s="42"/>
    </row>
    <row r="62" spans="1:255" ht="12.75" customHeight="1" x14ac:dyDescent="0.2">
      <c r="A62" s="44">
        <v>2016</v>
      </c>
      <c r="B62" s="44">
        <v>340071001</v>
      </c>
      <c r="C62" s="45">
        <f>INDEX(Sites!$A:$N,MATCH($B62,Sites!$A:$A,0),2)</f>
        <v>39.684249999999999</v>
      </c>
      <c r="D62" s="44" t="str">
        <f>INDEX(Sites!$A:$N,MATCH($B62,Sites!$A:$A,0),4)</f>
        <v>NJ</v>
      </c>
      <c r="E62" s="44" t="str">
        <f>INDEX(Sites!$A:$N,MATCH($B62,Sites!$A:$A,0),10)</f>
        <v>33.0</v>
      </c>
      <c r="F62" s="44" t="str">
        <f>INDEX(Sites!$A:$N,MATCH($B62,Sites!$A:$A,0),6)</f>
        <v>Ancora State Hospital</v>
      </c>
      <c r="G62" s="18">
        <f>INDEX('O3-8hr'!$A:$Z,$IU62+G$21-$G$21,$IT62)</f>
        <v>44.000000000000007</v>
      </c>
      <c r="H62" s="17">
        <f>INDEX('O3-8hr'!$A:$Z,$IU62+H$21-$G$21,$IT62)</f>
        <v>34</v>
      </c>
      <c r="I62" s="17">
        <f>INDEX('O3-8hr'!$A:$Z,$IU62+I$21-$G$21,$IT62)</f>
        <v>29</v>
      </c>
      <c r="J62" s="17" t="str">
        <f>INDEX('O3-8hr'!$A:$Z,$IU62+J$21-$G$21,$IT62)</f>
        <v/>
      </c>
      <c r="K62" s="17" t="str">
        <f>INDEX('O3-8hr'!$A:$Z,$IU62+K$21-$G$21,$IT62)</f>
        <v/>
      </c>
      <c r="L62" s="17" t="str">
        <f>INDEX('O3-8hr'!$A:$Z,$IU62+L$21-$G$21,$IT62)</f>
        <v/>
      </c>
      <c r="M62" s="17">
        <f>INDEX('O3-8hr'!$A:$Z,$IU62+M$21-$G$21,$IT62)</f>
        <v>36.000000000000007</v>
      </c>
      <c r="N62" s="17">
        <f>INDEX('O3-8hr'!$A:$Z,$IU62+N$21-$G$21,$IT62)</f>
        <v>44.000000000000007</v>
      </c>
      <c r="O62" s="17">
        <f>INDEX('O3-8hr'!$A:$Z,$IU62+O$21-$G$21,$IT62)</f>
        <v>45.000000000000007</v>
      </c>
      <c r="P62" s="17">
        <f>INDEX('O3-8hr'!$A:$Z,$IU62+P$21-$G$21,$IT62)</f>
        <v>40</v>
      </c>
      <c r="Q62" s="17">
        <f>INDEX('O3-8hr'!$A:$Z,$IU62+Q$21-$G$21,$IT62)</f>
        <v>30</v>
      </c>
      <c r="R62" s="17">
        <f>INDEX('O3-8hr'!$A:$Z,$IU62+R$21-$G$21,$IT62)</f>
        <v>28</v>
      </c>
      <c r="S62" s="17">
        <f>INDEX('O3-8hr'!$A:$Z,$IU62+S$21-$G$21,$IT62)</f>
        <v>29</v>
      </c>
      <c r="T62" s="17">
        <f>INDEX('O3-8hr'!$A:$Z,$IU62+T$21-$G$21,$IT62)</f>
        <v>30</v>
      </c>
      <c r="U62" s="17">
        <f>INDEX('O3-8hr'!$A:$Z,$IU62+U$21-$G$21,$IT62)</f>
        <v>11.000000000000002</v>
      </c>
      <c r="V62" s="17">
        <f>INDEX('O3-8hr'!$A:$Z,$IU62+V$21-$G$21,$IT62)</f>
        <v>30</v>
      </c>
      <c r="W62" s="17">
        <f>INDEX('O3-8hr'!$A:$Z,$IU62+W$21-$G$21,$IT62)</f>
        <v>30</v>
      </c>
      <c r="X62" s="17">
        <f>INDEX('O3-8hr'!$A:$Z,$IU62+X$21-$G$21,$IT62)</f>
        <v>31</v>
      </c>
      <c r="Y62" s="17">
        <f>INDEX('O3-8hr'!$A:$Z,$IU62+Y$21-$G$21,$IT62)</f>
        <v>29</v>
      </c>
      <c r="Z62" s="17">
        <f>INDEX('O3-8hr'!$A:$Z,$IU62+Z$21-$G$21,$IT62)</f>
        <v>29</v>
      </c>
      <c r="AA62" s="17">
        <f>INDEX('O3-8hr'!$A:$Z,$IU62+AA$21-$G$21,$IT62)</f>
        <v>32</v>
      </c>
      <c r="AB62" s="17">
        <f>INDEX('O3-8hr'!$A:$Z,$IU62+AB$21-$G$21,$IT62)</f>
        <v>39</v>
      </c>
      <c r="AC62" s="17">
        <f>INDEX('O3-8hr'!$A:$Z,$IU62+AC$21-$G$21,$IT62)</f>
        <v>44.000000000000007</v>
      </c>
      <c r="AD62" s="17">
        <f>INDEX('O3-8hr'!$A:$Z,$IU62+AD$21-$G$21,$IT62)</f>
        <v>41</v>
      </c>
      <c r="AE62" s="17">
        <f>INDEX('O3-8hr'!$A:$Z,$IU62+AE$21-$G$21,$IT62)</f>
        <v>31</v>
      </c>
      <c r="AF62" s="17">
        <f>INDEX('O3-8hr'!$A:$Z,$IU62+AF$21-$G$21,$IT62)</f>
        <v>30</v>
      </c>
      <c r="AG62" s="17">
        <f>INDEX('O3-8hr'!$A:$Z,$IU62+AG$21-$G$21,$IT62)</f>
        <v>29</v>
      </c>
      <c r="AH62" s="17">
        <f>INDEX('O3-8hr'!$A:$Z,$IU62+AH$21-$G$21,$IT62)</f>
        <v>32</v>
      </c>
      <c r="AI62" s="17">
        <f>INDEX('O3-8hr'!$A:$Z,$IU62+AI$21-$G$21,$IT62)</f>
        <v>34</v>
      </c>
      <c r="AJ62" s="17">
        <f>INDEX('O3-8hr'!$A:$Z,$IU62+AJ$21-$G$21,$IT62)</f>
        <v>38</v>
      </c>
      <c r="AK62" s="17">
        <f>INDEX('O3-8hr'!$A:$Z,$IU62+AK$21-$G$21,$IT62)</f>
        <v>38</v>
      </c>
      <c r="AL62" s="17">
        <f>INDEX('O3-8hr'!$A:$Z,$IU62+AL$21-$G$21,$IT62)</f>
        <v>20</v>
      </c>
      <c r="AM62" s="17">
        <f>INDEX('O3-8hr'!$A:$Z,$IU62+AM$21-$G$21,$IT62)</f>
        <v>28</v>
      </c>
      <c r="AN62" s="17">
        <f>INDEX('O3-8hr'!$A:$Z,$IU62+AN$21-$G$21,$IT62)</f>
        <v>31</v>
      </c>
      <c r="AO62" s="17">
        <f>INDEX('O3-8hr'!$A:$Z,$IU62+AO$21-$G$21,$IT62)</f>
        <v>29</v>
      </c>
      <c r="AP62" s="17">
        <f>INDEX('O3-8hr'!$A:$Z,$IU62+AP$21-$G$21,$IT62)</f>
        <v>28</v>
      </c>
      <c r="AQ62" s="17">
        <f>INDEX('O3-8hr'!$A:$Z,$IU62+AQ$21-$G$21,$IT62)</f>
        <v>39</v>
      </c>
      <c r="AR62" s="17">
        <f>INDEX('O3-8hr'!$A:$Z,$IU62+AR$21-$G$21,$IT62)</f>
        <v>34</v>
      </c>
      <c r="AS62" s="17">
        <f>INDEX('O3-8hr'!$A:$Z,$IU62+AS$21-$G$21,$IT62)</f>
        <v>28</v>
      </c>
      <c r="AT62" s="17">
        <f>INDEX('O3-8hr'!$A:$Z,$IU62+AT$21-$G$21,$IT62)</f>
        <v>26.000000000000004</v>
      </c>
      <c r="AU62" s="17">
        <f>INDEX('O3-8hr'!$A:$Z,$IU62+AU$21-$G$21,$IT62)</f>
        <v>32</v>
      </c>
      <c r="AV62" s="17">
        <f>INDEX('O3-8hr'!$A:$Z,$IU62+AV$21-$G$21,$IT62)</f>
        <v>39</v>
      </c>
      <c r="AW62" s="17">
        <f>INDEX('O3-8hr'!$A:$Z,$IU62+AW$21-$G$21,$IT62)</f>
        <v>30</v>
      </c>
      <c r="AX62" s="17">
        <f>INDEX('O3-8hr'!$A:$Z,$IU62+AX$21-$G$21,$IT62)</f>
        <v>30</v>
      </c>
      <c r="AY62" s="17">
        <f>INDEX('O3-8hr'!$A:$Z,$IU62+AY$21-$G$21,$IT62)</f>
        <v>35</v>
      </c>
      <c r="AZ62" s="17">
        <f>INDEX('O3-8hr'!$A:$Z,$IU62+AZ$21-$G$21,$IT62)</f>
        <v>36.000000000000007</v>
      </c>
      <c r="BA62" s="17">
        <f>INDEX('O3-8hr'!$A:$Z,$IU62+BA$21-$G$21,$IT62)</f>
        <v>38</v>
      </c>
      <c r="BB62" s="17">
        <f>INDEX('O3-8hr'!$A:$Z,$IU62+BB$21-$G$21,$IT62)</f>
        <v>41</v>
      </c>
      <c r="BC62" s="17">
        <f>INDEX('O3-8hr'!$A:$Z,$IU62+BC$21-$G$21,$IT62)</f>
        <v>48</v>
      </c>
      <c r="BD62" s="17">
        <f>INDEX('O3-8hr'!$A:$Z,$IU62+BD$21-$G$21,$IT62)</f>
        <v>46</v>
      </c>
      <c r="BE62" s="17">
        <f>INDEX('O3-8hr'!$A:$Z,$IU62+BE$21-$G$21,$IT62)</f>
        <v>41</v>
      </c>
      <c r="BF62" s="17">
        <f>INDEX('O3-8hr'!$A:$Z,$IU62+BF$21-$G$21,$IT62)</f>
        <v>45.000000000000007</v>
      </c>
      <c r="BG62" s="17">
        <f>INDEX('O3-8hr'!$A:$Z,$IU62+BG$21-$G$21,$IT62)</f>
        <v>41</v>
      </c>
      <c r="BH62" s="17">
        <f>INDEX('O3-8hr'!$A:$Z,$IU62+BH$21-$G$21,$IT62)</f>
        <v>29</v>
      </c>
      <c r="BI62" s="17">
        <f>INDEX('O3-8hr'!$A:$Z,$IU62+BI$21-$G$21,$IT62)</f>
        <v>40</v>
      </c>
      <c r="BJ62" s="17">
        <f>INDEX('O3-8hr'!$A:$Z,$IU62+BJ$21-$G$21,$IT62)</f>
        <v>42</v>
      </c>
      <c r="BK62" s="17">
        <f>INDEX('O3-8hr'!$A:$Z,$IU62+BK$21-$G$21,$IT62)</f>
        <v>45.000000000000007</v>
      </c>
      <c r="BL62" s="17">
        <f>INDEX('O3-8hr'!$A:$Z,$IU62+BL$21-$G$21,$IT62)</f>
        <v>23</v>
      </c>
      <c r="BM62" s="17">
        <f>INDEX('O3-8hr'!$A:$Z,$IU62+BM$21-$G$21,$IT62)</f>
        <v>32</v>
      </c>
      <c r="BN62" s="17">
        <f>INDEX('O3-8hr'!$A:$Z,$IU62+BN$21-$G$21,$IT62)</f>
        <v>30</v>
      </c>
      <c r="BO62" s="17">
        <f>INDEX('O3-8hr'!$A:$Z,$IU62+BO$21-$G$21,$IT62)</f>
        <v>35</v>
      </c>
      <c r="BP62" s="17">
        <f>INDEX('O3-8hr'!$A:$Z,$IU62+BP$21-$G$21,$IT62)</f>
        <v>28</v>
      </c>
      <c r="BQ62" s="17">
        <f>INDEX('O3-8hr'!$A:$Z,$IU62+BQ$21-$G$21,$IT62)</f>
        <v>25</v>
      </c>
      <c r="BR62" s="17">
        <f>INDEX('O3-8hr'!$A:$Z,$IU62+BR$21-$G$21,$IT62)</f>
        <v>23</v>
      </c>
      <c r="BS62" s="17">
        <f>INDEX('O3-8hr'!$A:$Z,$IU62+BS$21-$G$21,$IT62)</f>
        <v>22.000000000000004</v>
      </c>
      <c r="BT62" s="17">
        <f>INDEX('O3-8hr'!$A:$Z,$IU62+BT$21-$G$21,$IT62)</f>
        <v>14</v>
      </c>
      <c r="BU62" s="17">
        <f>INDEX('O3-8hr'!$A:$Z,$IU62+BU$21-$G$21,$IT62)</f>
        <v>19</v>
      </c>
      <c r="BV62" s="17">
        <f>INDEX('O3-8hr'!$A:$Z,$IU62+BV$21-$G$21,$IT62)</f>
        <v>24</v>
      </c>
      <c r="BW62" s="17">
        <f>INDEX('O3-8hr'!$A:$Z,$IU62+BW$21-$G$21,$IT62)</f>
        <v>32</v>
      </c>
      <c r="BX62" s="17">
        <f>INDEX('O3-8hr'!$A:$Z,$IU62+BX$21-$G$21,$IT62)</f>
        <v>33</v>
      </c>
      <c r="BY62" s="17">
        <f>INDEX('O3-8hr'!$A:$Z,$IU62+BY$21-$G$21,$IT62)</f>
        <v>29</v>
      </c>
      <c r="BZ62" s="17">
        <f>INDEX('O3-8hr'!$A:$Z,$IU62+BZ$21-$G$21,$IT62)</f>
        <v>29</v>
      </c>
      <c r="CA62" s="17">
        <f>INDEX('O3-8hr'!$A:$Z,$IU62+CA$21-$G$21,$IT62)</f>
        <v>45.000000000000007</v>
      </c>
      <c r="CB62" s="17">
        <f>INDEX('O3-8hr'!$A:$Z,$IU62+CB$21-$G$21,$IT62)</f>
        <v>29</v>
      </c>
      <c r="CC62" s="17">
        <f>INDEX('O3-8hr'!$A:$Z,$IU62+CC$21-$G$21,$IT62)</f>
        <v>43</v>
      </c>
      <c r="CD62" s="17">
        <f>INDEX('O3-8hr'!$A:$Z,$IU62+CD$21-$G$21,$IT62)</f>
        <v>30</v>
      </c>
      <c r="CE62" s="17">
        <f>INDEX('O3-8hr'!$A:$Z,$IU62+CE$21-$G$21,$IT62)</f>
        <v>36.000000000000007</v>
      </c>
      <c r="CF62" s="17">
        <f>INDEX('O3-8hr'!$A:$Z,$IU62+CF$21-$G$21,$IT62)</f>
        <v>36.000000000000007</v>
      </c>
      <c r="CG62" s="17">
        <f>INDEX('O3-8hr'!$A:$Z,$IU62+CG$21-$G$21,$IT62)</f>
        <v>40</v>
      </c>
      <c r="CH62" s="17">
        <f>INDEX('O3-8hr'!$A:$Z,$IU62+CH$21-$G$21,$IT62)</f>
        <v>49</v>
      </c>
      <c r="CI62" s="17">
        <f>INDEX('O3-8hr'!$A:$Z,$IU62+CI$21-$G$21,$IT62)</f>
        <v>47</v>
      </c>
      <c r="CJ62" s="17">
        <f>INDEX('O3-8hr'!$A:$Z,$IU62+CJ$21-$G$21,$IT62)</f>
        <v>39</v>
      </c>
      <c r="CK62" s="17">
        <f>INDEX('O3-8hr'!$A:$Z,$IU62+CK$21-$G$21,$IT62)</f>
        <v>42</v>
      </c>
      <c r="CL62" s="17">
        <f>INDEX('O3-8hr'!$A:$Z,$IU62+CL$21-$G$21,$IT62)</f>
        <v>49</v>
      </c>
      <c r="CM62" s="17">
        <f>INDEX('O3-8hr'!$A:$Z,$IU62+CM$21-$G$21,$IT62)</f>
        <v>47</v>
      </c>
      <c r="CN62" s="17">
        <f>INDEX('O3-8hr'!$A:$Z,$IU62+CN$21-$G$21,$IT62)</f>
        <v>45.000000000000007</v>
      </c>
      <c r="CO62" s="17">
        <f>INDEX('O3-8hr'!$A:$Z,$IU62+CO$21-$G$21,$IT62)</f>
        <v>64</v>
      </c>
      <c r="CP62" s="17">
        <f>INDEX('O3-8hr'!$A:$Z,$IU62+CP$21-$G$21,$IT62)</f>
        <v>61.000000000000007</v>
      </c>
      <c r="CQ62" s="17">
        <f>INDEX('O3-8hr'!$A:$Z,$IU62+CQ$21-$G$21,$IT62)</f>
        <v>54</v>
      </c>
      <c r="CR62" s="17">
        <f>INDEX('O3-8hr'!$A:$Z,$IU62+CR$21-$G$21,$IT62)</f>
        <v>33</v>
      </c>
      <c r="CS62" s="17">
        <f>INDEX('O3-8hr'!$A:$Z,$IU62+CS$21-$G$21,$IT62)</f>
        <v>17</v>
      </c>
      <c r="CT62" s="17">
        <f>INDEX('O3-8hr'!$A:$Z,$IU62+CT$21-$G$21,$IT62)</f>
        <v>47</v>
      </c>
      <c r="CU62" s="17">
        <f>INDEX('O3-8hr'!$A:$Z,$IU62+CU$21-$G$21,$IT62)</f>
        <v>56</v>
      </c>
      <c r="CV62" s="17">
        <f>INDEX('O3-8hr'!$A:$Z,$IU62+CV$21-$G$21,$IT62)</f>
        <v>41</v>
      </c>
      <c r="CW62" s="17">
        <f>INDEX('O3-8hr'!$A:$Z,$IU62+CW$21-$G$21,$IT62)</f>
        <v>23</v>
      </c>
      <c r="CX62" s="17">
        <f>INDEX('O3-8hr'!$A:$Z,$IU62+CX$21-$G$21,$IT62)</f>
        <v>38</v>
      </c>
      <c r="CY62" s="17">
        <f>INDEX('O3-8hr'!$A:$Z,$IU62+CY$21-$G$21,$IT62)</f>
        <v>33</v>
      </c>
      <c r="CZ62" s="17">
        <f>INDEX('O3-8hr'!$A:$Z,$IU62+CZ$21-$G$21,$IT62)</f>
        <v>51.000000000000007</v>
      </c>
      <c r="DA62" s="17">
        <f>INDEX('O3-8hr'!$A:$Z,$IU62+DA$21-$G$21,$IT62)</f>
        <v>52.000000000000007</v>
      </c>
      <c r="DB62" s="17">
        <f>INDEX('O3-8hr'!$A:$Z,$IU62+DB$21-$G$21,$IT62)</f>
        <v>30</v>
      </c>
      <c r="DC62" s="17">
        <f>INDEX('O3-8hr'!$A:$Z,$IU62+DC$21-$G$21,$IT62)</f>
        <v>42</v>
      </c>
      <c r="DD62" s="17">
        <f>INDEX('O3-8hr'!$A:$Z,$IU62+DD$21-$G$21,$IT62)</f>
        <v>43</v>
      </c>
      <c r="DE62" s="17">
        <f>INDEX('O3-8hr'!$A:$Z,$IU62+DE$21-$G$21,$IT62)</f>
        <v>63</v>
      </c>
      <c r="DF62" s="17">
        <f>INDEX('O3-8hr'!$A:$Z,$IU62+DF$21-$G$21,$IT62)</f>
        <v>50</v>
      </c>
      <c r="DG62" s="17">
        <f>INDEX('O3-8hr'!$A:$Z,$IU62+DG$21-$G$21,$IT62)</f>
        <v>39</v>
      </c>
      <c r="DH62" s="17">
        <f>INDEX('O3-8hr'!$A:$Z,$IU62+DH$21-$G$21,$IT62)</f>
        <v>52.000000000000007</v>
      </c>
      <c r="DI62" s="17">
        <f>INDEX('O3-8hr'!$A:$Z,$IU62+DI$21-$G$21,$IT62)</f>
        <v>59.000000000000007</v>
      </c>
      <c r="DJ62" s="17">
        <f>INDEX('O3-8hr'!$A:$Z,$IU62+DJ$21-$G$21,$IT62)</f>
        <v>37.000000000000007</v>
      </c>
      <c r="DK62" s="17">
        <f>INDEX('O3-8hr'!$A:$Z,$IU62+DK$21-$G$21,$IT62)</f>
        <v>49</v>
      </c>
      <c r="DL62" s="17">
        <f>INDEX('O3-8hr'!$A:$Z,$IU62+DL$21-$G$21,$IT62)</f>
        <v>50</v>
      </c>
      <c r="DM62" s="17">
        <f>INDEX('O3-8hr'!$A:$Z,$IU62+DM$21-$G$21,$IT62)</f>
        <v>61.000000000000007</v>
      </c>
      <c r="DN62" s="17">
        <f>INDEX('O3-8hr'!$A:$Z,$IU62+DN$21-$G$21,$IT62)</f>
        <v>69</v>
      </c>
      <c r="DO62" s="17">
        <f>INDEX('O3-8hr'!$A:$Z,$IU62+DO$21-$G$21,$IT62)</f>
        <v>60</v>
      </c>
      <c r="DP62" s="17">
        <f>INDEX('O3-8hr'!$A:$Z,$IU62+DP$21-$G$21,$IT62)</f>
        <v>59.000000000000007</v>
      </c>
      <c r="DQ62" s="17">
        <f>INDEX('O3-8hr'!$A:$Z,$IU62+DQ$21-$G$21,$IT62)</f>
        <v>54</v>
      </c>
      <c r="DR62" s="17">
        <f>INDEX('O3-8hr'!$A:$Z,$IU62+DR$21-$G$21,$IT62)</f>
        <v>48</v>
      </c>
      <c r="DS62" s="17">
        <f>INDEX('O3-8hr'!$A:$Z,$IU62+DS$21-$G$21,$IT62)</f>
        <v>50</v>
      </c>
      <c r="DT62" s="17">
        <f>INDEX('O3-8hr'!$A:$Z,$IU62+DT$21-$G$21,$IT62)</f>
        <v>52.000000000000007</v>
      </c>
      <c r="DU62" s="17">
        <f>INDEX('O3-8hr'!$A:$Z,$IU62+DU$21-$G$21,$IT62)</f>
        <v>48</v>
      </c>
      <c r="DV62" s="17">
        <f>INDEX('O3-8hr'!$A:$Z,$IU62+DV$21-$G$21,$IT62)</f>
        <v>38</v>
      </c>
      <c r="DW62" s="17">
        <f>INDEX('O3-8hr'!$A:$Z,$IU62+DW$21-$G$21,$IT62)</f>
        <v>58</v>
      </c>
      <c r="DX62" s="17">
        <f>INDEX('O3-8hr'!$A:$Z,$IU62+DX$21-$G$21,$IT62)</f>
        <v>55</v>
      </c>
      <c r="DY62" s="17">
        <f>INDEX('O3-8hr'!$A:$Z,$IU62+DY$21-$G$21,$IT62)</f>
        <v>48</v>
      </c>
      <c r="DZ62" s="17">
        <f>INDEX('O3-8hr'!$A:$Z,$IU62+DZ$21-$G$21,$IT62)</f>
        <v>41</v>
      </c>
      <c r="EA62" s="17">
        <f>INDEX('O3-8hr'!$A:$Z,$IU62+EA$21-$G$21,$IT62)</f>
        <v>37.000000000000007</v>
      </c>
      <c r="EB62" s="17">
        <f>INDEX('O3-8hr'!$A:$Z,$IU62+EB$21-$G$21,$IT62)</f>
        <v>43</v>
      </c>
      <c r="EC62" s="17">
        <f>INDEX('O3-8hr'!$A:$Z,$IU62+EC$21-$G$21,$IT62)</f>
        <v>41</v>
      </c>
      <c r="ED62" s="17">
        <f>INDEX('O3-8hr'!$A:$Z,$IU62+ED$21-$G$21,$IT62)</f>
        <v>60</v>
      </c>
      <c r="EE62" s="17">
        <f>INDEX('O3-8hr'!$A:$Z,$IU62+EE$21-$G$21,$IT62)</f>
        <v>53.000000000000007</v>
      </c>
      <c r="EF62" s="17">
        <f>INDEX('O3-8hr'!$A:$Z,$IU62+EF$21-$G$21,$IT62)</f>
        <v>62</v>
      </c>
      <c r="EG62" s="17">
        <f>INDEX('O3-8hr'!$A:$Z,$IU62+EG$21-$G$21,$IT62)</f>
        <v>29</v>
      </c>
      <c r="EH62" s="17">
        <f>INDEX('O3-8hr'!$A:$Z,$IU62+EH$21-$G$21,$IT62)</f>
        <v>41</v>
      </c>
      <c r="EI62" s="17">
        <f>INDEX('O3-8hr'!$A:$Z,$IU62+EI$21-$G$21,$IT62)</f>
        <v>44.000000000000007</v>
      </c>
      <c r="EJ62" s="17">
        <f>INDEX('O3-8hr'!$A:$Z,$IU62+EJ$21-$G$21,$IT62)</f>
        <v>45.000000000000007</v>
      </c>
      <c r="EK62" s="17">
        <f>INDEX('O3-8hr'!$A:$Z,$IU62+EK$21-$G$21,$IT62)</f>
        <v>35</v>
      </c>
      <c r="EL62" s="17">
        <f>INDEX('O3-8hr'!$A:$Z,$IU62+EL$21-$G$21,$IT62)</f>
        <v>47</v>
      </c>
      <c r="EM62" s="17">
        <f>INDEX('O3-8hr'!$A:$Z,$IU62+EM$21-$G$21,$IT62)</f>
        <v>54</v>
      </c>
      <c r="EN62" s="17">
        <f>INDEX('O3-8hr'!$A:$Z,$IU62+EN$21-$G$21,$IT62)</f>
        <v>49</v>
      </c>
      <c r="EO62" s="17">
        <f>INDEX('O3-8hr'!$A:$Z,$IU62+EO$21-$G$21,$IT62)</f>
        <v>47</v>
      </c>
      <c r="EP62" s="17">
        <f>INDEX('O3-8hr'!$A:$Z,$IU62+EP$21-$G$21,$IT62)</f>
        <v>43</v>
      </c>
      <c r="EQ62" s="17">
        <f>INDEX('O3-8hr'!$A:$Z,$IU62+EQ$21-$G$21,$IT62)</f>
        <v>51.000000000000007</v>
      </c>
      <c r="ER62" s="17">
        <f>INDEX('O3-8hr'!$A:$Z,$IU62+ER$21-$G$21,$IT62)</f>
        <v>38</v>
      </c>
      <c r="ES62" s="17">
        <f>INDEX('O3-8hr'!$A:$Z,$IU62+ES$21-$G$21,$IT62)</f>
        <v>61.000000000000007</v>
      </c>
      <c r="ET62" s="17">
        <f>INDEX('O3-8hr'!$A:$Z,$IU62+ET$21-$G$21,$IT62)</f>
        <v>57</v>
      </c>
      <c r="EU62" s="17">
        <f>INDEX('O3-8hr'!$A:$Z,$IU62+EU$21-$G$21,$IT62)</f>
        <v>61.000000000000007</v>
      </c>
      <c r="EV62" s="17">
        <f>INDEX('O3-8hr'!$A:$Z,$IU62+EV$21-$G$21,$IT62)</f>
        <v>43</v>
      </c>
      <c r="EW62" s="17">
        <f>INDEX('O3-8hr'!$A:$Z,$IU62+EW$21-$G$21,$IT62)</f>
        <v>52.000000000000007</v>
      </c>
      <c r="EX62" s="17">
        <f>INDEX('O3-8hr'!$A:$Z,$IU62+EX$21-$G$21,$IT62)</f>
        <v>56</v>
      </c>
      <c r="EY62" s="17">
        <f>INDEX('O3-8hr'!$A:$Z,$IU62+EY$21-$G$21,$IT62)</f>
        <v>52.000000000000007</v>
      </c>
      <c r="EZ62" s="17">
        <f>INDEX('O3-8hr'!$A:$Z,$IU62+EZ$21-$G$21,$IT62)</f>
        <v>57</v>
      </c>
      <c r="FA62" s="17">
        <f>INDEX('O3-8hr'!$A:$Z,$IU62+FA$21-$G$21,$IT62)</f>
        <v>59.000000000000007</v>
      </c>
      <c r="FB62" s="17">
        <f>INDEX('O3-8hr'!$A:$Z,$IU62+FB$21-$G$21,$IT62)</f>
        <v>51.000000000000007</v>
      </c>
      <c r="FC62" s="17">
        <f>INDEX('O3-8hr'!$A:$Z,$IU62+FC$21-$G$21,$IT62)</f>
        <v>39</v>
      </c>
      <c r="FD62" s="17">
        <f>INDEX('O3-8hr'!$A:$Z,$IU62+FD$21-$G$21,$IT62)</f>
        <v>27</v>
      </c>
      <c r="FE62" s="17">
        <f>INDEX('O3-8hr'!$A:$Z,$IU62+FE$21-$G$21,$IT62)</f>
        <v>24</v>
      </c>
      <c r="FF62" s="17">
        <f>INDEX('O3-8hr'!$A:$Z,$IU62+FF$21-$G$21,$IT62)</f>
        <v>28</v>
      </c>
      <c r="FG62" s="17">
        <f>INDEX('O3-8hr'!$A:$Z,$IU62+FG$21-$G$21,$IT62)</f>
        <v>27</v>
      </c>
      <c r="FH62" s="17">
        <f>INDEX('O3-8hr'!$A:$Z,$IU62+FH$21-$G$21,$IT62)</f>
        <v>41</v>
      </c>
      <c r="FI62" s="17">
        <f>INDEX('O3-8hr'!$A:$Z,$IU62+FI$21-$G$21,$IT62)</f>
        <v>41</v>
      </c>
      <c r="FJ62" s="17">
        <f>INDEX('O3-8hr'!$A:$Z,$IU62+FJ$21-$G$21,$IT62)</f>
        <v>42</v>
      </c>
      <c r="FK62" s="17">
        <f>INDEX('O3-8hr'!$A:$Z,$IU62+FK$21-$G$21,$IT62)</f>
        <v>36.000000000000007</v>
      </c>
      <c r="FL62" s="17">
        <f>INDEX('O3-8hr'!$A:$Z,$IU62+FL$21-$G$21,$IT62)</f>
        <v>48</v>
      </c>
      <c r="FM62" s="17">
        <f>INDEX('O3-8hr'!$A:$Z,$IU62+FM$21-$G$21,$IT62)</f>
        <v>25</v>
      </c>
      <c r="FN62" s="17">
        <f>INDEX('O3-8hr'!$A:$Z,$IU62+FN$21-$G$21,$IT62)</f>
        <v>31</v>
      </c>
      <c r="FO62" s="17">
        <f>INDEX('O3-8hr'!$A:$Z,$IU62+FO$21-$G$21,$IT62)</f>
        <v>38</v>
      </c>
      <c r="FP62" s="17">
        <f>INDEX('O3-8hr'!$A:$Z,$IU62+FP$21-$G$21,$IT62)</f>
        <v>37.000000000000007</v>
      </c>
      <c r="FQ62" s="17">
        <f>INDEX('O3-8hr'!$A:$Z,$IU62+FQ$21-$G$21,$IT62)</f>
        <v>42</v>
      </c>
      <c r="FR62" s="17">
        <f>INDEX('O3-8hr'!$A:$Z,$IU62+FR$21-$G$21,$IT62)</f>
        <v>61.000000000000007</v>
      </c>
      <c r="FS62" s="17">
        <f>INDEX('O3-8hr'!$A:$Z,$IU62+FS$21-$G$21,$IT62)</f>
        <v>39</v>
      </c>
      <c r="FT62" s="17">
        <f>INDEX('O3-8hr'!$A:$Z,$IU62+FT$21-$G$21,$IT62)</f>
        <v>51.000000000000007</v>
      </c>
      <c r="FU62" s="17">
        <f>INDEX('O3-8hr'!$A:$Z,$IU62+FU$21-$G$21,$IT62)</f>
        <v>52.000000000000007</v>
      </c>
      <c r="FV62" s="17">
        <f>INDEX('O3-8hr'!$A:$Z,$IU62+FV$21-$G$21,$IT62)</f>
        <v>56</v>
      </c>
      <c r="FW62" s="17">
        <f>INDEX('O3-8hr'!$A:$Z,$IU62+FW$21-$G$21,$IT62)</f>
        <v>58</v>
      </c>
      <c r="FX62" s="17">
        <f>INDEX('O3-8hr'!$A:$Z,$IU62+FX$21-$G$21,$IT62)</f>
        <v>41</v>
      </c>
      <c r="FY62" s="17">
        <f>INDEX('O3-8hr'!$A:$Z,$IU62+FY$21-$G$21,$IT62)</f>
        <v>32</v>
      </c>
      <c r="FZ62" s="17">
        <f>INDEX('O3-8hr'!$A:$Z,$IU62+FZ$21-$G$21,$IT62)</f>
        <v>56</v>
      </c>
      <c r="GA62" s="17">
        <f>INDEX('O3-8hr'!$A:$Z,$IU62+GA$21-$G$21,$IT62)</f>
        <v>52.000000000000007</v>
      </c>
      <c r="GB62" s="17">
        <f>INDEX('O3-8hr'!$A:$Z,$IU62+GB$21-$G$21,$IT62)</f>
        <v>46</v>
      </c>
      <c r="GC62" s="17">
        <f>INDEX('O3-8hr'!$A:$Z,$IU62+GC$21-$G$21,$IT62)</f>
        <v>59.000000000000007</v>
      </c>
      <c r="GD62" s="17">
        <f>INDEX('O3-8hr'!$A:$Z,$IU62+GD$21-$G$21,$IT62)</f>
        <v>43</v>
      </c>
      <c r="GE62" s="17">
        <f>INDEX('O3-8hr'!$A:$Z,$IU62+GE$21-$G$21,$IT62)</f>
        <v>40</v>
      </c>
      <c r="GF62" s="17">
        <f>INDEX('O3-8hr'!$A:$Z,$IU62+GF$21-$G$21,$IT62)</f>
        <v>64</v>
      </c>
      <c r="GG62" s="17">
        <f>INDEX('O3-8hr'!$A:$Z,$IU62+GG$21-$G$21,$IT62)</f>
        <v>46</v>
      </c>
      <c r="GH62" s="17">
        <f>INDEX('O3-8hr'!$A:$Z,$IU62+GH$21-$G$21,$IT62)</f>
        <v>56</v>
      </c>
      <c r="GI62" s="17">
        <f>INDEX('O3-8hr'!$A:$Z,$IU62+GI$21-$G$21,$IT62)</f>
        <v>46</v>
      </c>
      <c r="GJ62" s="17">
        <f>INDEX('O3-8hr'!$A:$Z,$IU62+GJ$21-$G$21,$IT62)</f>
        <v>34</v>
      </c>
      <c r="GK62" s="17">
        <f>INDEX('O3-8hr'!$A:$Z,$IU62+GK$21-$G$21,$IT62)</f>
        <v>24</v>
      </c>
      <c r="GL62" s="17">
        <f>INDEX('O3-8hr'!$A:$Z,$IU62+GL$21-$G$21,$IT62)</f>
        <v>34</v>
      </c>
      <c r="GM62" s="17">
        <f>INDEX('O3-8hr'!$A:$Z,$IU62+GM$21-$G$21,$IT62)</f>
        <v>36.000000000000007</v>
      </c>
      <c r="GN62" s="17">
        <f>INDEX('O3-8hr'!$A:$Z,$IU62+GN$21-$G$21,$IT62)</f>
        <v>32</v>
      </c>
      <c r="GO62" s="17">
        <f>INDEX('O3-8hr'!$A:$Z,$IU62+GO$21-$G$21,$IT62)</f>
        <v>41</v>
      </c>
      <c r="GP62" s="17">
        <f>INDEX('O3-8hr'!$A:$Z,$IU62+GP$21-$G$21,$IT62)</f>
        <v>58</v>
      </c>
      <c r="GQ62" s="17">
        <f>INDEX('O3-8hr'!$A:$Z,$IU62+GQ$21-$G$21,$IT62)</f>
        <v>62</v>
      </c>
      <c r="GR62" s="17">
        <f>INDEX('O3-8hr'!$A:$Z,$IU62+GR$21-$G$21,$IT62)</f>
        <v>47</v>
      </c>
      <c r="GS62" s="17">
        <f>INDEX('O3-8hr'!$A:$Z,$IU62+GS$21-$G$21,$IT62)</f>
        <v>41</v>
      </c>
      <c r="GT62" s="17">
        <f>INDEX('O3-8hr'!$A:$Z,$IU62+GT$21-$G$21,$IT62)</f>
        <v>33</v>
      </c>
      <c r="GU62" s="17">
        <f>INDEX('O3-8hr'!$A:$Z,$IU62+GU$21-$G$21,$IT62)</f>
        <v>46</v>
      </c>
      <c r="GV62" s="17">
        <f>INDEX('O3-8hr'!$A:$Z,$IU62+GV$21-$G$21,$IT62)</f>
        <v>69</v>
      </c>
      <c r="GW62" s="17">
        <f>INDEX('O3-8hr'!$A:$Z,$IU62+GW$21-$G$21,$IT62)</f>
        <v>36.000000000000007</v>
      </c>
      <c r="GX62" s="17">
        <f>INDEX('O3-8hr'!$A:$Z,$IU62+GX$21-$G$21,$IT62)</f>
        <v>32</v>
      </c>
      <c r="GY62" s="17">
        <f>INDEX('O3-8hr'!$A:$Z,$IU62+GY$21-$G$21,$IT62)</f>
        <v>35</v>
      </c>
      <c r="GZ62" s="17">
        <f>INDEX('O3-8hr'!$A:$Z,$IU62+GZ$21-$G$21,$IT62)</f>
        <v>28</v>
      </c>
      <c r="HA62" s="17">
        <f>INDEX('O3-8hr'!$A:$Z,$IU62+HA$21-$G$21,$IT62)</f>
        <v>26.000000000000004</v>
      </c>
      <c r="HB62" s="17">
        <f>INDEX('O3-8hr'!$A:$Z,$IU62+HB$21-$G$21,$IT62)</f>
        <v>27</v>
      </c>
      <c r="HC62" s="17">
        <f>INDEX('O3-8hr'!$A:$Z,$IU62+HC$21-$G$21,$IT62)</f>
        <v>44.000000000000007</v>
      </c>
      <c r="HD62" s="17">
        <f>INDEX('O3-8hr'!$A:$Z,$IU62+HD$21-$G$21,$IT62)</f>
        <v>48</v>
      </c>
      <c r="HE62" s="17">
        <f>INDEX('O3-8hr'!$A:$Z,$IU62+HE$21-$G$21,$IT62)</f>
        <v>76</v>
      </c>
      <c r="HF62" s="17">
        <f>INDEX('O3-8hr'!$A:$Z,$IU62+HF$21-$G$21,$IT62)</f>
        <v>17</v>
      </c>
      <c r="HG62" s="17">
        <f>INDEX('O3-8hr'!$A:$Z,$IU62+HG$21-$G$21,$IT62)</f>
        <v>31</v>
      </c>
      <c r="HH62" s="17">
        <f>INDEX('O3-8hr'!$A:$Z,$IU62+HH$21-$G$21,$IT62)</f>
        <v>39</v>
      </c>
      <c r="HI62" s="17">
        <f>INDEX('O3-8hr'!$A:$Z,$IU62+HI$21-$G$21,$IT62)</f>
        <v>28</v>
      </c>
      <c r="HJ62" s="17">
        <f>INDEX('O3-8hr'!$A:$Z,$IU62+HJ$21-$G$21,$IT62)</f>
        <v>32</v>
      </c>
      <c r="HK62" s="17">
        <f>INDEX('O3-8hr'!$A:$Z,$IU62+HK$21-$G$21,$IT62)</f>
        <v>27</v>
      </c>
      <c r="HL62" s="17">
        <f>INDEX('O3-8hr'!$A:$Z,$IU62+HL$21-$G$21,$IT62)</f>
        <v>27</v>
      </c>
      <c r="HM62" s="17">
        <f>INDEX('O3-8hr'!$A:$Z,$IU62+HM$21-$G$21,$IT62)</f>
        <v>27</v>
      </c>
      <c r="HN62" s="17">
        <f>INDEX('O3-8hr'!$A:$Z,$IU62+HN$21-$G$21,$IT62)</f>
        <v>22.000000000000004</v>
      </c>
      <c r="HO62" s="17">
        <f>INDEX('O3-8hr'!$A:$Z,$IU62+HO$21-$G$21,$IT62)</f>
        <v>33</v>
      </c>
      <c r="HP62" s="17">
        <f>INDEX('O3-8hr'!$A:$Z,$IU62+HP$21-$G$21,$IT62)</f>
        <v>22.000000000000004</v>
      </c>
      <c r="HQ62" s="17">
        <f>INDEX('O3-8hr'!$A:$Z,$IU62+HQ$21-$G$21,$IT62)</f>
        <v>27</v>
      </c>
      <c r="HR62" s="17">
        <f>INDEX('O3-8hr'!$A:$Z,$IU62+HR$21-$G$21,$IT62)</f>
        <v>35</v>
      </c>
      <c r="HS62" s="17">
        <f>INDEX('O3-8hr'!$A:$Z,$IU62+HS$21-$G$21,$IT62)</f>
        <v>29</v>
      </c>
      <c r="HT62" s="17">
        <f>INDEX('O3-8hr'!$A:$Z,$IU62+HT$21-$G$21,$IT62)</f>
        <v>26.000000000000004</v>
      </c>
      <c r="HU62" s="17">
        <f>INDEX('O3-8hr'!$A:$Z,$IU62+HU$21-$G$21,$IT62)</f>
        <v>19</v>
      </c>
      <c r="HV62" s="17">
        <f>INDEX('O3-8hr'!$A:$Z,$IU62+HV$21-$G$21,$IT62)</f>
        <v>30</v>
      </c>
      <c r="HW62" s="17">
        <f>INDEX('O3-8hr'!$A:$Z,$IU62+HW$21-$G$21,$IT62)</f>
        <v>32</v>
      </c>
      <c r="HX62" s="17">
        <f>INDEX('O3-8hr'!$A:$Z,$IU62+HX$21-$G$21,$IT62)</f>
        <v>28</v>
      </c>
      <c r="HY62" s="17">
        <f>INDEX('O3-8hr'!$A:$Z,$IU62+HY$21-$G$21,$IT62)</f>
        <v>30</v>
      </c>
      <c r="HZ62" s="17">
        <f>INDEX('O3-8hr'!$A:$Z,$IU62+HZ$21-$G$21,$IT62)</f>
        <v>23</v>
      </c>
      <c r="IA62" s="17">
        <f>INDEX('O3-8hr'!$A:$Z,$IU62+IA$21-$G$21,$IT62)</f>
        <v>37.000000000000007</v>
      </c>
      <c r="IB62" s="17">
        <f>INDEX('O3-8hr'!$A:$Z,$IU62+IB$21-$G$21,$IT62)</f>
        <v>37.000000000000007</v>
      </c>
      <c r="IC62" s="17">
        <f>INDEX('O3-8hr'!$A:$Z,$IU62+IC$21-$G$21,$IT62)</f>
        <v>41</v>
      </c>
      <c r="ID62" s="17">
        <f>INDEX('O3-8hr'!$A:$Z,$IU62+ID$21-$G$21,$IT62)</f>
        <v>42</v>
      </c>
      <c r="IE62" s="17">
        <f>INDEX('O3-8hr'!$A:$Z,$IU62+IE$21-$G$21,$IT62)</f>
        <v>40</v>
      </c>
      <c r="IF62" s="17">
        <f>INDEX('O3-8hr'!$A:$Z,$IU62+IF$21-$G$21,$IT62)</f>
        <v>38</v>
      </c>
      <c r="IG62" s="17">
        <f>INDEX('O3-8hr'!$A:$Z,$IU62+IG$21-$G$21,$IT62)</f>
        <v>29</v>
      </c>
      <c r="IH62" s="17">
        <f>INDEX('O3-8hr'!$A:$Z,$IU62+IH$21-$G$21,$IT62)</f>
        <v>21</v>
      </c>
      <c r="II62" s="17">
        <f>INDEX('O3-8hr'!$A:$Z,$IU62+II$21-$G$21,$IT62)</f>
        <v>30</v>
      </c>
      <c r="IJ62" s="17">
        <f>INDEX('O3-8hr'!$A:$Z,$IU62+IJ$21-$G$21,$IT62)</f>
        <v>33</v>
      </c>
      <c r="IK62" s="17">
        <f>INDEX('O3-8hr'!$A:$Z,$IU62+IK$21-$G$21,$IT62)</f>
        <v>24</v>
      </c>
      <c r="IL62" s="17">
        <f>INDEX('O3-8hr'!$A:$Z,$IU62+IL$21-$G$21,$IT62)</f>
        <v>27</v>
      </c>
      <c r="IM62" s="17">
        <f>INDEX('O3-8hr'!$A:$Z,$IU62+IM$21-$G$21,$IT62)</f>
        <v>33</v>
      </c>
      <c r="IN62" s="17">
        <f>INDEX('O3-8hr'!$A:$Z,$IU62+IN$21-$G$21,$IT62)</f>
        <v>32</v>
      </c>
      <c r="IO62" s="17">
        <f>INDEX('O3-8hr'!$A:$Z,$IU62+IO$21-$G$21,$IT62)</f>
        <v>35</v>
      </c>
      <c r="IP62" s="17">
        <f>INDEX('O3-8hr'!$A:$Z,$IU62+IP$21-$G$21,$IT62)</f>
        <v>42</v>
      </c>
      <c r="IQ62" s="8">
        <f>INDEX('O3-8hr'!$A:$Z,$IU62+IQ$21-$G$21,$IT62)</f>
        <v>17</v>
      </c>
      <c r="IR62" s="44">
        <f t="shared" ref="IR62:IR78" si="59">MAX(G62:IQ62)</f>
        <v>76</v>
      </c>
      <c r="IT62" s="44">
        <f>MATCH($B62,'O3-8hr'!$1:$1,0)</f>
        <v>3</v>
      </c>
      <c r="IU62" s="44">
        <f>MATCH(DATE($A62,$IT$18,$IU$18),'O3-8hr'!$B:$B,0)</f>
        <v>431</v>
      </c>
    </row>
    <row r="63" spans="1:255" ht="12.75" customHeight="1" x14ac:dyDescent="0.2">
      <c r="A63" s="21">
        <v>2016</v>
      </c>
      <c r="B63" s="21">
        <v>340170006</v>
      </c>
      <c r="C63" s="20">
        <f>INDEX(Sites!$A:$N,MATCH($B63,Sites!$A:$A,0),2)</f>
        <v>40.670250000000003</v>
      </c>
      <c r="D63" s="21" t="str">
        <f>INDEX(Sites!$A:$N,MATCH($B63,Sites!$A:$A,0),4)</f>
        <v>NJ</v>
      </c>
      <c r="E63" s="21" t="str">
        <f>INDEX(Sites!$A:$N,MATCH($B63,Sites!$A:$A,0),10)</f>
        <v>3.0</v>
      </c>
      <c r="F63" s="40" t="str">
        <f>INDEX(Sites!$A:$N,MATCH($B63,Sites!$A:$A,0),6)</f>
        <v>Bayonne</v>
      </c>
      <c r="G63" s="16">
        <f>INDEX('O3-8hr'!$A:$Z,$IU63+G$21-$G$21,$IT63)</f>
        <v>39</v>
      </c>
      <c r="H63" s="10">
        <f>INDEX('O3-8hr'!$A:$Z,$IU63+H$21-$G$21,$IT63)</f>
        <v>34</v>
      </c>
      <c r="I63" s="10">
        <f>INDEX('O3-8hr'!$A:$Z,$IU63+I$21-$G$21,$IT63)</f>
        <v>33</v>
      </c>
      <c r="J63" s="10">
        <f>INDEX('O3-8hr'!$A:$Z,$IU63+J$21-$G$21,$IT63)</f>
        <v>30</v>
      </c>
      <c r="K63" s="10">
        <f>INDEX('O3-8hr'!$A:$Z,$IU63+K$21-$G$21,$IT63)</f>
        <v>32</v>
      </c>
      <c r="L63" s="10">
        <f>INDEX('O3-8hr'!$A:$Z,$IU63+L$21-$G$21,$IT63)</f>
        <v>36.000000000000007</v>
      </c>
      <c r="M63" s="10">
        <f>INDEX('O3-8hr'!$A:$Z,$IU63+M$21-$G$21,$IT63)</f>
        <v>34</v>
      </c>
      <c r="N63" s="10">
        <f>INDEX('O3-8hr'!$A:$Z,$IU63+N$21-$G$21,$IT63)</f>
        <v>26.000000000000004</v>
      </c>
      <c r="O63" s="10">
        <f>INDEX('O3-8hr'!$A:$Z,$IU63+O$21-$G$21,$IT63)</f>
        <v>37.000000000000007</v>
      </c>
      <c r="P63" s="10">
        <f>INDEX('O3-8hr'!$A:$Z,$IU63+P$21-$G$21,$IT63)</f>
        <v>37.000000000000007</v>
      </c>
      <c r="Q63" s="10">
        <f>INDEX('O3-8hr'!$A:$Z,$IU63+Q$21-$G$21,$IT63)</f>
        <v>29</v>
      </c>
      <c r="R63" s="10">
        <f>INDEX('O3-8hr'!$A:$Z,$IU63+R$21-$G$21,$IT63)</f>
        <v>23</v>
      </c>
      <c r="S63" s="10">
        <f>INDEX('O3-8hr'!$A:$Z,$IU63+S$21-$G$21,$IT63)</f>
        <v>37.000000000000007</v>
      </c>
      <c r="T63" s="10">
        <f>INDEX('O3-8hr'!$A:$Z,$IU63+T$21-$G$21,$IT63)</f>
        <v>32</v>
      </c>
      <c r="U63" s="10">
        <f>INDEX('O3-8hr'!$A:$Z,$IU63+U$21-$G$21,$IT63)</f>
        <v>27</v>
      </c>
      <c r="V63" s="10">
        <f>INDEX('O3-8hr'!$A:$Z,$IU63+V$21-$G$21,$IT63)</f>
        <v>28</v>
      </c>
      <c r="W63" s="10">
        <f>INDEX('O3-8hr'!$A:$Z,$IU63+W$21-$G$21,$IT63)</f>
        <v>36.000000000000007</v>
      </c>
      <c r="X63" s="10">
        <f>INDEX('O3-8hr'!$A:$Z,$IU63+X$21-$G$21,$IT63)</f>
        <v>34</v>
      </c>
      <c r="Y63" s="10">
        <f>INDEX('O3-8hr'!$A:$Z,$IU63+Y$21-$G$21,$IT63)</f>
        <v>37.000000000000007</v>
      </c>
      <c r="Z63" s="10">
        <f>INDEX('O3-8hr'!$A:$Z,$IU63+Z$21-$G$21,$IT63)</f>
        <v>35</v>
      </c>
      <c r="AA63" s="10">
        <f>INDEX('O3-8hr'!$A:$Z,$IU63+AA$21-$G$21,$IT63)</f>
        <v>38</v>
      </c>
      <c r="AB63" s="10">
        <f>INDEX('O3-8hr'!$A:$Z,$IU63+AB$21-$G$21,$IT63)</f>
        <v>39</v>
      </c>
      <c r="AC63" s="10">
        <f>INDEX('O3-8hr'!$A:$Z,$IU63+AC$21-$G$21,$IT63)</f>
        <v>39</v>
      </c>
      <c r="AD63" s="10">
        <f>INDEX('O3-8hr'!$A:$Z,$IU63+AD$21-$G$21,$IT63)</f>
        <v>37.000000000000007</v>
      </c>
      <c r="AE63" s="10">
        <f>INDEX('O3-8hr'!$A:$Z,$IU63+AE$21-$G$21,$IT63)</f>
        <v>38</v>
      </c>
      <c r="AF63" s="10">
        <f>INDEX('O3-8hr'!$A:$Z,$IU63+AF$21-$G$21,$IT63)</f>
        <v>35</v>
      </c>
      <c r="AG63" s="10">
        <f>INDEX('O3-8hr'!$A:$Z,$IU63+AG$21-$G$21,$IT63)</f>
        <v>38</v>
      </c>
      <c r="AH63" s="10">
        <f>INDEX('O3-8hr'!$A:$Z,$IU63+AH$21-$G$21,$IT63)</f>
        <v>34</v>
      </c>
      <c r="AI63" s="10">
        <f>INDEX('O3-8hr'!$A:$Z,$IU63+AI$21-$G$21,$IT63)</f>
        <v>43</v>
      </c>
      <c r="AJ63" s="10">
        <f>INDEX('O3-8hr'!$A:$Z,$IU63+AJ$21-$G$21,$IT63)</f>
        <v>43</v>
      </c>
      <c r="AK63" s="10">
        <f>INDEX('O3-8hr'!$A:$Z,$IU63+AK$21-$G$21,$IT63)</f>
        <v>50</v>
      </c>
      <c r="AL63" s="10">
        <f>INDEX('O3-8hr'!$A:$Z,$IU63+AL$21-$G$21,$IT63)</f>
        <v>42</v>
      </c>
      <c r="AM63" s="10">
        <f>INDEX('O3-8hr'!$A:$Z,$IU63+AM$21-$G$21,$IT63)</f>
        <v>36.000000000000007</v>
      </c>
      <c r="AN63" s="10">
        <f>INDEX('O3-8hr'!$A:$Z,$IU63+AN$21-$G$21,$IT63)</f>
        <v>40</v>
      </c>
      <c r="AO63" s="10">
        <f>INDEX('O3-8hr'!$A:$Z,$IU63+AO$21-$G$21,$IT63)</f>
        <v>32</v>
      </c>
      <c r="AP63" s="10">
        <f>INDEX('O3-8hr'!$A:$Z,$IU63+AP$21-$G$21,$IT63)</f>
        <v>40</v>
      </c>
      <c r="AQ63" s="10">
        <f>INDEX('O3-8hr'!$A:$Z,$IU63+AQ$21-$G$21,$IT63)</f>
        <v>43</v>
      </c>
      <c r="AR63" s="10">
        <f>INDEX('O3-8hr'!$A:$Z,$IU63+AR$21-$G$21,$IT63)</f>
        <v>39</v>
      </c>
      <c r="AS63" s="10">
        <f>INDEX('O3-8hr'!$A:$Z,$IU63+AS$21-$G$21,$IT63)</f>
        <v>35</v>
      </c>
      <c r="AT63" s="10">
        <f>INDEX('O3-8hr'!$A:$Z,$IU63+AT$21-$G$21,$IT63)</f>
        <v>36.000000000000007</v>
      </c>
      <c r="AU63" s="10">
        <f>INDEX('O3-8hr'!$A:$Z,$IU63+AU$21-$G$21,$IT63)</f>
        <v>38</v>
      </c>
      <c r="AV63" s="10">
        <f>INDEX('O3-8hr'!$A:$Z,$IU63+AV$21-$G$21,$IT63)</f>
        <v>40</v>
      </c>
      <c r="AW63" s="10">
        <f>INDEX('O3-8hr'!$A:$Z,$IU63+AW$21-$G$21,$IT63)</f>
        <v>36.000000000000007</v>
      </c>
      <c r="AX63" s="10">
        <f>INDEX('O3-8hr'!$A:$Z,$IU63+AX$21-$G$21,$IT63)</f>
        <v>33</v>
      </c>
      <c r="AY63" s="10">
        <f>INDEX('O3-8hr'!$A:$Z,$IU63+AY$21-$G$21,$IT63)</f>
        <v>35</v>
      </c>
      <c r="AZ63" s="10">
        <f>INDEX('O3-8hr'!$A:$Z,$IU63+AZ$21-$G$21,$IT63)</f>
        <v>35</v>
      </c>
      <c r="BA63" s="10">
        <f>INDEX('O3-8hr'!$A:$Z,$IU63+BA$21-$G$21,$IT63)</f>
        <v>46</v>
      </c>
      <c r="BB63" s="10">
        <f>INDEX('O3-8hr'!$A:$Z,$IU63+BB$21-$G$21,$IT63)</f>
        <v>46</v>
      </c>
      <c r="BC63" s="10">
        <f>INDEX('O3-8hr'!$A:$Z,$IU63+BC$21-$G$21,$IT63)</f>
        <v>57</v>
      </c>
      <c r="BD63" s="10">
        <f>INDEX('O3-8hr'!$A:$Z,$IU63+BD$21-$G$21,$IT63)</f>
        <v>52.000000000000007</v>
      </c>
      <c r="BE63" s="10">
        <f>INDEX('O3-8hr'!$A:$Z,$IU63+BE$21-$G$21,$IT63)</f>
        <v>48</v>
      </c>
      <c r="BF63" s="10">
        <f>INDEX('O3-8hr'!$A:$Z,$IU63+BF$21-$G$21,$IT63)</f>
        <v>52.000000000000007</v>
      </c>
      <c r="BG63" s="10">
        <f>INDEX('O3-8hr'!$A:$Z,$IU63+BG$21-$G$21,$IT63)</f>
        <v>55</v>
      </c>
      <c r="BH63" s="10">
        <f>INDEX('O3-8hr'!$A:$Z,$IU63+BH$21-$G$21,$IT63)</f>
        <v>41</v>
      </c>
      <c r="BI63" s="10">
        <f>INDEX('O3-8hr'!$A:$Z,$IU63+BI$21-$G$21,$IT63)</f>
        <v>48</v>
      </c>
      <c r="BJ63" s="10">
        <f>INDEX('O3-8hr'!$A:$Z,$IU63+BJ$21-$G$21,$IT63)</f>
        <v>41</v>
      </c>
      <c r="BK63" s="10">
        <f>INDEX('O3-8hr'!$A:$Z,$IU63+BK$21-$G$21,$IT63)</f>
        <v>22.000000000000004</v>
      </c>
      <c r="BL63" s="10">
        <f>INDEX('O3-8hr'!$A:$Z,$IU63+BL$21-$G$21,$IT63)</f>
        <v>23</v>
      </c>
      <c r="BM63" s="10">
        <f>INDEX('O3-8hr'!$A:$Z,$IU63+BM$21-$G$21,$IT63)</f>
        <v>42</v>
      </c>
      <c r="BN63" s="10">
        <f>INDEX('O3-8hr'!$A:$Z,$IU63+BN$21-$G$21,$IT63)</f>
        <v>39</v>
      </c>
      <c r="BO63" s="10">
        <f>INDEX('O3-8hr'!$A:$Z,$IU63+BO$21-$G$21,$IT63)</f>
        <v>45.000000000000007</v>
      </c>
      <c r="BP63" s="10">
        <f>INDEX('O3-8hr'!$A:$Z,$IU63+BP$21-$G$21,$IT63)</f>
        <v>36.000000000000007</v>
      </c>
      <c r="BQ63" s="10">
        <f>INDEX('O3-8hr'!$A:$Z,$IU63+BQ$21-$G$21,$IT63)</f>
        <v>25</v>
      </c>
      <c r="BR63" s="10">
        <f>INDEX('O3-8hr'!$A:$Z,$IU63+BR$21-$G$21,$IT63)</f>
        <v>18.000000000000004</v>
      </c>
      <c r="BS63" s="10">
        <f>INDEX('O3-8hr'!$A:$Z,$IU63+BS$21-$G$21,$IT63)</f>
        <v>22.000000000000004</v>
      </c>
      <c r="BT63" s="10">
        <f>INDEX('O3-8hr'!$A:$Z,$IU63+BT$21-$G$21,$IT63)</f>
        <v>27</v>
      </c>
      <c r="BU63" s="10">
        <f>INDEX('O3-8hr'!$A:$Z,$IU63+BU$21-$G$21,$IT63)</f>
        <v>19</v>
      </c>
      <c r="BV63" s="10">
        <f>INDEX('O3-8hr'!$A:$Z,$IU63+BV$21-$G$21,$IT63)</f>
        <v>20</v>
      </c>
      <c r="BW63" s="10">
        <f>INDEX('O3-8hr'!$A:$Z,$IU63+BW$21-$G$21,$IT63)</f>
        <v>37.000000000000007</v>
      </c>
      <c r="BX63" s="10">
        <f>INDEX('O3-8hr'!$A:$Z,$IU63+BX$21-$G$21,$IT63)</f>
        <v>39</v>
      </c>
      <c r="BY63" s="10">
        <f>INDEX('O3-8hr'!$A:$Z,$IU63+BY$21-$G$21,$IT63)</f>
        <v>25</v>
      </c>
      <c r="BZ63" s="10">
        <f>INDEX('O3-8hr'!$A:$Z,$IU63+BZ$21-$G$21,$IT63)</f>
        <v>40</v>
      </c>
      <c r="CA63" s="10">
        <f>INDEX('O3-8hr'!$A:$Z,$IU63+CA$21-$G$21,$IT63)</f>
        <v>63</v>
      </c>
      <c r="CB63" s="10">
        <f>INDEX('O3-8hr'!$A:$Z,$IU63+CB$21-$G$21,$IT63)</f>
        <v>22.000000000000004</v>
      </c>
      <c r="CC63" s="10">
        <f>INDEX('O3-8hr'!$A:$Z,$IU63+CC$21-$G$21,$IT63)</f>
        <v>47</v>
      </c>
      <c r="CD63" s="10">
        <f>INDEX('O3-8hr'!$A:$Z,$IU63+CD$21-$G$21,$IT63)</f>
        <v>27</v>
      </c>
      <c r="CE63" s="10">
        <f>INDEX('O3-8hr'!$A:$Z,$IU63+CE$21-$G$21,$IT63)</f>
        <v>36.000000000000007</v>
      </c>
      <c r="CF63" s="10">
        <f>INDEX('O3-8hr'!$A:$Z,$IU63+CF$21-$G$21,$IT63)</f>
        <v>33</v>
      </c>
      <c r="CG63" s="10">
        <f>INDEX('O3-8hr'!$A:$Z,$IU63+CG$21-$G$21,$IT63)</f>
        <v>38</v>
      </c>
      <c r="CH63" s="10">
        <f>INDEX('O3-8hr'!$A:$Z,$IU63+CH$21-$G$21,$IT63)</f>
        <v>38</v>
      </c>
      <c r="CI63" s="10">
        <f>INDEX('O3-8hr'!$A:$Z,$IU63+CI$21-$G$21,$IT63)</f>
        <v>50</v>
      </c>
      <c r="CJ63" s="10">
        <f>INDEX('O3-8hr'!$A:$Z,$IU63+CJ$21-$G$21,$IT63)</f>
        <v>38</v>
      </c>
      <c r="CK63" s="10">
        <f>INDEX('O3-8hr'!$A:$Z,$IU63+CK$21-$G$21,$IT63)</f>
        <v>47</v>
      </c>
      <c r="CL63" s="10">
        <f>INDEX('O3-8hr'!$A:$Z,$IU63+CL$21-$G$21,$IT63)</f>
        <v>51.000000000000007</v>
      </c>
      <c r="CM63" s="10">
        <f>INDEX('O3-8hr'!$A:$Z,$IU63+CM$21-$G$21,$IT63)</f>
        <v>36.000000000000007</v>
      </c>
      <c r="CN63" s="10" t="str">
        <f>INDEX('O3-8hr'!$A:$Z,$IU63+CN$21-$G$21,$IT63)</f>
        <v/>
      </c>
      <c r="CO63" s="10">
        <f>INDEX('O3-8hr'!$A:$Z,$IU63+CO$21-$G$21,$IT63)</f>
        <v>44.000000000000007</v>
      </c>
      <c r="CP63" s="10">
        <f>INDEX('O3-8hr'!$A:$Z,$IU63+CP$21-$G$21,$IT63)</f>
        <v>54</v>
      </c>
      <c r="CQ63" s="10">
        <f>INDEX('O3-8hr'!$A:$Z,$IU63+CQ$21-$G$21,$IT63)</f>
        <v>68</v>
      </c>
      <c r="CR63" s="10">
        <f>INDEX('O3-8hr'!$A:$Z,$IU63+CR$21-$G$21,$IT63)</f>
        <v>47</v>
      </c>
      <c r="CS63" s="10">
        <f>INDEX('O3-8hr'!$A:$Z,$IU63+CS$21-$G$21,$IT63)</f>
        <v>36.000000000000007</v>
      </c>
      <c r="CT63" s="10">
        <f>INDEX('O3-8hr'!$A:$Z,$IU63+CT$21-$G$21,$IT63)</f>
        <v>54</v>
      </c>
      <c r="CU63" s="10">
        <f>INDEX('O3-8hr'!$A:$Z,$IU63+CU$21-$G$21,$IT63)</f>
        <v>51.000000000000007</v>
      </c>
      <c r="CV63" s="10">
        <f>INDEX('O3-8hr'!$A:$Z,$IU63+CV$21-$G$21,$IT63)</f>
        <v>32</v>
      </c>
      <c r="CW63" s="10">
        <f>INDEX('O3-8hr'!$A:$Z,$IU63+CW$21-$G$21,$IT63)</f>
        <v>25</v>
      </c>
      <c r="CX63" s="10">
        <f>INDEX('O3-8hr'!$A:$Z,$IU63+CX$21-$G$21,$IT63)</f>
        <v>50</v>
      </c>
      <c r="CY63" s="10">
        <f>INDEX('O3-8hr'!$A:$Z,$IU63+CY$21-$G$21,$IT63)</f>
        <v>32</v>
      </c>
      <c r="CZ63" s="10">
        <f>INDEX('O3-8hr'!$A:$Z,$IU63+CZ$21-$G$21,$IT63)</f>
        <v>51.000000000000007</v>
      </c>
      <c r="DA63" s="10">
        <f>INDEX('O3-8hr'!$A:$Z,$IU63+DA$21-$G$21,$IT63)</f>
        <v>50</v>
      </c>
      <c r="DB63" s="10">
        <f>INDEX('O3-8hr'!$A:$Z,$IU63+DB$21-$G$21,$IT63)</f>
        <v>19</v>
      </c>
      <c r="DC63" s="10">
        <f>INDEX('O3-8hr'!$A:$Z,$IU63+DC$21-$G$21,$IT63)</f>
        <v>35</v>
      </c>
      <c r="DD63" s="10">
        <f>INDEX('O3-8hr'!$A:$Z,$IU63+DD$21-$G$21,$IT63)</f>
        <v>39</v>
      </c>
      <c r="DE63" s="10">
        <f>INDEX('O3-8hr'!$A:$Z,$IU63+DE$21-$G$21,$IT63)</f>
        <v>65</v>
      </c>
      <c r="DF63" s="10">
        <f>INDEX('O3-8hr'!$A:$Z,$IU63+DF$21-$G$21,$IT63)</f>
        <v>46</v>
      </c>
      <c r="DG63" s="10">
        <f>INDEX('O3-8hr'!$A:$Z,$IU63+DG$21-$G$21,$IT63)</f>
        <v>26.000000000000004</v>
      </c>
      <c r="DH63" s="10">
        <f>INDEX('O3-8hr'!$A:$Z,$IU63+DH$21-$G$21,$IT63)</f>
        <v>37.000000000000007</v>
      </c>
      <c r="DI63" s="10">
        <f>INDEX('O3-8hr'!$A:$Z,$IU63+DI$21-$G$21,$IT63)</f>
        <v>55</v>
      </c>
      <c r="DJ63" s="10">
        <f>INDEX('O3-8hr'!$A:$Z,$IU63+DJ$21-$G$21,$IT63)</f>
        <v>37.000000000000007</v>
      </c>
      <c r="DK63" s="10">
        <f>INDEX('O3-8hr'!$A:$Z,$IU63+DK$21-$G$21,$IT63)</f>
        <v>41</v>
      </c>
      <c r="DL63" s="10">
        <f>INDEX('O3-8hr'!$A:$Z,$IU63+DL$21-$G$21,$IT63)</f>
        <v>69</v>
      </c>
      <c r="DM63" s="10">
        <f>INDEX('O3-8hr'!$A:$Z,$IU63+DM$21-$G$21,$IT63)</f>
        <v>65</v>
      </c>
      <c r="DN63" s="10">
        <f>INDEX('O3-8hr'!$A:$Z,$IU63+DN$21-$G$21,$IT63)</f>
        <v>52.000000000000007</v>
      </c>
      <c r="DO63" s="10">
        <f>INDEX('O3-8hr'!$A:$Z,$IU63+DO$21-$G$21,$IT63)</f>
        <v>57</v>
      </c>
      <c r="DP63" s="10">
        <f>INDEX('O3-8hr'!$A:$Z,$IU63+DP$21-$G$21,$IT63)</f>
        <v>48</v>
      </c>
      <c r="DQ63" s="10">
        <f>INDEX('O3-8hr'!$A:$Z,$IU63+DQ$21-$G$21,$IT63)</f>
        <v>53.000000000000007</v>
      </c>
      <c r="DR63" s="10">
        <f>INDEX('O3-8hr'!$A:$Z,$IU63+DR$21-$G$21,$IT63)</f>
        <v>63</v>
      </c>
      <c r="DS63" s="10">
        <f>INDEX('O3-8hr'!$A:$Z,$IU63+DS$21-$G$21,$IT63)</f>
        <v>54</v>
      </c>
      <c r="DT63" s="10">
        <f>INDEX('O3-8hr'!$A:$Z,$IU63+DT$21-$G$21,$IT63)</f>
        <v>57</v>
      </c>
      <c r="DU63" s="10">
        <f>INDEX('O3-8hr'!$A:$Z,$IU63+DU$21-$G$21,$IT63)</f>
        <v>46</v>
      </c>
      <c r="DV63" s="10">
        <f>INDEX('O3-8hr'!$A:$Z,$IU63+DV$21-$G$21,$IT63)</f>
        <v>34</v>
      </c>
      <c r="DW63" s="10">
        <f>INDEX('O3-8hr'!$A:$Z,$IU63+DW$21-$G$21,$IT63)</f>
        <v>48</v>
      </c>
      <c r="DX63" s="10">
        <f>INDEX('O3-8hr'!$A:$Z,$IU63+DX$21-$G$21,$IT63)</f>
        <v>50</v>
      </c>
      <c r="DY63" s="10">
        <f>INDEX('O3-8hr'!$A:$Z,$IU63+DY$21-$G$21,$IT63)</f>
        <v>43</v>
      </c>
      <c r="DZ63" s="10">
        <f>INDEX('O3-8hr'!$A:$Z,$IU63+DZ$21-$G$21,$IT63)</f>
        <v>32</v>
      </c>
      <c r="EA63" s="10">
        <f>INDEX('O3-8hr'!$A:$Z,$IU63+EA$21-$G$21,$IT63)</f>
        <v>48</v>
      </c>
      <c r="EB63" s="10">
        <f>INDEX('O3-8hr'!$A:$Z,$IU63+EB$21-$G$21,$IT63)</f>
        <v>52.000000000000007</v>
      </c>
      <c r="EC63" s="10">
        <f>INDEX('O3-8hr'!$A:$Z,$IU63+EC$21-$G$21,$IT63)</f>
        <v>35</v>
      </c>
      <c r="ED63" s="10">
        <f>INDEX('O3-8hr'!$A:$Z,$IU63+ED$21-$G$21,$IT63)</f>
        <v>74.000000000000014</v>
      </c>
      <c r="EE63" s="10">
        <f>INDEX('O3-8hr'!$A:$Z,$IU63+EE$21-$G$21,$IT63)</f>
        <v>61.000000000000007</v>
      </c>
      <c r="EF63" s="10">
        <f>INDEX('O3-8hr'!$A:$Z,$IU63+EF$21-$G$21,$IT63)</f>
        <v>51.000000000000007</v>
      </c>
      <c r="EG63" s="10">
        <f>INDEX('O3-8hr'!$A:$Z,$IU63+EG$21-$G$21,$IT63)</f>
        <v>22.000000000000004</v>
      </c>
      <c r="EH63" s="10">
        <f>INDEX('O3-8hr'!$A:$Z,$IU63+EH$21-$G$21,$IT63)</f>
        <v>33</v>
      </c>
      <c r="EI63" s="10">
        <f>INDEX('O3-8hr'!$A:$Z,$IU63+EI$21-$G$21,$IT63)</f>
        <v>41</v>
      </c>
      <c r="EJ63" s="10">
        <f>INDEX('O3-8hr'!$A:$Z,$IU63+EJ$21-$G$21,$IT63)</f>
        <v>51.000000000000007</v>
      </c>
      <c r="EK63" s="10">
        <f>INDEX('O3-8hr'!$A:$Z,$IU63+EK$21-$G$21,$IT63)</f>
        <v>43</v>
      </c>
      <c r="EL63" s="10">
        <f>INDEX('O3-8hr'!$A:$Z,$IU63+EL$21-$G$21,$IT63)</f>
        <v>47</v>
      </c>
      <c r="EM63" s="10">
        <f>INDEX('O3-8hr'!$A:$Z,$IU63+EM$21-$G$21,$IT63)</f>
        <v>59.000000000000007</v>
      </c>
      <c r="EN63" s="10">
        <f>INDEX('O3-8hr'!$A:$Z,$IU63+EN$21-$G$21,$IT63)</f>
        <v>61.000000000000007</v>
      </c>
      <c r="EO63" s="10">
        <f>INDEX('O3-8hr'!$A:$Z,$IU63+EO$21-$G$21,$IT63)</f>
        <v>63</v>
      </c>
      <c r="EP63" s="10">
        <f>INDEX('O3-8hr'!$A:$Z,$IU63+EP$21-$G$21,$IT63)</f>
        <v>54</v>
      </c>
      <c r="EQ63" s="10">
        <f>INDEX('O3-8hr'!$A:$Z,$IU63+EQ$21-$G$21,$IT63)</f>
        <v>34</v>
      </c>
      <c r="ER63" s="10">
        <f>INDEX('O3-8hr'!$A:$Z,$IU63+ER$21-$G$21,$IT63)</f>
        <v>44.000000000000007</v>
      </c>
      <c r="ES63" s="10">
        <f>INDEX('O3-8hr'!$A:$Z,$IU63+ES$21-$G$21,$IT63)</f>
        <v>65</v>
      </c>
      <c r="ET63" s="10">
        <f>INDEX('O3-8hr'!$A:$Z,$IU63+ET$21-$G$21,$IT63)</f>
        <v>67</v>
      </c>
      <c r="EU63" s="10">
        <f>INDEX('O3-8hr'!$A:$Z,$IU63+EU$21-$G$21,$IT63)</f>
        <v>50</v>
      </c>
      <c r="EV63" s="10">
        <f>INDEX('O3-8hr'!$A:$Z,$IU63+EV$21-$G$21,$IT63)</f>
        <v>48</v>
      </c>
      <c r="EW63" s="10">
        <f>INDEX('O3-8hr'!$A:$Z,$IU63+EW$21-$G$21,$IT63)</f>
        <v>61.000000000000007</v>
      </c>
      <c r="EX63" s="10">
        <f>INDEX('O3-8hr'!$A:$Z,$IU63+EX$21-$G$21,$IT63)</f>
        <v>41</v>
      </c>
      <c r="EY63" s="10">
        <f>INDEX('O3-8hr'!$A:$Z,$IU63+EY$21-$G$21,$IT63)</f>
        <v>58</v>
      </c>
      <c r="EZ63" s="10">
        <f>INDEX('O3-8hr'!$A:$Z,$IU63+EZ$21-$G$21,$IT63)</f>
        <v>67</v>
      </c>
      <c r="FA63" s="10">
        <f>INDEX('O3-8hr'!$A:$Z,$IU63+FA$21-$G$21,$IT63)</f>
        <v>69</v>
      </c>
      <c r="FB63" s="10">
        <f>INDEX('O3-8hr'!$A:$Z,$IU63+FB$21-$G$21,$IT63)</f>
        <v>61.000000000000007</v>
      </c>
      <c r="FC63" s="10">
        <f>INDEX('O3-8hr'!$A:$Z,$IU63+FC$21-$G$21,$IT63)</f>
        <v>36.000000000000007</v>
      </c>
      <c r="FD63" s="10">
        <f>INDEX('O3-8hr'!$A:$Z,$IU63+FD$21-$G$21,$IT63)</f>
        <v>26.000000000000004</v>
      </c>
      <c r="FE63" s="10">
        <f>INDEX('O3-8hr'!$A:$Z,$IU63+FE$21-$G$21,$IT63)</f>
        <v>25</v>
      </c>
      <c r="FF63" s="10">
        <f>INDEX('O3-8hr'!$A:$Z,$IU63+FF$21-$G$21,$IT63)</f>
        <v>27</v>
      </c>
      <c r="FG63" s="10">
        <f>INDEX('O3-8hr'!$A:$Z,$IU63+FG$21-$G$21,$IT63)</f>
        <v>30</v>
      </c>
      <c r="FH63" s="10">
        <f>INDEX('O3-8hr'!$A:$Z,$IU63+FH$21-$G$21,$IT63)</f>
        <v>45.000000000000007</v>
      </c>
      <c r="FI63" s="10">
        <f>INDEX('O3-8hr'!$A:$Z,$IU63+FI$21-$G$21,$IT63)</f>
        <v>42</v>
      </c>
      <c r="FJ63" s="10">
        <f>INDEX('O3-8hr'!$A:$Z,$IU63+FJ$21-$G$21,$IT63)</f>
        <v>35</v>
      </c>
      <c r="FK63" s="10">
        <f>INDEX('O3-8hr'!$A:$Z,$IU63+FK$21-$G$21,$IT63)</f>
        <v>46</v>
      </c>
      <c r="FL63" s="10">
        <f>INDEX('O3-8hr'!$A:$Z,$IU63+FL$21-$G$21,$IT63)</f>
        <v>56</v>
      </c>
      <c r="FM63" s="10">
        <f>INDEX('O3-8hr'!$A:$Z,$IU63+FM$21-$G$21,$IT63)</f>
        <v>32</v>
      </c>
      <c r="FN63" s="10">
        <f>INDEX('O3-8hr'!$A:$Z,$IU63+FN$21-$G$21,$IT63)</f>
        <v>50</v>
      </c>
      <c r="FO63" s="10">
        <f>INDEX('O3-8hr'!$A:$Z,$IU63+FO$21-$G$21,$IT63)</f>
        <v>45.000000000000007</v>
      </c>
      <c r="FP63" s="10">
        <f>INDEX('O3-8hr'!$A:$Z,$IU63+FP$21-$G$21,$IT63)</f>
        <v>59.000000000000007</v>
      </c>
      <c r="FQ63" s="10">
        <f>INDEX('O3-8hr'!$A:$Z,$IU63+FQ$21-$G$21,$IT63)</f>
        <v>44.000000000000007</v>
      </c>
      <c r="FR63" s="10">
        <f>INDEX('O3-8hr'!$A:$Z,$IU63+FR$21-$G$21,$IT63)</f>
        <v>49</v>
      </c>
      <c r="FS63" s="10">
        <f>INDEX('O3-8hr'!$A:$Z,$IU63+FS$21-$G$21,$IT63)</f>
        <v>46</v>
      </c>
      <c r="FT63" s="10">
        <f>INDEX('O3-8hr'!$A:$Z,$IU63+FT$21-$G$21,$IT63)</f>
        <v>35</v>
      </c>
      <c r="FU63" s="10">
        <f>INDEX('O3-8hr'!$A:$Z,$IU63+FU$21-$G$21,$IT63)</f>
        <v>44.000000000000007</v>
      </c>
      <c r="FV63" s="10">
        <f>INDEX('O3-8hr'!$A:$Z,$IU63+FV$21-$G$21,$IT63)</f>
        <v>58</v>
      </c>
      <c r="FW63" s="10">
        <f>INDEX('O3-8hr'!$A:$Z,$IU63+FW$21-$G$21,$IT63)</f>
        <v>53.000000000000007</v>
      </c>
      <c r="FX63" s="10">
        <f>INDEX('O3-8hr'!$A:$Z,$IU63+FX$21-$G$21,$IT63)</f>
        <v>45.000000000000007</v>
      </c>
      <c r="FY63" s="10">
        <f>INDEX('O3-8hr'!$A:$Z,$IU63+FY$21-$G$21,$IT63)</f>
        <v>29</v>
      </c>
      <c r="FZ63" s="10">
        <f>INDEX('O3-8hr'!$A:$Z,$IU63+FZ$21-$G$21,$IT63)</f>
        <v>51.000000000000007</v>
      </c>
      <c r="GA63" s="10">
        <f>INDEX('O3-8hr'!$A:$Z,$IU63+GA$21-$G$21,$IT63)</f>
        <v>64</v>
      </c>
      <c r="GB63" s="10">
        <f>INDEX('O3-8hr'!$A:$Z,$IU63+GB$21-$G$21,$IT63)</f>
        <v>50</v>
      </c>
      <c r="GC63" s="10">
        <f>INDEX('O3-8hr'!$A:$Z,$IU63+GC$21-$G$21,$IT63)</f>
        <v>41</v>
      </c>
      <c r="GD63" s="10">
        <f>INDEX('O3-8hr'!$A:$Z,$IU63+GD$21-$G$21,$IT63)</f>
        <v>44.000000000000007</v>
      </c>
      <c r="GE63" s="10">
        <f>INDEX('O3-8hr'!$A:$Z,$IU63+GE$21-$G$21,$IT63)</f>
        <v>38</v>
      </c>
      <c r="GF63" s="10">
        <f>INDEX('O3-8hr'!$A:$Z,$IU63+GF$21-$G$21,$IT63)</f>
        <v>44.000000000000007</v>
      </c>
      <c r="GG63" s="10">
        <f>INDEX('O3-8hr'!$A:$Z,$IU63+GG$21-$G$21,$IT63)</f>
        <v>36.000000000000007</v>
      </c>
      <c r="GH63" s="10">
        <f>INDEX('O3-8hr'!$A:$Z,$IU63+GH$21-$G$21,$IT63)</f>
        <v>58</v>
      </c>
      <c r="GI63" s="10">
        <f>INDEX('O3-8hr'!$A:$Z,$IU63+GI$21-$G$21,$IT63)</f>
        <v>30</v>
      </c>
      <c r="GJ63" s="10">
        <f>INDEX('O3-8hr'!$A:$Z,$IU63+GJ$21-$G$21,$IT63)</f>
        <v>32</v>
      </c>
      <c r="GK63" s="10">
        <f>INDEX('O3-8hr'!$A:$Z,$IU63+GK$21-$G$21,$IT63)</f>
        <v>31</v>
      </c>
      <c r="GL63" s="10">
        <f>INDEX('O3-8hr'!$A:$Z,$IU63+GL$21-$G$21,$IT63)</f>
        <v>35</v>
      </c>
      <c r="GM63" s="10">
        <f>INDEX('O3-8hr'!$A:$Z,$IU63+GM$21-$G$21,$IT63)</f>
        <v>34</v>
      </c>
      <c r="GN63" s="10">
        <f>INDEX('O3-8hr'!$A:$Z,$IU63+GN$21-$G$21,$IT63)</f>
        <v>31</v>
      </c>
      <c r="GO63" s="10">
        <f>INDEX('O3-8hr'!$A:$Z,$IU63+GO$21-$G$21,$IT63)</f>
        <v>40</v>
      </c>
      <c r="GP63" s="10">
        <f>INDEX('O3-8hr'!$A:$Z,$IU63+GP$21-$G$21,$IT63)</f>
        <v>51.000000000000007</v>
      </c>
      <c r="GQ63" s="10">
        <f>INDEX('O3-8hr'!$A:$Z,$IU63+GQ$21-$G$21,$IT63)</f>
        <v>46</v>
      </c>
      <c r="GR63" s="10">
        <f>INDEX('O3-8hr'!$A:$Z,$IU63+GR$21-$G$21,$IT63)</f>
        <v>57</v>
      </c>
      <c r="GS63" s="10">
        <f>INDEX('O3-8hr'!$A:$Z,$IU63+GS$21-$G$21,$IT63)</f>
        <v>35</v>
      </c>
      <c r="GT63" s="10">
        <f>INDEX('O3-8hr'!$A:$Z,$IU63+GT$21-$G$21,$IT63)</f>
        <v>34</v>
      </c>
      <c r="GU63" s="10">
        <f>INDEX('O3-8hr'!$A:$Z,$IU63+GU$21-$G$21,$IT63)</f>
        <v>41</v>
      </c>
      <c r="GV63" s="10">
        <f>INDEX('O3-8hr'!$A:$Z,$IU63+GV$21-$G$21,$IT63)</f>
        <v>55</v>
      </c>
      <c r="GW63" s="10">
        <f>INDEX('O3-8hr'!$A:$Z,$IU63+GW$21-$G$21,$IT63)</f>
        <v>32</v>
      </c>
      <c r="GX63" s="10">
        <f>INDEX('O3-8hr'!$A:$Z,$IU63+GX$21-$G$21,$IT63)</f>
        <v>34</v>
      </c>
      <c r="GY63" s="10">
        <f>INDEX('O3-8hr'!$A:$Z,$IU63+GY$21-$G$21,$IT63)</f>
        <v>32</v>
      </c>
      <c r="GZ63" s="10">
        <f>INDEX('O3-8hr'!$A:$Z,$IU63+GZ$21-$G$21,$IT63)</f>
        <v>29</v>
      </c>
      <c r="HA63" s="10">
        <f>INDEX('O3-8hr'!$A:$Z,$IU63+HA$21-$G$21,$IT63)</f>
        <v>21</v>
      </c>
      <c r="HB63" s="10">
        <f>INDEX('O3-8hr'!$A:$Z,$IU63+HB$21-$G$21,$IT63)</f>
        <v>33</v>
      </c>
      <c r="HC63" s="10">
        <f>INDEX('O3-8hr'!$A:$Z,$IU63+HC$21-$G$21,$IT63)</f>
        <v>46</v>
      </c>
      <c r="HD63" s="10">
        <f>INDEX('O3-8hr'!$A:$Z,$IU63+HD$21-$G$21,$IT63)</f>
        <v>41</v>
      </c>
      <c r="HE63" s="10">
        <f>INDEX('O3-8hr'!$A:$Z,$IU63+HE$21-$G$21,$IT63)</f>
        <v>66</v>
      </c>
      <c r="HF63" s="10">
        <f>INDEX('O3-8hr'!$A:$Z,$IU63+HF$21-$G$21,$IT63)</f>
        <v>33</v>
      </c>
      <c r="HG63" s="10">
        <f>INDEX('O3-8hr'!$A:$Z,$IU63+HG$21-$G$21,$IT63)</f>
        <v>35</v>
      </c>
      <c r="HH63" s="10">
        <f>INDEX('O3-8hr'!$A:$Z,$IU63+HH$21-$G$21,$IT63)</f>
        <v>43</v>
      </c>
      <c r="HI63" s="10">
        <f>INDEX('O3-8hr'!$A:$Z,$IU63+HI$21-$G$21,$IT63)</f>
        <v>32</v>
      </c>
      <c r="HJ63" s="10">
        <f>INDEX('O3-8hr'!$A:$Z,$IU63+HJ$21-$G$21,$IT63)</f>
        <v>28</v>
      </c>
      <c r="HK63" s="10">
        <f>INDEX('O3-8hr'!$A:$Z,$IU63+HK$21-$G$21,$IT63)</f>
        <v>23</v>
      </c>
      <c r="HL63" s="10">
        <f>INDEX('O3-8hr'!$A:$Z,$IU63+HL$21-$G$21,$IT63)</f>
        <v>18.000000000000004</v>
      </c>
      <c r="HM63" s="10">
        <f>INDEX('O3-8hr'!$A:$Z,$IU63+HM$21-$G$21,$IT63)</f>
        <v>16</v>
      </c>
      <c r="HN63" s="10">
        <f>INDEX('O3-8hr'!$A:$Z,$IU63+HN$21-$G$21,$IT63)</f>
        <v>10</v>
      </c>
      <c r="HO63" s="10">
        <f>INDEX('O3-8hr'!$A:$Z,$IU63+HO$21-$G$21,$IT63)</f>
        <v>25</v>
      </c>
      <c r="HP63" s="10">
        <f>INDEX('O3-8hr'!$A:$Z,$IU63+HP$21-$G$21,$IT63)</f>
        <v>25</v>
      </c>
      <c r="HQ63" s="10">
        <f>INDEX('O3-8hr'!$A:$Z,$IU63+HQ$21-$G$21,$IT63)</f>
        <v>27</v>
      </c>
      <c r="HR63" s="10">
        <f>INDEX('O3-8hr'!$A:$Z,$IU63+HR$21-$G$21,$IT63)</f>
        <v>25</v>
      </c>
      <c r="HS63" s="10">
        <f>INDEX('O3-8hr'!$A:$Z,$IU63+HS$21-$G$21,$IT63)</f>
        <v>36.000000000000007</v>
      </c>
      <c r="HT63" s="10">
        <f>INDEX('O3-8hr'!$A:$Z,$IU63+HT$21-$G$21,$IT63)</f>
        <v>18.000000000000004</v>
      </c>
      <c r="HU63" s="10">
        <f>INDEX('O3-8hr'!$A:$Z,$IU63+HU$21-$G$21,$IT63)</f>
        <v>21</v>
      </c>
      <c r="HV63" s="10">
        <f>INDEX('O3-8hr'!$A:$Z,$IU63+HV$21-$G$21,$IT63)</f>
        <v>32</v>
      </c>
      <c r="HW63" s="10">
        <f>INDEX('O3-8hr'!$A:$Z,$IU63+HW$21-$G$21,$IT63)</f>
        <v>23</v>
      </c>
      <c r="HX63" s="10">
        <f>INDEX('O3-8hr'!$A:$Z,$IU63+HX$21-$G$21,$IT63)</f>
        <v>28</v>
      </c>
      <c r="HY63" s="10">
        <f>INDEX('O3-8hr'!$A:$Z,$IU63+HY$21-$G$21,$IT63)</f>
        <v>20</v>
      </c>
      <c r="HZ63" s="10">
        <f>INDEX('O3-8hr'!$A:$Z,$IU63+HZ$21-$G$21,$IT63)</f>
        <v>22.000000000000004</v>
      </c>
      <c r="IA63" s="10">
        <f>INDEX('O3-8hr'!$A:$Z,$IU63+IA$21-$G$21,$IT63)</f>
        <v>35</v>
      </c>
      <c r="IB63" s="10">
        <f>INDEX('O3-8hr'!$A:$Z,$IU63+IB$21-$G$21,$IT63)</f>
        <v>37.000000000000007</v>
      </c>
      <c r="IC63" s="10">
        <f>INDEX('O3-8hr'!$A:$Z,$IU63+IC$21-$G$21,$IT63)</f>
        <v>31</v>
      </c>
      <c r="ID63" s="10">
        <f>INDEX('O3-8hr'!$A:$Z,$IU63+ID$21-$G$21,$IT63)</f>
        <v>44.000000000000007</v>
      </c>
      <c r="IE63" s="10">
        <f>INDEX('O3-8hr'!$A:$Z,$IU63+IE$21-$G$21,$IT63)</f>
        <v>36.000000000000007</v>
      </c>
      <c r="IF63" s="10">
        <f>INDEX('O3-8hr'!$A:$Z,$IU63+IF$21-$G$21,$IT63)</f>
        <v>28</v>
      </c>
      <c r="IG63" s="10">
        <f>INDEX('O3-8hr'!$A:$Z,$IU63+IG$21-$G$21,$IT63)</f>
        <v>16</v>
      </c>
      <c r="IH63" s="10">
        <f>INDEX('O3-8hr'!$A:$Z,$IU63+IH$21-$G$21,$IT63)</f>
        <v>20</v>
      </c>
      <c r="II63" s="10">
        <f>INDEX('O3-8hr'!$A:$Z,$IU63+II$21-$G$21,$IT63)</f>
        <v>31</v>
      </c>
      <c r="IJ63" s="10">
        <f>INDEX('O3-8hr'!$A:$Z,$IU63+IJ$21-$G$21,$IT63)</f>
        <v>28</v>
      </c>
      <c r="IK63" s="10">
        <f>INDEX('O3-8hr'!$A:$Z,$IU63+IK$21-$G$21,$IT63)</f>
        <v>20</v>
      </c>
      <c r="IL63" s="10">
        <f>INDEX('O3-8hr'!$A:$Z,$IU63+IL$21-$G$21,$IT63)</f>
        <v>28</v>
      </c>
      <c r="IM63" s="10">
        <f>INDEX('O3-8hr'!$A:$Z,$IU63+IM$21-$G$21,$IT63)</f>
        <v>16</v>
      </c>
      <c r="IN63" s="10">
        <f>INDEX('O3-8hr'!$A:$Z,$IU63+IN$21-$G$21,$IT63)</f>
        <v>21</v>
      </c>
      <c r="IO63" s="10">
        <f>INDEX('O3-8hr'!$A:$Z,$IU63+IO$21-$G$21,$IT63)</f>
        <v>26.000000000000004</v>
      </c>
      <c r="IP63" s="10">
        <f>INDEX('O3-8hr'!$A:$Z,$IU63+IP$21-$G$21,$IT63)</f>
        <v>37.000000000000007</v>
      </c>
      <c r="IQ63" s="15">
        <f>INDEX('O3-8hr'!$A:$Z,$IU63+IQ$21-$G$21,$IT63)</f>
        <v>24</v>
      </c>
      <c r="IR63" s="21">
        <f t="shared" si="59"/>
        <v>74.000000000000014</v>
      </c>
      <c r="IT63" s="40">
        <f>MATCH($B63,'O3-8hr'!$1:$1,0)</f>
        <v>4</v>
      </c>
      <c r="IU63" s="40">
        <f>MATCH(DATE($A63,$IT$18,$IU$18),'O3-8hr'!$B:$B,0)</f>
        <v>431</v>
      </c>
    </row>
    <row r="64" spans="1:255" ht="12.75" customHeight="1" x14ac:dyDescent="0.2">
      <c r="A64" s="21">
        <v>2016</v>
      </c>
      <c r="B64" s="21">
        <v>340010006</v>
      </c>
      <c r="C64" s="20">
        <f>INDEX(Sites!$A:$N,MATCH($B64,Sites!$A:$A,0),2)</f>
        <v>39.464872</v>
      </c>
      <c r="D64" s="21" t="str">
        <f>INDEX(Sites!$A:$N,MATCH($B64,Sites!$A:$A,0),4)</f>
        <v>NJ</v>
      </c>
      <c r="E64" s="21" t="str">
        <f>INDEX(Sites!$A:$N,MATCH($B64,Sites!$A:$A,0),10)</f>
        <v>5.0</v>
      </c>
      <c r="F64" s="40" t="str">
        <f>INDEX(Sites!$A:$N,MATCH($B64,Sites!$A:$A,0),6)</f>
        <v>Brigantine</v>
      </c>
      <c r="G64" s="16">
        <f>INDEX('O3-8hr'!$A:$Z,$IU64+G$21-$G$21,$IT64)</f>
        <v>49</v>
      </c>
      <c r="H64" s="10">
        <f>INDEX('O3-8hr'!$A:$Z,$IU64+H$21-$G$21,$IT64)</f>
        <v>36.000000000000007</v>
      </c>
      <c r="I64" s="10">
        <f>INDEX('O3-8hr'!$A:$Z,$IU64+I$21-$G$21,$IT64)</f>
        <v>35</v>
      </c>
      <c r="J64" s="10">
        <f>INDEX('O3-8hr'!$A:$Z,$IU64+J$21-$G$21,$IT64)</f>
        <v>30</v>
      </c>
      <c r="K64" s="10">
        <f>INDEX('O3-8hr'!$A:$Z,$IU64+K$21-$G$21,$IT64)</f>
        <v>38</v>
      </c>
      <c r="L64" s="10">
        <f>INDEX('O3-8hr'!$A:$Z,$IU64+L$21-$G$21,$IT64)</f>
        <v>27</v>
      </c>
      <c r="M64" s="10">
        <f>INDEX('O3-8hr'!$A:$Z,$IU64+M$21-$G$21,$IT64)</f>
        <v>38</v>
      </c>
      <c r="N64" s="10">
        <f>INDEX('O3-8hr'!$A:$Z,$IU64+N$21-$G$21,$IT64)</f>
        <v>47</v>
      </c>
      <c r="O64" s="10">
        <f>INDEX('O3-8hr'!$A:$Z,$IU64+O$21-$G$21,$IT64)</f>
        <v>48</v>
      </c>
      <c r="P64" s="10">
        <f>INDEX('O3-8hr'!$A:$Z,$IU64+P$21-$G$21,$IT64)</f>
        <v>43</v>
      </c>
      <c r="Q64" s="10">
        <f>INDEX('O3-8hr'!$A:$Z,$IU64+Q$21-$G$21,$IT64)</f>
        <v>45.000000000000007</v>
      </c>
      <c r="R64" s="10">
        <f>INDEX('O3-8hr'!$A:$Z,$IU64+R$21-$G$21,$IT64)</f>
        <v>32</v>
      </c>
      <c r="S64" s="10">
        <f>INDEX('O3-8hr'!$A:$Z,$IU64+S$21-$G$21,$IT64)</f>
        <v>41</v>
      </c>
      <c r="T64" s="10">
        <f>INDEX('O3-8hr'!$A:$Z,$IU64+T$21-$G$21,$IT64)</f>
        <v>41</v>
      </c>
      <c r="U64" s="10">
        <f>INDEX('O3-8hr'!$A:$Z,$IU64+U$21-$G$21,$IT64)</f>
        <v>25</v>
      </c>
      <c r="V64" s="10">
        <f>INDEX('O3-8hr'!$A:$Z,$IU64+V$21-$G$21,$IT64)</f>
        <v>30</v>
      </c>
      <c r="W64" s="10">
        <f>INDEX('O3-8hr'!$A:$Z,$IU64+W$21-$G$21,$IT64)</f>
        <v>42</v>
      </c>
      <c r="X64" s="10">
        <f>INDEX('O3-8hr'!$A:$Z,$IU64+X$21-$G$21,$IT64)</f>
        <v>42</v>
      </c>
      <c r="Y64" s="10">
        <f>INDEX('O3-8hr'!$A:$Z,$IU64+Y$21-$G$21,$IT64)</f>
        <v>33</v>
      </c>
      <c r="Z64" s="10">
        <f>INDEX('O3-8hr'!$A:$Z,$IU64+Z$21-$G$21,$IT64)</f>
        <v>39</v>
      </c>
      <c r="AA64" s="10">
        <f>INDEX('O3-8hr'!$A:$Z,$IU64+AA$21-$G$21,$IT64)</f>
        <v>42</v>
      </c>
      <c r="AB64" s="10">
        <f>INDEX('O3-8hr'!$A:$Z,$IU64+AB$21-$G$21,$IT64)</f>
        <v>45.000000000000007</v>
      </c>
      <c r="AC64" s="10">
        <f>INDEX('O3-8hr'!$A:$Z,$IU64+AC$21-$G$21,$IT64)</f>
        <v>53.000000000000007</v>
      </c>
      <c r="AD64" s="10">
        <f>INDEX('O3-8hr'!$A:$Z,$IU64+AD$21-$G$21,$IT64)</f>
        <v>49</v>
      </c>
      <c r="AE64" s="10">
        <f>INDEX('O3-8hr'!$A:$Z,$IU64+AE$21-$G$21,$IT64)</f>
        <v>36.000000000000007</v>
      </c>
      <c r="AF64" s="10">
        <f>INDEX('O3-8hr'!$A:$Z,$IU64+AF$21-$G$21,$IT64)</f>
        <v>38</v>
      </c>
      <c r="AG64" s="10">
        <f>INDEX('O3-8hr'!$A:$Z,$IU64+AG$21-$G$21,$IT64)</f>
        <v>38</v>
      </c>
      <c r="AH64" s="10">
        <f>INDEX('O3-8hr'!$A:$Z,$IU64+AH$21-$G$21,$IT64)</f>
        <v>44.000000000000007</v>
      </c>
      <c r="AI64" s="10">
        <f>INDEX('O3-8hr'!$A:$Z,$IU64+AI$21-$G$21,$IT64)</f>
        <v>47</v>
      </c>
      <c r="AJ64" s="10">
        <f>INDEX('O3-8hr'!$A:$Z,$IU64+AJ$21-$G$21,$IT64)</f>
        <v>48</v>
      </c>
      <c r="AK64" s="10">
        <f>INDEX('O3-8hr'!$A:$Z,$IU64+AK$21-$G$21,$IT64)</f>
        <v>48</v>
      </c>
      <c r="AL64" s="10">
        <f>INDEX('O3-8hr'!$A:$Z,$IU64+AL$21-$G$21,$IT64)</f>
        <v>33</v>
      </c>
      <c r="AM64" s="10">
        <f>INDEX('O3-8hr'!$A:$Z,$IU64+AM$21-$G$21,$IT64)</f>
        <v>39</v>
      </c>
      <c r="AN64" s="10">
        <f>INDEX('O3-8hr'!$A:$Z,$IU64+AN$21-$G$21,$IT64)</f>
        <v>43</v>
      </c>
      <c r="AO64" s="10">
        <f>INDEX('O3-8hr'!$A:$Z,$IU64+AO$21-$G$21,$IT64)</f>
        <v>43</v>
      </c>
      <c r="AP64" s="10">
        <f>INDEX('O3-8hr'!$A:$Z,$IU64+AP$21-$G$21,$IT64)</f>
        <v>40</v>
      </c>
      <c r="AQ64" s="10">
        <f>INDEX('O3-8hr'!$A:$Z,$IU64+AQ$21-$G$21,$IT64)</f>
        <v>48</v>
      </c>
      <c r="AR64" s="10">
        <f>INDEX('O3-8hr'!$A:$Z,$IU64+AR$21-$G$21,$IT64)</f>
        <v>45.000000000000007</v>
      </c>
      <c r="AS64" s="10">
        <f>INDEX('O3-8hr'!$A:$Z,$IU64+AS$21-$G$21,$IT64)</f>
        <v>41</v>
      </c>
      <c r="AT64" s="10">
        <f>INDEX('O3-8hr'!$A:$Z,$IU64+AT$21-$G$21,$IT64)</f>
        <v>41</v>
      </c>
      <c r="AU64" s="10">
        <f>INDEX('O3-8hr'!$A:$Z,$IU64+AU$21-$G$21,$IT64)</f>
        <v>42</v>
      </c>
      <c r="AV64" s="10">
        <f>INDEX('O3-8hr'!$A:$Z,$IU64+AV$21-$G$21,$IT64)</f>
        <v>48</v>
      </c>
      <c r="AW64" s="10">
        <f>INDEX('O3-8hr'!$A:$Z,$IU64+AW$21-$G$21,$IT64)</f>
        <v>33</v>
      </c>
      <c r="AX64" s="10">
        <f>INDEX('O3-8hr'!$A:$Z,$IU64+AX$21-$G$21,$IT64)</f>
        <v>39</v>
      </c>
      <c r="AY64" s="10">
        <f>INDEX('O3-8hr'!$A:$Z,$IU64+AY$21-$G$21,$IT64)</f>
        <v>43</v>
      </c>
      <c r="AZ64" s="10">
        <f>INDEX('O3-8hr'!$A:$Z,$IU64+AZ$21-$G$21,$IT64)</f>
        <v>44.000000000000007</v>
      </c>
      <c r="BA64" s="10">
        <f>INDEX('O3-8hr'!$A:$Z,$IU64+BA$21-$G$21,$IT64)</f>
        <v>49</v>
      </c>
      <c r="BB64" s="10">
        <f>INDEX('O3-8hr'!$A:$Z,$IU64+BB$21-$G$21,$IT64)</f>
        <v>47</v>
      </c>
      <c r="BC64" s="10">
        <f>INDEX('O3-8hr'!$A:$Z,$IU64+BC$21-$G$21,$IT64)</f>
        <v>55</v>
      </c>
      <c r="BD64" s="10">
        <f>INDEX('O3-8hr'!$A:$Z,$IU64+BD$21-$G$21,$IT64)</f>
        <v>63</v>
      </c>
      <c r="BE64" s="10">
        <f>INDEX('O3-8hr'!$A:$Z,$IU64+BE$21-$G$21,$IT64)</f>
        <v>48</v>
      </c>
      <c r="BF64" s="10">
        <f>INDEX('O3-8hr'!$A:$Z,$IU64+BF$21-$G$21,$IT64)</f>
        <v>50</v>
      </c>
      <c r="BG64" s="10">
        <f>INDEX('O3-8hr'!$A:$Z,$IU64+BG$21-$G$21,$IT64)</f>
        <v>46</v>
      </c>
      <c r="BH64" s="10">
        <f>INDEX('O3-8hr'!$A:$Z,$IU64+BH$21-$G$21,$IT64)</f>
        <v>38</v>
      </c>
      <c r="BI64" s="10">
        <f>INDEX('O3-8hr'!$A:$Z,$IU64+BI$21-$G$21,$IT64)</f>
        <v>47</v>
      </c>
      <c r="BJ64" s="10">
        <f>INDEX('O3-8hr'!$A:$Z,$IU64+BJ$21-$G$21,$IT64)</f>
        <v>53.000000000000007</v>
      </c>
      <c r="BK64" s="10">
        <f>INDEX('O3-8hr'!$A:$Z,$IU64+BK$21-$G$21,$IT64)</f>
        <v>58</v>
      </c>
      <c r="BL64" s="10">
        <f>INDEX('O3-8hr'!$A:$Z,$IU64+BL$21-$G$21,$IT64)</f>
        <v>36.000000000000007</v>
      </c>
      <c r="BM64" s="10">
        <f>INDEX('O3-8hr'!$A:$Z,$IU64+BM$21-$G$21,$IT64)</f>
        <v>47</v>
      </c>
      <c r="BN64" s="10">
        <f>INDEX('O3-8hr'!$A:$Z,$IU64+BN$21-$G$21,$IT64)</f>
        <v>41</v>
      </c>
      <c r="BO64" s="10">
        <f>INDEX('O3-8hr'!$A:$Z,$IU64+BO$21-$G$21,$IT64)</f>
        <v>44.000000000000007</v>
      </c>
      <c r="BP64" s="10">
        <f>INDEX('O3-8hr'!$A:$Z,$IU64+BP$21-$G$21,$IT64)</f>
        <v>41</v>
      </c>
      <c r="BQ64" s="10">
        <f>INDEX('O3-8hr'!$A:$Z,$IU64+BQ$21-$G$21,$IT64)</f>
        <v>39</v>
      </c>
      <c r="BR64" s="10">
        <f>INDEX('O3-8hr'!$A:$Z,$IU64+BR$21-$G$21,$IT64)</f>
        <v>35</v>
      </c>
      <c r="BS64" s="10">
        <f>INDEX('O3-8hr'!$A:$Z,$IU64+BS$21-$G$21,$IT64)</f>
        <v>33</v>
      </c>
      <c r="BT64" s="10">
        <f>INDEX('O3-8hr'!$A:$Z,$IU64+BT$21-$G$21,$IT64)</f>
        <v>26.000000000000004</v>
      </c>
      <c r="BU64" s="10">
        <f>INDEX('O3-8hr'!$A:$Z,$IU64+BU$21-$G$21,$IT64)</f>
        <v>30</v>
      </c>
      <c r="BV64" s="10">
        <f>INDEX('O3-8hr'!$A:$Z,$IU64+BV$21-$G$21,$IT64)</f>
        <v>33</v>
      </c>
      <c r="BW64" s="10">
        <f>INDEX('O3-8hr'!$A:$Z,$IU64+BW$21-$G$21,$IT64)</f>
        <v>43</v>
      </c>
      <c r="BX64" s="10">
        <f>INDEX('O3-8hr'!$A:$Z,$IU64+BX$21-$G$21,$IT64)</f>
        <v>45.000000000000007</v>
      </c>
      <c r="BY64" s="10">
        <f>INDEX('O3-8hr'!$A:$Z,$IU64+BY$21-$G$21,$IT64)</f>
        <v>39</v>
      </c>
      <c r="BZ64" s="10">
        <f>INDEX('O3-8hr'!$A:$Z,$IU64+BZ$21-$G$21,$IT64)</f>
        <v>42</v>
      </c>
      <c r="CA64" s="10">
        <f>INDEX('O3-8hr'!$A:$Z,$IU64+CA$21-$G$21,$IT64)</f>
        <v>57</v>
      </c>
      <c r="CB64" s="10">
        <f>INDEX('O3-8hr'!$A:$Z,$IU64+CB$21-$G$21,$IT64)</f>
        <v>45.000000000000007</v>
      </c>
      <c r="CC64" s="10">
        <f>INDEX('O3-8hr'!$A:$Z,$IU64+CC$21-$G$21,$IT64)</f>
        <v>53.000000000000007</v>
      </c>
      <c r="CD64" s="10">
        <f>INDEX('O3-8hr'!$A:$Z,$IU64+CD$21-$G$21,$IT64)</f>
        <v>38</v>
      </c>
      <c r="CE64" s="10">
        <f>INDEX('O3-8hr'!$A:$Z,$IU64+CE$21-$G$21,$IT64)</f>
        <v>46</v>
      </c>
      <c r="CF64" s="10">
        <f>INDEX('O3-8hr'!$A:$Z,$IU64+CF$21-$G$21,$IT64)</f>
        <v>42</v>
      </c>
      <c r="CG64" s="10">
        <f>INDEX('O3-8hr'!$A:$Z,$IU64+CG$21-$G$21,$IT64)</f>
        <v>44.000000000000007</v>
      </c>
      <c r="CH64" s="10">
        <f>INDEX('O3-8hr'!$A:$Z,$IU64+CH$21-$G$21,$IT64)</f>
        <v>50</v>
      </c>
      <c r="CI64" s="10">
        <f>INDEX('O3-8hr'!$A:$Z,$IU64+CI$21-$G$21,$IT64)</f>
        <v>51.000000000000007</v>
      </c>
      <c r="CJ64" s="10">
        <f>INDEX('O3-8hr'!$A:$Z,$IU64+CJ$21-$G$21,$IT64)</f>
        <v>53.000000000000007</v>
      </c>
      <c r="CK64" s="10">
        <f>INDEX('O3-8hr'!$A:$Z,$IU64+CK$21-$G$21,$IT64)</f>
        <v>49</v>
      </c>
      <c r="CL64" s="10">
        <f>INDEX('O3-8hr'!$A:$Z,$IU64+CL$21-$G$21,$IT64)</f>
        <v>53.000000000000007</v>
      </c>
      <c r="CM64" s="10">
        <f>INDEX('O3-8hr'!$A:$Z,$IU64+CM$21-$G$21,$IT64)</f>
        <v>49</v>
      </c>
      <c r="CN64" s="10">
        <f>INDEX('O3-8hr'!$A:$Z,$IU64+CN$21-$G$21,$IT64)</f>
        <v>55</v>
      </c>
      <c r="CO64" s="10">
        <f>INDEX('O3-8hr'!$A:$Z,$IU64+CO$21-$G$21,$IT64)</f>
        <v>62</v>
      </c>
      <c r="CP64" s="10">
        <f>INDEX('O3-8hr'!$A:$Z,$IU64+CP$21-$G$21,$IT64)</f>
        <v>52.000000000000007</v>
      </c>
      <c r="CQ64" s="10">
        <f>INDEX('O3-8hr'!$A:$Z,$IU64+CQ$21-$G$21,$IT64)</f>
        <v>45.000000000000007</v>
      </c>
      <c r="CR64" s="10">
        <f>INDEX('O3-8hr'!$A:$Z,$IU64+CR$21-$G$21,$IT64)</f>
        <v>21</v>
      </c>
      <c r="CS64" s="10">
        <f>INDEX('O3-8hr'!$A:$Z,$IU64+CS$21-$G$21,$IT64)</f>
        <v>21</v>
      </c>
      <c r="CT64" s="10">
        <f>INDEX('O3-8hr'!$A:$Z,$IU64+CT$21-$G$21,$IT64)</f>
        <v>34</v>
      </c>
      <c r="CU64" s="10">
        <f>INDEX('O3-8hr'!$A:$Z,$IU64+CU$21-$G$21,$IT64)</f>
        <v>35</v>
      </c>
      <c r="CV64" s="10">
        <f>INDEX('O3-8hr'!$A:$Z,$IU64+CV$21-$G$21,$IT64)</f>
        <v>36.000000000000007</v>
      </c>
      <c r="CW64" s="10">
        <f>INDEX('O3-8hr'!$A:$Z,$IU64+CW$21-$G$21,$IT64)</f>
        <v>29</v>
      </c>
      <c r="CX64" s="10">
        <f>INDEX('O3-8hr'!$A:$Z,$IU64+CX$21-$G$21,$IT64)</f>
        <v>43</v>
      </c>
      <c r="CY64" s="10">
        <f>INDEX('O3-8hr'!$A:$Z,$IU64+CY$21-$G$21,$IT64)</f>
        <v>38</v>
      </c>
      <c r="CZ64" s="10">
        <f>INDEX('O3-8hr'!$A:$Z,$IU64+CZ$21-$G$21,$IT64)</f>
        <v>52.000000000000007</v>
      </c>
      <c r="DA64" s="10">
        <f>INDEX('O3-8hr'!$A:$Z,$IU64+DA$21-$G$21,$IT64)</f>
        <v>51.000000000000007</v>
      </c>
      <c r="DB64" s="10">
        <f>INDEX('O3-8hr'!$A:$Z,$IU64+DB$21-$G$21,$IT64)</f>
        <v>34</v>
      </c>
      <c r="DC64" s="10">
        <f>INDEX('O3-8hr'!$A:$Z,$IU64+DC$21-$G$21,$IT64)</f>
        <v>49</v>
      </c>
      <c r="DD64" s="10">
        <f>INDEX('O3-8hr'!$A:$Z,$IU64+DD$21-$G$21,$IT64)</f>
        <v>50</v>
      </c>
      <c r="DE64" s="10">
        <f>INDEX('O3-8hr'!$A:$Z,$IU64+DE$21-$G$21,$IT64)</f>
        <v>61.000000000000007</v>
      </c>
      <c r="DF64" s="10">
        <f>INDEX('O3-8hr'!$A:$Z,$IU64+DF$21-$G$21,$IT64)</f>
        <v>57</v>
      </c>
      <c r="DG64" s="10">
        <f>INDEX('O3-8hr'!$A:$Z,$IU64+DG$21-$G$21,$IT64)</f>
        <v>44.000000000000007</v>
      </c>
      <c r="DH64" s="10">
        <f>INDEX('O3-8hr'!$A:$Z,$IU64+DH$21-$G$21,$IT64)</f>
        <v>56</v>
      </c>
      <c r="DI64" s="10">
        <f>INDEX('O3-8hr'!$A:$Z,$IU64+DI$21-$G$21,$IT64)</f>
        <v>56</v>
      </c>
      <c r="DJ64" s="10">
        <f>INDEX('O3-8hr'!$A:$Z,$IU64+DJ$21-$G$21,$IT64)</f>
        <v>45.000000000000007</v>
      </c>
      <c r="DK64" s="10">
        <f>INDEX('O3-8hr'!$A:$Z,$IU64+DK$21-$G$21,$IT64)</f>
        <v>49</v>
      </c>
      <c r="DL64" s="10">
        <f>INDEX('O3-8hr'!$A:$Z,$IU64+DL$21-$G$21,$IT64)</f>
        <v>38</v>
      </c>
      <c r="DM64" s="10">
        <f>INDEX('O3-8hr'!$A:$Z,$IU64+DM$21-$G$21,$IT64)</f>
        <v>56</v>
      </c>
      <c r="DN64" s="10">
        <f>INDEX('O3-8hr'!$A:$Z,$IU64+DN$21-$G$21,$IT64)</f>
        <v>67</v>
      </c>
      <c r="DO64" s="10">
        <f>INDEX('O3-8hr'!$A:$Z,$IU64+DO$21-$G$21,$IT64)</f>
        <v>53.000000000000007</v>
      </c>
      <c r="DP64" s="10">
        <f>INDEX('O3-8hr'!$A:$Z,$IU64+DP$21-$G$21,$IT64)</f>
        <v>62</v>
      </c>
      <c r="DQ64" s="10">
        <f>INDEX('O3-8hr'!$A:$Z,$IU64+DQ$21-$G$21,$IT64)</f>
        <v>47</v>
      </c>
      <c r="DR64" s="10">
        <f>INDEX('O3-8hr'!$A:$Z,$IU64+DR$21-$G$21,$IT64)</f>
        <v>51.000000000000007</v>
      </c>
      <c r="DS64" s="10">
        <f>INDEX('O3-8hr'!$A:$Z,$IU64+DS$21-$G$21,$IT64)</f>
        <v>57</v>
      </c>
      <c r="DT64" s="10">
        <f>INDEX('O3-8hr'!$A:$Z,$IU64+DT$21-$G$21,$IT64)</f>
        <v>44.000000000000007</v>
      </c>
      <c r="DU64" s="10">
        <f>INDEX('O3-8hr'!$A:$Z,$IU64+DU$21-$G$21,$IT64)</f>
        <v>43</v>
      </c>
      <c r="DV64" s="10">
        <f>INDEX('O3-8hr'!$A:$Z,$IU64+DV$21-$G$21,$IT64)</f>
        <v>39</v>
      </c>
      <c r="DW64" s="10">
        <f>INDEX('O3-8hr'!$A:$Z,$IU64+DW$21-$G$21,$IT64)</f>
        <v>51.000000000000007</v>
      </c>
      <c r="DX64" s="10">
        <f>INDEX('O3-8hr'!$A:$Z,$IU64+DX$21-$G$21,$IT64)</f>
        <v>50</v>
      </c>
      <c r="DY64" s="10">
        <f>INDEX('O3-8hr'!$A:$Z,$IU64+DY$21-$G$21,$IT64)</f>
        <v>43</v>
      </c>
      <c r="DZ64" s="10">
        <f>INDEX('O3-8hr'!$A:$Z,$IU64+DZ$21-$G$21,$IT64)</f>
        <v>45.000000000000007</v>
      </c>
      <c r="EA64" s="10">
        <f>INDEX('O3-8hr'!$A:$Z,$IU64+EA$21-$G$21,$IT64)</f>
        <v>39</v>
      </c>
      <c r="EB64" s="10">
        <f>INDEX('O3-8hr'!$A:$Z,$IU64+EB$21-$G$21,$IT64)</f>
        <v>45.000000000000007</v>
      </c>
      <c r="EC64" s="10">
        <f>INDEX('O3-8hr'!$A:$Z,$IU64+EC$21-$G$21,$IT64)</f>
        <v>42</v>
      </c>
      <c r="ED64" s="10">
        <f>INDEX('O3-8hr'!$A:$Z,$IU64+ED$21-$G$21,$IT64)</f>
        <v>57</v>
      </c>
      <c r="EE64" s="10">
        <f>INDEX('O3-8hr'!$A:$Z,$IU64+EE$21-$G$21,$IT64)</f>
        <v>51.000000000000007</v>
      </c>
      <c r="EF64" s="10">
        <f>INDEX('O3-8hr'!$A:$Z,$IU64+EF$21-$G$21,$IT64)</f>
        <v>68</v>
      </c>
      <c r="EG64" s="10">
        <f>INDEX('O3-8hr'!$A:$Z,$IU64+EG$21-$G$21,$IT64)</f>
        <v>34</v>
      </c>
      <c r="EH64" s="10">
        <f>INDEX('O3-8hr'!$A:$Z,$IU64+EH$21-$G$21,$IT64)</f>
        <v>42</v>
      </c>
      <c r="EI64" s="10">
        <f>INDEX('O3-8hr'!$A:$Z,$IU64+EI$21-$G$21,$IT64)</f>
        <v>34</v>
      </c>
      <c r="EJ64" s="10">
        <f>INDEX('O3-8hr'!$A:$Z,$IU64+EJ$21-$G$21,$IT64)</f>
        <v>47</v>
      </c>
      <c r="EK64" s="10">
        <f>INDEX('O3-8hr'!$A:$Z,$IU64+EK$21-$G$21,$IT64)</f>
        <v>39</v>
      </c>
      <c r="EL64" s="10">
        <f>INDEX('O3-8hr'!$A:$Z,$IU64+EL$21-$G$21,$IT64)</f>
        <v>47</v>
      </c>
      <c r="EM64" s="10">
        <f>INDEX('O3-8hr'!$A:$Z,$IU64+EM$21-$G$21,$IT64)</f>
        <v>53.000000000000007</v>
      </c>
      <c r="EN64" s="10">
        <f>INDEX('O3-8hr'!$A:$Z,$IU64+EN$21-$G$21,$IT64)</f>
        <v>57</v>
      </c>
      <c r="EO64" s="10">
        <f>INDEX('O3-8hr'!$A:$Z,$IU64+EO$21-$G$21,$IT64)</f>
        <v>48</v>
      </c>
      <c r="EP64" s="10">
        <f>INDEX('O3-8hr'!$A:$Z,$IU64+EP$21-$G$21,$IT64)</f>
        <v>47</v>
      </c>
      <c r="EQ64" s="10">
        <f>INDEX('O3-8hr'!$A:$Z,$IU64+EQ$21-$G$21,$IT64)</f>
        <v>54</v>
      </c>
      <c r="ER64" s="10">
        <f>INDEX('O3-8hr'!$A:$Z,$IU64+ER$21-$G$21,$IT64)</f>
        <v>37.000000000000007</v>
      </c>
      <c r="ES64" s="10">
        <f>INDEX('O3-8hr'!$A:$Z,$IU64+ES$21-$G$21,$IT64)</f>
        <v>58</v>
      </c>
      <c r="ET64" s="10">
        <f>INDEX('O3-8hr'!$A:$Z,$IU64+ET$21-$G$21,$IT64)</f>
        <v>52.000000000000007</v>
      </c>
      <c r="EU64" s="10">
        <f>INDEX('O3-8hr'!$A:$Z,$IU64+EU$21-$G$21,$IT64)</f>
        <v>60</v>
      </c>
      <c r="EV64" s="10">
        <f>INDEX('O3-8hr'!$A:$Z,$IU64+EV$21-$G$21,$IT64)</f>
        <v>48</v>
      </c>
      <c r="EW64" s="10">
        <f>INDEX('O3-8hr'!$A:$Z,$IU64+EW$21-$G$21,$IT64)</f>
        <v>53.000000000000007</v>
      </c>
      <c r="EX64" s="10">
        <f>INDEX('O3-8hr'!$A:$Z,$IU64+EX$21-$G$21,$IT64)</f>
        <v>56</v>
      </c>
      <c r="EY64" s="10">
        <f>INDEX('O3-8hr'!$A:$Z,$IU64+EY$21-$G$21,$IT64)</f>
        <v>50</v>
      </c>
      <c r="EZ64" s="10">
        <f>INDEX('O3-8hr'!$A:$Z,$IU64+EZ$21-$G$21,$IT64)</f>
        <v>61.000000000000007</v>
      </c>
      <c r="FA64" s="10">
        <f>INDEX('O3-8hr'!$A:$Z,$IU64+FA$21-$G$21,$IT64)</f>
        <v>62</v>
      </c>
      <c r="FB64" s="10">
        <f>INDEX('O3-8hr'!$A:$Z,$IU64+FB$21-$G$21,$IT64)</f>
        <v>55</v>
      </c>
      <c r="FC64" s="10">
        <f>INDEX('O3-8hr'!$A:$Z,$IU64+FC$21-$G$21,$IT64)</f>
        <v>44.000000000000007</v>
      </c>
      <c r="FD64" s="10">
        <f>INDEX('O3-8hr'!$A:$Z,$IU64+FD$21-$G$21,$IT64)</f>
        <v>34</v>
      </c>
      <c r="FE64" s="10">
        <f>INDEX('O3-8hr'!$A:$Z,$IU64+FE$21-$G$21,$IT64)</f>
        <v>24</v>
      </c>
      <c r="FF64" s="10">
        <f>INDEX('O3-8hr'!$A:$Z,$IU64+FF$21-$G$21,$IT64)</f>
        <v>25</v>
      </c>
      <c r="FG64" s="10">
        <f>INDEX('O3-8hr'!$A:$Z,$IU64+FG$21-$G$21,$IT64)</f>
        <v>25</v>
      </c>
      <c r="FH64" s="10">
        <f>INDEX('O3-8hr'!$A:$Z,$IU64+FH$21-$G$21,$IT64)</f>
        <v>28</v>
      </c>
      <c r="FI64" s="10">
        <f>INDEX('O3-8hr'!$A:$Z,$IU64+FI$21-$G$21,$IT64)</f>
        <v>43</v>
      </c>
      <c r="FJ64" s="10">
        <f>INDEX('O3-8hr'!$A:$Z,$IU64+FJ$21-$G$21,$IT64)</f>
        <v>39</v>
      </c>
      <c r="FK64" s="10">
        <f>INDEX('O3-8hr'!$A:$Z,$IU64+FK$21-$G$21,$IT64)</f>
        <v>35</v>
      </c>
      <c r="FL64" s="10">
        <f>INDEX('O3-8hr'!$A:$Z,$IU64+FL$21-$G$21,$IT64)</f>
        <v>44.000000000000007</v>
      </c>
      <c r="FM64" s="10">
        <f>INDEX('O3-8hr'!$A:$Z,$IU64+FM$21-$G$21,$IT64)</f>
        <v>27</v>
      </c>
      <c r="FN64" s="10">
        <f>INDEX('O3-8hr'!$A:$Z,$IU64+FN$21-$G$21,$IT64)</f>
        <v>29</v>
      </c>
      <c r="FO64" s="10">
        <f>INDEX('O3-8hr'!$A:$Z,$IU64+FO$21-$G$21,$IT64)</f>
        <v>33</v>
      </c>
      <c r="FP64" s="10">
        <f>INDEX('O3-8hr'!$A:$Z,$IU64+FP$21-$G$21,$IT64)</f>
        <v>38</v>
      </c>
      <c r="FQ64" s="10">
        <f>INDEX('O3-8hr'!$A:$Z,$IU64+FQ$21-$G$21,$IT64)</f>
        <v>41</v>
      </c>
      <c r="FR64" s="10">
        <f>INDEX('O3-8hr'!$A:$Z,$IU64+FR$21-$G$21,$IT64)</f>
        <v>56</v>
      </c>
      <c r="FS64" s="10">
        <f>INDEX('O3-8hr'!$A:$Z,$IU64+FS$21-$G$21,$IT64)</f>
        <v>38</v>
      </c>
      <c r="FT64" s="10">
        <f>INDEX('O3-8hr'!$A:$Z,$IU64+FT$21-$G$21,$IT64)</f>
        <v>44.000000000000007</v>
      </c>
      <c r="FU64" s="10">
        <f>INDEX('O3-8hr'!$A:$Z,$IU64+FU$21-$G$21,$IT64)</f>
        <v>56</v>
      </c>
      <c r="FV64" s="10">
        <f>INDEX('O3-8hr'!$A:$Z,$IU64+FV$21-$G$21,$IT64)</f>
        <v>63</v>
      </c>
      <c r="FW64" s="10">
        <f>INDEX('O3-8hr'!$A:$Z,$IU64+FW$21-$G$21,$IT64)</f>
        <v>57</v>
      </c>
      <c r="FX64" s="10">
        <f>INDEX('O3-8hr'!$A:$Z,$IU64+FX$21-$G$21,$IT64)</f>
        <v>46</v>
      </c>
      <c r="FY64" s="10">
        <f>INDEX('O3-8hr'!$A:$Z,$IU64+FY$21-$G$21,$IT64)</f>
        <v>37.000000000000007</v>
      </c>
      <c r="FZ64" s="10">
        <f>INDEX('O3-8hr'!$A:$Z,$IU64+FZ$21-$G$21,$IT64)</f>
        <v>46</v>
      </c>
      <c r="GA64" s="10">
        <f>INDEX('O3-8hr'!$A:$Z,$IU64+GA$21-$G$21,$IT64)</f>
        <v>57</v>
      </c>
      <c r="GB64" s="10">
        <f>INDEX('O3-8hr'!$A:$Z,$IU64+GB$21-$G$21,$IT64)</f>
        <v>48</v>
      </c>
      <c r="GC64" s="10">
        <f>INDEX('O3-8hr'!$A:$Z,$IU64+GC$21-$G$21,$IT64)</f>
        <v>62</v>
      </c>
      <c r="GD64" s="10">
        <f>INDEX('O3-8hr'!$A:$Z,$IU64+GD$21-$G$21,$IT64)</f>
        <v>44.000000000000007</v>
      </c>
      <c r="GE64" s="10">
        <f>INDEX('O3-8hr'!$A:$Z,$IU64+GE$21-$G$21,$IT64)</f>
        <v>32</v>
      </c>
      <c r="GF64" s="10">
        <f>INDEX('O3-8hr'!$A:$Z,$IU64+GF$21-$G$21,$IT64)</f>
        <v>49</v>
      </c>
      <c r="GG64" s="10">
        <f>INDEX('O3-8hr'!$A:$Z,$IU64+GG$21-$G$21,$IT64)</f>
        <v>52.000000000000007</v>
      </c>
      <c r="GH64" s="10">
        <f>INDEX('O3-8hr'!$A:$Z,$IU64+GH$21-$G$21,$IT64)</f>
        <v>55</v>
      </c>
      <c r="GI64" s="10">
        <f>INDEX('O3-8hr'!$A:$Z,$IU64+GI$21-$G$21,$IT64)</f>
        <v>42</v>
      </c>
      <c r="GJ64" s="10">
        <f>INDEX('O3-8hr'!$A:$Z,$IU64+GJ$21-$G$21,$IT64)</f>
        <v>41</v>
      </c>
      <c r="GK64" s="10">
        <f>INDEX('O3-8hr'!$A:$Z,$IU64+GK$21-$G$21,$IT64)</f>
        <v>25</v>
      </c>
      <c r="GL64" s="10">
        <f>INDEX('O3-8hr'!$A:$Z,$IU64+GL$21-$G$21,$IT64)</f>
        <v>31</v>
      </c>
      <c r="GM64" s="10">
        <f>INDEX('O3-8hr'!$A:$Z,$IU64+GM$21-$G$21,$IT64)</f>
        <v>35</v>
      </c>
      <c r="GN64" s="10">
        <f>INDEX('O3-8hr'!$A:$Z,$IU64+GN$21-$G$21,$IT64)</f>
        <v>35</v>
      </c>
      <c r="GO64" s="10">
        <f>INDEX('O3-8hr'!$A:$Z,$IU64+GO$21-$G$21,$IT64)</f>
        <v>47</v>
      </c>
      <c r="GP64" s="10">
        <f>INDEX('O3-8hr'!$A:$Z,$IU64+GP$21-$G$21,$IT64)</f>
        <v>52.000000000000007</v>
      </c>
      <c r="GQ64" s="10">
        <f>INDEX('O3-8hr'!$A:$Z,$IU64+GQ$21-$G$21,$IT64)</f>
        <v>55</v>
      </c>
      <c r="GR64" s="10">
        <f>INDEX('O3-8hr'!$A:$Z,$IU64+GR$21-$G$21,$IT64)</f>
        <v>36.000000000000007</v>
      </c>
      <c r="GS64" s="10">
        <f>INDEX('O3-8hr'!$A:$Z,$IU64+GS$21-$G$21,$IT64)</f>
        <v>43</v>
      </c>
      <c r="GT64" s="10">
        <f>INDEX('O3-8hr'!$A:$Z,$IU64+GT$21-$G$21,$IT64)</f>
        <v>27</v>
      </c>
      <c r="GU64" s="10">
        <f>INDEX('O3-8hr'!$A:$Z,$IU64+GU$21-$G$21,$IT64)</f>
        <v>47</v>
      </c>
      <c r="GV64" s="10">
        <f>INDEX('O3-8hr'!$A:$Z,$IU64+GV$21-$G$21,$IT64)</f>
        <v>52.000000000000007</v>
      </c>
      <c r="GW64" s="10">
        <f>INDEX('O3-8hr'!$A:$Z,$IU64+GW$21-$G$21,$IT64)</f>
        <v>31</v>
      </c>
      <c r="GX64" s="10">
        <f>INDEX('O3-8hr'!$A:$Z,$IU64+GX$21-$G$21,$IT64)</f>
        <v>29</v>
      </c>
      <c r="GY64" s="10">
        <f>INDEX('O3-8hr'!$A:$Z,$IU64+GY$21-$G$21,$IT64)</f>
        <v>33</v>
      </c>
      <c r="GZ64" s="10">
        <f>INDEX('O3-8hr'!$A:$Z,$IU64+GZ$21-$G$21,$IT64)</f>
        <v>28</v>
      </c>
      <c r="HA64" s="10">
        <f>INDEX('O3-8hr'!$A:$Z,$IU64+HA$21-$G$21,$IT64)</f>
        <v>33</v>
      </c>
      <c r="HB64" s="10">
        <f>INDEX('O3-8hr'!$A:$Z,$IU64+HB$21-$G$21,$IT64)</f>
        <v>29</v>
      </c>
      <c r="HC64" s="10">
        <f>INDEX('O3-8hr'!$A:$Z,$IU64+HC$21-$G$21,$IT64)</f>
        <v>51.000000000000007</v>
      </c>
      <c r="HD64" s="10">
        <f>INDEX('O3-8hr'!$A:$Z,$IU64+HD$21-$G$21,$IT64)</f>
        <v>52.000000000000007</v>
      </c>
      <c r="HE64" s="10">
        <f>INDEX('O3-8hr'!$A:$Z,$IU64+HE$21-$G$21,$IT64)</f>
        <v>33</v>
      </c>
      <c r="HF64" s="10">
        <f>INDEX('O3-8hr'!$A:$Z,$IU64+HF$21-$G$21,$IT64)</f>
        <v>17</v>
      </c>
      <c r="HG64" s="10">
        <f>INDEX('O3-8hr'!$A:$Z,$IU64+HG$21-$G$21,$IT64)</f>
        <v>33</v>
      </c>
      <c r="HH64" s="10">
        <f>INDEX('O3-8hr'!$A:$Z,$IU64+HH$21-$G$21,$IT64)</f>
        <v>41</v>
      </c>
      <c r="HI64" s="10">
        <f>INDEX('O3-8hr'!$A:$Z,$IU64+HI$21-$G$21,$IT64)</f>
        <v>22.000000000000004</v>
      </c>
      <c r="HJ64" s="10">
        <f>INDEX('O3-8hr'!$A:$Z,$IU64+HJ$21-$G$21,$IT64)</f>
        <v>37.000000000000007</v>
      </c>
      <c r="HK64" s="10">
        <f>INDEX('O3-8hr'!$A:$Z,$IU64+HK$21-$G$21,$IT64)</f>
        <v>28</v>
      </c>
      <c r="HL64" s="10">
        <f>INDEX('O3-8hr'!$A:$Z,$IU64+HL$21-$G$21,$IT64)</f>
        <v>32</v>
      </c>
      <c r="HM64" s="10">
        <f>INDEX('O3-8hr'!$A:$Z,$IU64+HM$21-$G$21,$IT64)</f>
        <v>34</v>
      </c>
      <c r="HN64" s="10">
        <f>INDEX('O3-8hr'!$A:$Z,$IU64+HN$21-$G$21,$IT64)</f>
        <v>28</v>
      </c>
      <c r="HO64" s="10">
        <f>INDEX('O3-8hr'!$A:$Z,$IU64+HO$21-$G$21,$IT64)</f>
        <v>35</v>
      </c>
      <c r="HP64" s="10">
        <f>INDEX('O3-8hr'!$A:$Z,$IU64+HP$21-$G$21,$IT64)</f>
        <v>28</v>
      </c>
      <c r="HQ64" s="10">
        <f>INDEX('O3-8hr'!$A:$Z,$IU64+HQ$21-$G$21,$IT64)</f>
        <v>30</v>
      </c>
      <c r="HR64" s="10">
        <f>INDEX('O3-8hr'!$A:$Z,$IU64+HR$21-$G$21,$IT64)</f>
        <v>37.000000000000007</v>
      </c>
      <c r="HS64" s="10">
        <f>INDEX('O3-8hr'!$A:$Z,$IU64+HS$21-$G$21,$IT64)</f>
        <v>32</v>
      </c>
      <c r="HT64" s="10">
        <f>INDEX('O3-8hr'!$A:$Z,$IU64+HT$21-$G$21,$IT64)</f>
        <v>33</v>
      </c>
      <c r="HU64" s="10">
        <f>INDEX('O3-8hr'!$A:$Z,$IU64+HU$21-$G$21,$IT64)</f>
        <v>24</v>
      </c>
      <c r="HV64" s="10">
        <f>INDEX('O3-8hr'!$A:$Z,$IU64+HV$21-$G$21,$IT64)</f>
        <v>32</v>
      </c>
      <c r="HW64" s="10">
        <f>INDEX('O3-8hr'!$A:$Z,$IU64+HW$21-$G$21,$IT64)</f>
        <v>34</v>
      </c>
      <c r="HX64" s="10">
        <f>INDEX('O3-8hr'!$A:$Z,$IU64+HX$21-$G$21,$IT64)</f>
        <v>33</v>
      </c>
      <c r="HY64" s="10">
        <f>INDEX('O3-8hr'!$A:$Z,$IU64+HY$21-$G$21,$IT64)</f>
        <v>35</v>
      </c>
      <c r="HZ64" s="10">
        <f>INDEX('O3-8hr'!$A:$Z,$IU64+HZ$21-$G$21,$IT64)</f>
        <v>23</v>
      </c>
      <c r="IA64" s="10">
        <f>INDEX('O3-8hr'!$A:$Z,$IU64+IA$21-$G$21,$IT64)</f>
        <v>38</v>
      </c>
      <c r="IB64" s="10">
        <f>INDEX('O3-8hr'!$A:$Z,$IU64+IB$21-$G$21,$IT64)</f>
        <v>39</v>
      </c>
      <c r="IC64" s="10">
        <f>INDEX('O3-8hr'!$A:$Z,$IU64+IC$21-$G$21,$IT64)</f>
        <v>38</v>
      </c>
      <c r="ID64" s="10">
        <f>INDEX('O3-8hr'!$A:$Z,$IU64+ID$21-$G$21,$IT64)</f>
        <v>43</v>
      </c>
      <c r="IE64" s="10">
        <f>INDEX('O3-8hr'!$A:$Z,$IU64+IE$21-$G$21,$IT64)</f>
        <v>39</v>
      </c>
      <c r="IF64" s="10">
        <f>INDEX('O3-8hr'!$A:$Z,$IU64+IF$21-$G$21,$IT64)</f>
        <v>38</v>
      </c>
      <c r="IG64" s="10">
        <f>INDEX('O3-8hr'!$A:$Z,$IU64+IG$21-$G$21,$IT64)</f>
        <v>28</v>
      </c>
      <c r="IH64" s="10">
        <f>INDEX('O3-8hr'!$A:$Z,$IU64+IH$21-$G$21,$IT64)</f>
        <v>22.000000000000004</v>
      </c>
      <c r="II64" s="10">
        <f>INDEX('O3-8hr'!$A:$Z,$IU64+II$21-$G$21,$IT64)</f>
        <v>31</v>
      </c>
      <c r="IJ64" s="10">
        <f>INDEX('O3-8hr'!$A:$Z,$IU64+IJ$21-$G$21,$IT64)</f>
        <v>34</v>
      </c>
      <c r="IK64" s="10">
        <f>INDEX('O3-8hr'!$A:$Z,$IU64+IK$21-$G$21,$IT64)</f>
        <v>26.000000000000004</v>
      </c>
      <c r="IL64" s="10">
        <f>INDEX('O3-8hr'!$A:$Z,$IU64+IL$21-$G$21,$IT64)</f>
        <v>31</v>
      </c>
      <c r="IM64" s="10">
        <f>INDEX('O3-8hr'!$A:$Z,$IU64+IM$21-$G$21,$IT64)</f>
        <v>40</v>
      </c>
      <c r="IN64" s="10">
        <f>INDEX('O3-8hr'!$A:$Z,$IU64+IN$21-$G$21,$IT64)</f>
        <v>35</v>
      </c>
      <c r="IO64" s="10">
        <f>INDEX('O3-8hr'!$A:$Z,$IU64+IO$21-$G$21,$IT64)</f>
        <v>37.000000000000007</v>
      </c>
      <c r="IP64" s="10">
        <f>INDEX('O3-8hr'!$A:$Z,$IU64+IP$21-$G$21,$IT64)</f>
        <v>43</v>
      </c>
      <c r="IQ64" s="15">
        <f>INDEX('O3-8hr'!$A:$Z,$IU64+IQ$21-$G$21,$IT64)</f>
        <v>26.000000000000004</v>
      </c>
      <c r="IR64" s="21">
        <f t="shared" si="59"/>
        <v>68</v>
      </c>
      <c r="IT64" s="40">
        <f>MATCH($B64,'O3-8hr'!$1:$1,0)</f>
        <v>5</v>
      </c>
      <c r="IU64" s="40">
        <f>MATCH(DATE($A64,$IT$18,$IU$18),'O3-8hr'!$B:$B,0)</f>
        <v>431</v>
      </c>
    </row>
    <row r="65" spans="1:255" ht="12.75" customHeight="1" x14ac:dyDescent="0.2">
      <c r="A65" s="21">
        <v>2016</v>
      </c>
      <c r="B65" s="21">
        <v>340070002</v>
      </c>
      <c r="C65" s="20">
        <f>INDEX(Sites!$A:$N,MATCH($B65,Sites!$A:$A,0),2)</f>
        <v>39.934446000000001</v>
      </c>
      <c r="D65" s="21" t="str">
        <f>INDEX(Sites!$A:$N,MATCH($B65,Sites!$A:$A,0),4)</f>
        <v>NJ</v>
      </c>
      <c r="E65" s="21" t="str">
        <f>INDEX(Sites!$A:$N,MATCH($B65,Sites!$A:$A,0),10)</f>
        <v>4.0</v>
      </c>
      <c r="F65" s="40" t="str">
        <f>INDEX(Sites!$A:$N,MATCH($B65,Sites!$A:$A,0),6)</f>
        <v>Camden Spruce St</v>
      </c>
      <c r="G65" s="16">
        <f>INDEX('O3-8hr'!$A:$Z,$IU65+G$21-$G$21,$IT65)</f>
        <v>40</v>
      </c>
      <c r="H65" s="10">
        <f>INDEX('O3-8hr'!$A:$Z,$IU65+H$21-$G$21,$IT65)</f>
        <v>35</v>
      </c>
      <c r="I65" s="10">
        <f>INDEX('O3-8hr'!$A:$Z,$IU65+I$21-$G$21,$IT65)</f>
        <v>31</v>
      </c>
      <c r="J65" s="10">
        <f>INDEX('O3-8hr'!$A:$Z,$IU65+J$21-$G$21,$IT65)</f>
        <v>27</v>
      </c>
      <c r="K65" s="10">
        <f>INDEX('O3-8hr'!$A:$Z,$IU65+K$21-$G$21,$IT65)</f>
        <v>36.000000000000007</v>
      </c>
      <c r="L65" s="10">
        <f>INDEX('O3-8hr'!$A:$Z,$IU65+L$21-$G$21,$IT65)</f>
        <v>34</v>
      </c>
      <c r="M65" s="10">
        <f>INDEX('O3-8hr'!$A:$Z,$IU65+M$21-$G$21,$IT65)</f>
        <v>36.000000000000007</v>
      </c>
      <c r="N65" s="10">
        <f>INDEX('O3-8hr'!$A:$Z,$IU65+N$21-$G$21,$IT65)</f>
        <v>32</v>
      </c>
      <c r="O65" s="10">
        <f>INDEX('O3-8hr'!$A:$Z,$IU65+O$21-$G$21,$IT65)</f>
        <v>47</v>
      </c>
      <c r="P65" s="10">
        <f>INDEX('O3-8hr'!$A:$Z,$IU65+P$21-$G$21,$IT65)</f>
        <v>45.000000000000007</v>
      </c>
      <c r="Q65" s="10">
        <f>INDEX('O3-8hr'!$A:$Z,$IU65+Q$21-$G$21,$IT65)</f>
        <v>36.000000000000007</v>
      </c>
      <c r="R65" s="10">
        <f>INDEX('O3-8hr'!$A:$Z,$IU65+R$21-$G$21,$IT65)</f>
        <v>33</v>
      </c>
      <c r="S65" s="10">
        <f>INDEX('O3-8hr'!$A:$Z,$IU65+S$21-$G$21,$IT65)</f>
        <v>39</v>
      </c>
      <c r="T65" s="10">
        <f>INDEX('O3-8hr'!$A:$Z,$IU65+T$21-$G$21,$IT65)</f>
        <v>34</v>
      </c>
      <c r="U65" s="10">
        <f>INDEX('O3-8hr'!$A:$Z,$IU65+U$21-$G$21,$IT65)</f>
        <v>20</v>
      </c>
      <c r="V65" s="10">
        <f>INDEX('O3-8hr'!$A:$Z,$IU65+V$21-$G$21,$IT65)</f>
        <v>31</v>
      </c>
      <c r="W65" s="10">
        <f>INDEX('O3-8hr'!$A:$Z,$IU65+W$21-$G$21,$IT65)</f>
        <v>32</v>
      </c>
      <c r="X65" s="10">
        <f>INDEX('O3-8hr'!$A:$Z,$IU65+X$21-$G$21,$IT65)</f>
        <v>39</v>
      </c>
      <c r="Y65" s="10">
        <f>INDEX('O3-8hr'!$A:$Z,$IU65+Y$21-$G$21,$IT65)</f>
        <v>36.000000000000007</v>
      </c>
      <c r="Z65" s="10">
        <f>INDEX('O3-8hr'!$A:$Z,$IU65+Z$21-$G$21,$IT65)</f>
        <v>37.000000000000007</v>
      </c>
      <c r="AA65" s="10">
        <f>INDEX('O3-8hr'!$A:$Z,$IU65+AA$21-$G$21,$IT65)</f>
        <v>41</v>
      </c>
      <c r="AB65" s="10">
        <f>INDEX('O3-8hr'!$A:$Z,$IU65+AB$21-$G$21,$IT65)</f>
        <v>39</v>
      </c>
      <c r="AC65" s="10">
        <f>INDEX('O3-8hr'!$A:$Z,$IU65+AC$21-$G$21,$IT65)</f>
        <v>43</v>
      </c>
      <c r="AD65" s="10">
        <f>INDEX('O3-8hr'!$A:$Z,$IU65+AD$21-$G$21,$IT65)</f>
        <v>45.000000000000007</v>
      </c>
      <c r="AE65" s="10">
        <f>INDEX('O3-8hr'!$A:$Z,$IU65+AE$21-$G$21,$IT65)</f>
        <v>41</v>
      </c>
      <c r="AF65" s="10">
        <f>INDEX('O3-8hr'!$A:$Z,$IU65+AF$21-$G$21,$IT65)</f>
        <v>40</v>
      </c>
      <c r="AG65" s="10">
        <f>INDEX('O3-8hr'!$A:$Z,$IU65+AG$21-$G$21,$IT65)</f>
        <v>39</v>
      </c>
      <c r="AH65" s="10">
        <f>INDEX('O3-8hr'!$A:$Z,$IU65+AH$21-$G$21,$IT65)</f>
        <v>42</v>
      </c>
      <c r="AI65" s="10">
        <f>INDEX('O3-8hr'!$A:$Z,$IU65+AI$21-$G$21,$IT65)</f>
        <v>46</v>
      </c>
      <c r="AJ65" s="10">
        <f>INDEX('O3-8hr'!$A:$Z,$IU65+AJ$21-$G$21,$IT65)</f>
        <v>43</v>
      </c>
      <c r="AK65" s="10">
        <f>INDEX('O3-8hr'!$A:$Z,$IU65+AK$21-$G$21,$IT65)</f>
        <v>47</v>
      </c>
      <c r="AL65" s="10">
        <f>INDEX('O3-8hr'!$A:$Z,$IU65+AL$21-$G$21,$IT65)</f>
        <v>39</v>
      </c>
      <c r="AM65" s="10">
        <f>INDEX('O3-8hr'!$A:$Z,$IU65+AM$21-$G$21,$IT65)</f>
        <v>40</v>
      </c>
      <c r="AN65" s="10">
        <f>INDEX('O3-8hr'!$A:$Z,$IU65+AN$21-$G$21,$IT65)</f>
        <v>44.000000000000007</v>
      </c>
      <c r="AO65" s="10">
        <f>INDEX('O3-8hr'!$A:$Z,$IU65+AO$21-$G$21,$IT65)</f>
        <v>34</v>
      </c>
      <c r="AP65" s="10">
        <f>INDEX('O3-8hr'!$A:$Z,$IU65+AP$21-$G$21,$IT65)</f>
        <v>41</v>
      </c>
      <c r="AQ65" s="10">
        <f>INDEX('O3-8hr'!$A:$Z,$IU65+AQ$21-$G$21,$IT65)</f>
        <v>45.000000000000007</v>
      </c>
      <c r="AR65" s="10">
        <f>INDEX('O3-8hr'!$A:$Z,$IU65+AR$21-$G$21,$IT65)</f>
        <v>38</v>
      </c>
      <c r="AS65" s="10">
        <f>INDEX('O3-8hr'!$A:$Z,$IU65+AS$21-$G$21,$IT65)</f>
        <v>38</v>
      </c>
      <c r="AT65" s="10">
        <f>INDEX('O3-8hr'!$A:$Z,$IU65+AT$21-$G$21,$IT65)</f>
        <v>39</v>
      </c>
      <c r="AU65" s="10">
        <f>INDEX('O3-8hr'!$A:$Z,$IU65+AU$21-$G$21,$IT65)</f>
        <v>42</v>
      </c>
      <c r="AV65" s="10">
        <f>INDEX('O3-8hr'!$A:$Z,$IU65+AV$21-$G$21,$IT65)</f>
        <v>41</v>
      </c>
      <c r="AW65" s="10">
        <f>INDEX('O3-8hr'!$A:$Z,$IU65+AW$21-$G$21,$IT65)</f>
        <v>41</v>
      </c>
      <c r="AX65" s="10">
        <f>INDEX('O3-8hr'!$A:$Z,$IU65+AX$21-$G$21,$IT65)</f>
        <v>39</v>
      </c>
      <c r="AY65" s="10" t="str">
        <f>INDEX('O3-8hr'!$A:$Z,$IU65+AY$21-$G$21,$IT65)</f>
        <v/>
      </c>
      <c r="AZ65" s="10">
        <f>INDEX('O3-8hr'!$A:$Z,$IU65+AZ$21-$G$21,$IT65)</f>
        <v>45.000000000000007</v>
      </c>
      <c r="BA65" s="10">
        <f>INDEX('O3-8hr'!$A:$Z,$IU65+BA$21-$G$21,$IT65)</f>
        <v>49</v>
      </c>
      <c r="BB65" s="10">
        <f>INDEX('O3-8hr'!$A:$Z,$IU65+BB$21-$G$21,$IT65)</f>
        <v>55</v>
      </c>
      <c r="BC65" s="10">
        <f>INDEX('O3-8hr'!$A:$Z,$IU65+BC$21-$G$21,$IT65)</f>
        <v>62</v>
      </c>
      <c r="BD65" s="10">
        <f>INDEX('O3-8hr'!$A:$Z,$IU65+BD$21-$G$21,$IT65)</f>
        <v>56</v>
      </c>
      <c r="BE65" s="10">
        <f>INDEX('O3-8hr'!$A:$Z,$IU65+BE$21-$G$21,$IT65)</f>
        <v>50</v>
      </c>
      <c r="BF65" s="10">
        <f>INDEX('O3-8hr'!$A:$Z,$IU65+BF$21-$G$21,$IT65)</f>
        <v>50</v>
      </c>
      <c r="BG65" s="10">
        <f>INDEX('O3-8hr'!$A:$Z,$IU65+BG$21-$G$21,$IT65)</f>
        <v>51.000000000000007</v>
      </c>
      <c r="BH65" s="10">
        <f>INDEX('O3-8hr'!$A:$Z,$IU65+BH$21-$G$21,$IT65)</f>
        <v>40</v>
      </c>
      <c r="BI65" s="10">
        <f>INDEX('O3-8hr'!$A:$Z,$IU65+BI$21-$G$21,$IT65)</f>
        <v>47</v>
      </c>
      <c r="BJ65" s="10">
        <f>INDEX('O3-8hr'!$A:$Z,$IU65+BJ$21-$G$21,$IT65)</f>
        <v>48</v>
      </c>
      <c r="BK65" s="10">
        <f>INDEX('O3-8hr'!$A:$Z,$IU65+BK$21-$G$21,$IT65)</f>
        <v>44.000000000000007</v>
      </c>
      <c r="BL65" s="10">
        <f>INDEX('O3-8hr'!$A:$Z,$IU65+BL$21-$G$21,$IT65)</f>
        <v>22.000000000000004</v>
      </c>
      <c r="BM65" s="10">
        <f>INDEX('O3-8hr'!$A:$Z,$IU65+BM$21-$G$21,$IT65)</f>
        <v>40</v>
      </c>
      <c r="BN65" s="10">
        <f>INDEX('O3-8hr'!$A:$Z,$IU65+BN$21-$G$21,$IT65)</f>
        <v>36.000000000000007</v>
      </c>
      <c r="BO65" s="10">
        <f>INDEX('O3-8hr'!$A:$Z,$IU65+BO$21-$G$21,$IT65)</f>
        <v>43</v>
      </c>
      <c r="BP65" s="10">
        <f>INDEX('O3-8hr'!$A:$Z,$IU65+BP$21-$G$21,$IT65)</f>
        <v>33</v>
      </c>
      <c r="BQ65" s="10">
        <f>INDEX('O3-8hr'!$A:$Z,$IU65+BQ$21-$G$21,$IT65)</f>
        <v>22.000000000000004</v>
      </c>
      <c r="BR65" s="10">
        <f>INDEX('O3-8hr'!$A:$Z,$IU65+BR$21-$G$21,$IT65)</f>
        <v>27</v>
      </c>
      <c r="BS65" s="10">
        <f>INDEX('O3-8hr'!$A:$Z,$IU65+BS$21-$G$21,$IT65)</f>
        <v>28</v>
      </c>
      <c r="BT65" s="10">
        <f>INDEX('O3-8hr'!$A:$Z,$IU65+BT$21-$G$21,$IT65)</f>
        <v>25</v>
      </c>
      <c r="BU65" s="10">
        <f>INDEX('O3-8hr'!$A:$Z,$IU65+BU$21-$G$21,$IT65)</f>
        <v>23</v>
      </c>
      <c r="BV65" s="10">
        <f>INDEX('O3-8hr'!$A:$Z,$IU65+BV$21-$G$21,$IT65)</f>
        <v>29</v>
      </c>
      <c r="BW65" s="10">
        <f>INDEX('O3-8hr'!$A:$Z,$IU65+BW$21-$G$21,$IT65)</f>
        <v>43</v>
      </c>
      <c r="BX65" s="10">
        <f>INDEX('O3-8hr'!$A:$Z,$IU65+BX$21-$G$21,$IT65)</f>
        <v>32</v>
      </c>
      <c r="BY65" s="10">
        <f>INDEX('O3-8hr'!$A:$Z,$IU65+BY$21-$G$21,$IT65)</f>
        <v>30</v>
      </c>
      <c r="BZ65" s="10">
        <f>INDEX('O3-8hr'!$A:$Z,$IU65+BZ$21-$G$21,$IT65)</f>
        <v>27</v>
      </c>
      <c r="CA65" s="10">
        <f>INDEX('O3-8hr'!$A:$Z,$IU65+CA$21-$G$21,$IT65)</f>
        <v>48</v>
      </c>
      <c r="CB65" s="10">
        <f>INDEX('O3-8hr'!$A:$Z,$IU65+CB$21-$G$21,$IT65)</f>
        <v>18.000000000000004</v>
      </c>
      <c r="CC65" s="10">
        <f>INDEX('O3-8hr'!$A:$Z,$IU65+CC$21-$G$21,$IT65)</f>
        <v>48</v>
      </c>
      <c r="CD65" s="10">
        <f>INDEX('O3-8hr'!$A:$Z,$IU65+CD$21-$G$21,$IT65)</f>
        <v>37.000000000000007</v>
      </c>
      <c r="CE65" s="10">
        <f>INDEX('O3-8hr'!$A:$Z,$IU65+CE$21-$G$21,$IT65)</f>
        <v>37.000000000000007</v>
      </c>
      <c r="CF65" s="10">
        <f>INDEX('O3-8hr'!$A:$Z,$IU65+CF$21-$G$21,$IT65)</f>
        <v>29</v>
      </c>
      <c r="CG65" s="10">
        <f>INDEX('O3-8hr'!$A:$Z,$IU65+CG$21-$G$21,$IT65)</f>
        <v>42</v>
      </c>
      <c r="CH65" s="10">
        <f>INDEX('O3-8hr'!$A:$Z,$IU65+CH$21-$G$21,$IT65)</f>
        <v>50</v>
      </c>
      <c r="CI65" s="10">
        <f>INDEX('O3-8hr'!$A:$Z,$IU65+CI$21-$G$21,$IT65)</f>
        <v>55</v>
      </c>
      <c r="CJ65" s="10">
        <f>INDEX('O3-8hr'!$A:$Z,$IU65+CJ$21-$G$21,$IT65)</f>
        <v>41</v>
      </c>
      <c r="CK65" s="10">
        <f>INDEX('O3-8hr'!$A:$Z,$IU65+CK$21-$G$21,$IT65)</f>
        <v>45.000000000000007</v>
      </c>
      <c r="CL65" s="10">
        <f>INDEX('O3-8hr'!$A:$Z,$IU65+CL$21-$G$21,$IT65)</f>
        <v>54</v>
      </c>
      <c r="CM65" s="10">
        <f>INDEX('O3-8hr'!$A:$Z,$IU65+CM$21-$G$21,$IT65)</f>
        <v>48</v>
      </c>
      <c r="CN65" s="10">
        <f>INDEX('O3-8hr'!$A:$Z,$IU65+CN$21-$G$21,$IT65)</f>
        <v>45.000000000000007</v>
      </c>
      <c r="CO65" s="10">
        <f>INDEX('O3-8hr'!$A:$Z,$IU65+CO$21-$G$21,$IT65)</f>
        <v>68</v>
      </c>
      <c r="CP65" s="10">
        <f>INDEX('O3-8hr'!$A:$Z,$IU65+CP$21-$G$21,$IT65)</f>
        <v>59.000000000000007</v>
      </c>
      <c r="CQ65" s="10">
        <f>INDEX('O3-8hr'!$A:$Z,$IU65+CQ$21-$G$21,$IT65)</f>
        <v>61.000000000000007</v>
      </c>
      <c r="CR65" s="10">
        <f>INDEX('O3-8hr'!$A:$Z,$IU65+CR$21-$G$21,$IT65)</f>
        <v>40</v>
      </c>
      <c r="CS65" s="10">
        <f>INDEX('O3-8hr'!$A:$Z,$IU65+CS$21-$G$21,$IT65)</f>
        <v>34</v>
      </c>
      <c r="CT65" s="10">
        <f>INDEX('O3-8hr'!$A:$Z,$IU65+CT$21-$G$21,$IT65)</f>
        <v>65</v>
      </c>
      <c r="CU65" s="10">
        <f>INDEX('O3-8hr'!$A:$Z,$IU65+CU$21-$G$21,$IT65)</f>
        <v>61.000000000000007</v>
      </c>
      <c r="CV65" s="10">
        <f>INDEX('O3-8hr'!$A:$Z,$IU65+CV$21-$G$21,$IT65)</f>
        <v>52.000000000000007</v>
      </c>
      <c r="CW65" s="10">
        <f>INDEX('O3-8hr'!$A:$Z,$IU65+CW$21-$G$21,$IT65)</f>
        <v>22.000000000000004</v>
      </c>
      <c r="CX65" s="10">
        <f>INDEX('O3-8hr'!$A:$Z,$IU65+CX$21-$G$21,$IT65)</f>
        <v>49</v>
      </c>
      <c r="CY65" s="10">
        <f>INDEX('O3-8hr'!$A:$Z,$IU65+CY$21-$G$21,$IT65)</f>
        <v>34</v>
      </c>
      <c r="CZ65" s="10">
        <f>INDEX('O3-8hr'!$A:$Z,$IU65+CZ$21-$G$21,$IT65)</f>
        <v>56</v>
      </c>
      <c r="DA65" s="10">
        <f>INDEX('O3-8hr'!$A:$Z,$IU65+DA$21-$G$21,$IT65)</f>
        <v>59.000000000000007</v>
      </c>
      <c r="DB65" s="10">
        <f>INDEX('O3-8hr'!$A:$Z,$IU65+DB$21-$G$21,$IT65)</f>
        <v>33</v>
      </c>
      <c r="DC65" s="10">
        <f>INDEX('O3-8hr'!$A:$Z,$IU65+DC$21-$G$21,$IT65)</f>
        <v>46</v>
      </c>
      <c r="DD65" s="10">
        <f>INDEX('O3-8hr'!$A:$Z,$IU65+DD$21-$G$21,$IT65)</f>
        <v>49</v>
      </c>
      <c r="DE65" s="10">
        <f>INDEX('O3-8hr'!$A:$Z,$IU65+DE$21-$G$21,$IT65)</f>
        <v>76</v>
      </c>
      <c r="DF65" s="10">
        <f>INDEX('O3-8hr'!$A:$Z,$IU65+DF$21-$G$21,$IT65)</f>
        <v>55</v>
      </c>
      <c r="DG65" s="10">
        <f>INDEX('O3-8hr'!$A:$Z,$IU65+DG$21-$G$21,$IT65)</f>
        <v>41</v>
      </c>
      <c r="DH65" s="10">
        <f>INDEX('O3-8hr'!$A:$Z,$IU65+DH$21-$G$21,$IT65)</f>
        <v>56</v>
      </c>
      <c r="DI65" s="10">
        <f>INDEX('O3-8hr'!$A:$Z,$IU65+DI$21-$G$21,$IT65)</f>
        <v>63</v>
      </c>
      <c r="DJ65" s="10">
        <f>INDEX('O3-8hr'!$A:$Z,$IU65+DJ$21-$G$21,$IT65)</f>
        <v>34</v>
      </c>
      <c r="DK65" s="10">
        <f>INDEX('O3-8hr'!$A:$Z,$IU65+DK$21-$G$21,$IT65)</f>
        <v>70</v>
      </c>
      <c r="DL65" s="10">
        <f>INDEX('O3-8hr'!$A:$Z,$IU65+DL$21-$G$21,$IT65)</f>
        <v>64</v>
      </c>
      <c r="DM65" s="10">
        <f>INDEX('O3-8hr'!$A:$Z,$IU65+DM$21-$G$21,$IT65)</f>
        <v>61.000000000000007</v>
      </c>
      <c r="DN65" s="10">
        <f>INDEX('O3-8hr'!$A:$Z,$IU65+DN$21-$G$21,$IT65)</f>
        <v>75</v>
      </c>
      <c r="DO65" s="10">
        <f>INDEX('O3-8hr'!$A:$Z,$IU65+DO$21-$G$21,$IT65)</f>
        <v>61.000000000000007</v>
      </c>
      <c r="DP65" s="10">
        <f>INDEX('O3-8hr'!$A:$Z,$IU65+DP$21-$G$21,$IT65)</f>
        <v>56</v>
      </c>
      <c r="DQ65" s="10">
        <f>INDEX('O3-8hr'!$A:$Z,$IU65+DQ$21-$G$21,$IT65)</f>
        <v>61.000000000000007</v>
      </c>
      <c r="DR65" s="10">
        <f>INDEX('O3-8hr'!$A:$Z,$IU65+DR$21-$G$21,$IT65)</f>
        <v>56</v>
      </c>
      <c r="DS65" s="10">
        <f>INDEX('O3-8hr'!$A:$Z,$IU65+DS$21-$G$21,$IT65)</f>
        <v>58</v>
      </c>
      <c r="DT65" s="10">
        <f>INDEX('O3-8hr'!$A:$Z,$IU65+DT$21-$G$21,$IT65)</f>
        <v>68</v>
      </c>
      <c r="DU65" s="10">
        <f>INDEX('O3-8hr'!$A:$Z,$IU65+DU$21-$G$21,$IT65)</f>
        <v>51.000000000000007</v>
      </c>
      <c r="DV65" s="10">
        <f>INDEX('O3-8hr'!$A:$Z,$IU65+DV$21-$G$21,$IT65)</f>
        <v>43</v>
      </c>
      <c r="DW65" s="10">
        <f>INDEX('O3-8hr'!$A:$Z,$IU65+DW$21-$G$21,$IT65)</f>
        <v>52.000000000000007</v>
      </c>
      <c r="DX65" s="10">
        <f>INDEX('O3-8hr'!$A:$Z,$IU65+DX$21-$G$21,$IT65)</f>
        <v>62</v>
      </c>
      <c r="DY65" s="10">
        <f>INDEX('O3-8hr'!$A:$Z,$IU65+DY$21-$G$21,$IT65)</f>
        <v>46</v>
      </c>
      <c r="DZ65" s="10">
        <f>INDEX('O3-8hr'!$A:$Z,$IU65+DZ$21-$G$21,$IT65)</f>
        <v>41</v>
      </c>
      <c r="EA65" s="10">
        <f>INDEX('O3-8hr'!$A:$Z,$IU65+EA$21-$G$21,$IT65)</f>
        <v>42</v>
      </c>
      <c r="EB65" s="10">
        <f>INDEX('O3-8hr'!$A:$Z,$IU65+EB$21-$G$21,$IT65)</f>
        <v>47</v>
      </c>
      <c r="EC65" s="10">
        <f>INDEX('O3-8hr'!$A:$Z,$IU65+EC$21-$G$21,$IT65)</f>
        <v>41</v>
      </c>
      <c r="ED65" s="10">
        <f>INDEX('O3-8hr'!$A:$Z,$IU65+ED$21-$G$21,$IT65)</f>
        <v>58</v>
      </c>
      <c r="EE65" s="10">
        <f>INDEX('O3-8hr'!$A:$Z,$IU65+EE$21-$G$21,$IT65)</f>
        <v>63</v>
      </c>
      <c r="EF65" s="10">
        <f>INDEX('O3-8hr'!$A:$Z,$IU65+EF$21-$G$21,$IT65)</f>
        <v>74.000000000000014</v>
      </c>
      <c r="EG65" s="10">
        <f>INDEX('O3-8hr'!$A:$Z,$IU65+EG$21-$G$21,$IT65)</f>
        <v>27</v>
      </c>
      <c r="EH65" s="10">
        <f>INDEX('O3-8hr'!$A:$Z,$IU65+EH$21-$G$21,$IT65)</f>
        <v>40</v>
      </c>
      <c r="EI65" s="10">
        <f>INDEX('O3-8hr'!$A:$Z,$IU65+EI$21-$G$21,$IT65)</f>
        <v>48</v>
      </c>
      <c r="EJ65" s="10">
        <f>INDEX('O3-8hr'!$A:$Z,$IU65+EJ$21-$G$21,$IT65)</f>
        <v>54</v>
      </c>
      <c r="EK65" s="10">
        <f>INDEX('O3-8hr'!$A:$Z,$IU65+EK$21-$G$21,$IT65)</f>
        <v>30</v>
      </c>
      <c r="EL65" s="10">
        <f>INDEX('O3-8hr'!$A:$Z,$IU65+EL$21-$G$21,$IT65)</f>
        <v>53.000000000000007</v>
      </c>
      <c r="EM65" s="10">
        <f>INDEX('O3-8hr'!$A:$Z,$IU65+EM$21-$G$21,$IT65)</f>
        <v>55</v>
      </c>
      <c r="EN65" s="10">
        <f>INDEX('O3-8hr'!$A:$Z,$IU65+EN$21-$G$21,$IT65)</f>
        <v>60</v>
      </c>
      <c r="EO65" s="10">
        <f>INDEX('O3-8hr'!$A:$Z,$IU65+EO$21-$G$21,$IT65)</f>
        <v>60</v>
      </c>
      <c r="EP65" s="10">
        <f>INDEX('O3-8hr'!$A:$Z,$IU65+EP$21-$G$21,$IT65)</f>
        <v>53.000000000000007</v>
      </c>
      <c r="EQ65" s="10">
        <f>INDEX('O3-8hr'!$A:$Z,$IU65+EQ$21-$G$21,$IT65)</f>
        <v>50</v>
      </c>
      <c r="ER65" s="10">
        <f>INDEX('O3-8hr'!$A:$Z,$IU65+ER$21-$G$21,$IT65)</f>
        <v>62</v>
      </c>
      <c r="ES65" s="10">
        <f>INDEX('O3-8hr'!$A:$Z,$IU65+ES$21-$G$21,$IT65)</f>
        <v>69</v>
      </c>
      <c r="ET65" s="10">
        <f>INDEX('O3-8hr'!$A:$Z,$IU65+ET$21-$G$21,$IT65)</f>
        <v>81</v>
      </c>
      <c r="EU65" s="10">
        <f>INDEX('O3-8hr'!$A:$Z,$IU65+EU$21-$G$21,$IT65)</f>
        <v>64</v>
      </c>
      <c r="EV65" s="10">
        <f>INDEX('O3-8hr'!$A:$Z,$IU65+EV$21-$G$21,$IT65)</f>
        <v>65</v>
      </c>
      <c r="EW65" s="10">
        <f>INDEX('O3-8hr'!$A:$Z,$IU65+EW$21-$G$21,$IT65)</f>
        <v>71.000000000000014</v>
      </c>
      <c r="EX65" s="10">
        <f>INDEX('O3-8hr'!$A:$Z,$IU65+EX$21-$G$21,$IT65)</f>
        <v>58</v>
      </c>
      <c r="EY65" s="10">
        <f>INDEX('O3-8hr'!$A:$Z,$IU65+EY$21-$G$21,$IT65)</f>
        <v>78</v>
      </c>
      <c r="EZ65" s="10">
        <f>INDEX('O3-8hr'!$A:$Z,$IU65+EZ$21-$G$21,$IT65)</f>
        <v>63</v>
      </c>
      <c r="FA65" s="10">
        <f>INDEX('O3-8hr'!$A:$Z,$IU65+FA$21-$G$21,$IT65)</f>
        <v>61.000000000000007</v>
      </c>
      <c r="FB65" s="10">
        <f>INDEX('O3-8hr'!$A:$Z,$IU65+FB$21-$G$21,$IT65)</f>
        <v>60</v>
      </c>
      <c r="FC65" s="10">
        <f>INDEX('O3-8hr'!$A:$Z,$IU65+FC$21-$G$21,$IT65)</f>
        <v>52.000000000000007</v>
      </c>
      <c r="FD65" s="10">
        <f>INDEX('O3-8hr'!$A:$Z,$IU65+FD$21-$G$21,$IT65)</f>
        <v>29</v>
      </c>
      <c r="FE65" s="10">
        <f>INDEX('O3-8hr'!$A:$Z,$IU65+FE$21-$G$21,$IT65)</f>
        <v>33</v>
      </c>
      <c r="FF65" s="10">
        <f>INDEX('O3-8hr'!$A:$Z,$IU65+FF$21-$G$21,$IT65)</f>
        <v>42</v>
      </c>
      <c r="FG65" s="10">
        <f>INDEX('O3-8hr'!$A:$Z,$IU65+FG$21-$G$21,$IT65)</f>
        <v>38</v>
      </c>
      <c r="FH65" s="10">
        <f>INDEX('O3-8hr'!$A:$Z,$IU65+FH$21-$G$21,$IT65)</f>
        <v>46</v>
      </c>
      <c r="FI65" s="10">
        <f>INDEX('O3-8hr'!$A:$Z,$IU65+FI$21-$G$21,$IT65)</f>
        <v>52.000000000000007</v>
      </c>
      <c r="FJ65" s="10">
        <f>INDEX('O3-8hr'!$A:$Z,$IU65+FJ$21-$G$21,$IT65)</f>
        <v>42</v>
      </c>
      <c r="FK65" s="10">
        <f>INDEX('O3-8hr'!$A:$Z,$IU65+FK$21-$G$21,$IT65)</f>
        <v>46</v>
      </c>
      <c r="FL65" s="10">
        <f>INDEX('O3-8hr'!$A:$Z,$IU65+FL$21-$G$21,$IT65)</f>
        <v>50</v>
      </c>
      <c r="FM65" s="10">
        <f>INDEX('O3-8hr'!$A:$Z,$IU65+FM$21-$G$21,$IT65)</f>
        <v>31</v>
      </c>
      <c r="FN65" s="10">
        <f>INDEX('O3-8hr'!$A:$Z,$IU65+FN$21-$G$21,$IT65)</f>
        <v>44.000000000000007</v>
      </c>
      <c r="FO65" s="10">
        <f>INDEX('O3-8hr'!$A:$Z,$IU65+FO$21-$G$21,$IT65)</f>
        <v>59.000000000000007</v>
      </c>
      <c r="FP65" s="10">
        <f>INDEX('O3-8hr'!$A:$Z,$IU65+FP$21-$G$21,$IT65)</f>
        <v>44.000000000000007</v>
      </c>
      <c r="FQ65" s="10">
        <f>INDEX('O3-8hr'!$A:$Z,$IU65+FQ$21-$G$21,$IT65)</f>
        <v>44.000000000000007</v>
      </c>
      <c r="FR65" s="10">
        <f>INDEX('O3-8hr'!$A:$Z,$IU65+FR$21-$G$21,$IT65)</f>
        <v>58</v>
      </c>
      <c r="FS65" s="10">
        <f>INDEX('O3-8hr'!$A:$Z,$IU65+FS$21-$G$21,$IT65)</f>
        <v>43</v>
      </c>
      <c r="FT65" s="10">
        <f>INDEX('O3-8hr'!$A:$Z,$IU65+FT$21-$G$21,$IT65)</f>
        <v>51.000000000000007</v>
      </c>
      <c r="FU65" s="10">
        <f>INDEX('O3-8hr'!$A:$Z,$IU65+FU$21-$G$21,$IT65)</f>
        <v>56</v>
      </c>
      <c r="FV65" s="10">
        <f>INDEX('O3-8hr'!$A:$Z,$IU65+FV$21-$G$21,$IT65)</f>
        <v>61.000000000000007</v>
      </c>
      <c r="FW65" s="10">
        <f>INDEX('O3-8hr'!$A:$Z,$IU65+FW$21-$G$21,$IT65)</f>
        <v>59.000000000000007</v>
      </c>
      <c r="FX65" s="10">
        <f>INDEX('O3-8hr'!$A:$Z,$IU65+FX$21-$G$21,$IT65)</f>
        <v>45.000000000000007</v>
      </c>
      <c r="FY65" s="10">
        <f>INDEX('O3-8hr'!$A:$Z,$IU65+FY$21-$G$21,$IT65)</f>
        <v>33</v>
      </c>
      <c r="FZ65" s="10">
        <f>INDEX('O3-8hr'!$A:$Z,$IU65+FZ$21-$G$21,$IT65)</f>
        <v>53.000000000000007</v>
      </c>
      <c r="GA65" s="10">
        <f>INDEX('O3-8hr'!$A:$Z,$IU65+GA$21-$G$21,$IT65)</f>
        <v>60</v>
      </c>
      <c r="GB65" s="10">
        <f>INDEX('O3-8hr'!$A:$Z,$IU65+GB$21-$G$21,$IT65)</f>
        <v>47</v>
      </c>
      <c r="GC65" s="10">
        <f>INDEX('O3-8hr'!$A:$Z,$IU65+GC$21-$G$21,$IT65)</f>
        <v>57</v>
      </c>
      <c r="GD65" s="10">
        <f>INDEX('O3-8hr'!$A:$Z,$IU65+GD$21-$G$21,$IT65)</f>
        <v>55</v>
      </c>
      <c r="GE65" s="10">
        <f>INDEX('O3-8hr'!$A:$Z,$IU65+GE$21-$G$21,$IT65)</f>
        <v>48</v>
      </c>
      <c r="GF65" s="10">
        <f>INDEX('O3-8hr'!$A:$Z,$IU65+GF$21-$G$21,$IT65)</f>
        <v>61.000000000000007</v>
      </c>
      <c r="GG65" s="10">
        <f>INDEX('O3-8hr'!$A:$Z,$IU65+GG$21-$G$21,$IT65)</f>
        <v>65</v>
      </c>
      <c r="GH65" s="10">
        <f>INDEX('O3-8hr'!$A:$Z,$IU65+GH$21-$G$21,$IT65)</f>
        <v>72.000000000000014</v>
      </c>
      <c r="GI65" s="10">
        <f>INDEX('O3-8hr'!$A:$Z,$IU65+GI$21-$G$21,$IT65)</f>
        <v>43</v>
      </c>
      <c r="GJ65" s="10">
        <f>INDEX('O3-8hr'!$A:$Z,$IU65+GJ$21-$G$21,$IT65)</f>
        <v>34</v>
      </c>
      <c r="GK65" s="10">
        <f>INDEX('O3-8hr'!$A:$Z,$IU65+GK$21-$G$21,$IT65)</f>
        <v>31</v>
      </c>
      <c r="GL65" s="10">
        <f>INDEX('O3-8hr'!$A:$Z,$IU65+GL$21-$G$21,$IT65)</f>
        <v>49</v>
      </c>
      <c r="GM65" s="10">
        <f>INDEX('O3-8hr'!$A:$Z,$IU65+GM$21-$G$21,$IT65)</f>
        <v>40</v>
      </c>
      <c r="GN65" s="10">
        <f>INDEX('O3-8hr'!$A:$Z,$IU65+GN$21-$G$21,$IT65)</f>
        <v>35</v>
      </c>
      <c r="GO65" s="10">
        <f>INDEX('O3-8hr'!$A:$Z,$IU65+GO$21-$G$21,$IT65)</f>
        <v>43</v>
      </c>
      <c r="GP65" s="10">
        <f>INDEX('O3-8hr'!$A:$Z,$IU65+GP$21-$G$21,$IT65)</f>
        <v>58</v>
      </c>
      <c r="GQ65" s="10">
        <f>INDEX('O3-8hr'!$A:$Z,$IU65+GQ$21-$G$21,$IT65)</f>
        <v>61.000000000000007</v>
      </c>
      <c r="GR65" s="10">
        <f>INDEX('O3-8hr'!$A:$Z,$IU65+GR$21-$G$21,$IT65)</f>
        <v>55</v>
      </c>
      <c r="GS65" s="10">
        <f>INDEX('O3-8hr'!$A:$Z,$IU65+GS$21-$G$21,$IT65)</f>
        <v>41</v>
      </c>
      <c r="GT65" s="10">
        <f>INDEX('O3-8hr'!$A:$Z,$IU65+GT$21-$G$21,$IT65)</f>
        <v>44.000000000000007</v>
      </c>
      <c r="GU65" s="10">
        <f>INDEX('O3-8hr'!$A:$Z,$IU65+GU$21-$G$21,$IT65)</f>
        <v>46</v>
      </c>
      <c r="GV65" s="10">
        <f>INDEX('O3-8hr'!$A:$Z,$IU65+GV$21-$G$21,$IT65)</f>
        <v>68</v>
      </c>
      <c r="GW65" s="10">
        <f>INDEX('O3-8hr'!$A:$Z,$IU65+GW$21-$G$21,$IT65)</f>
        <v>37.000000000000007</v>
      </c>
      <c r="GX65" s="10">
        <f>INDEX('O3-8hr'!$A:$Z,$IU65+GX$21-$G$21,$IT65)</f>
        <v>39</v>
      </c>
      <c r="GY65" s="10">
        <f>INDEX('O3-8hr'!$A:$Z,$IU65+GY$21-$G$21,$IT65)</f>
        <v>44.000000000000007</v>
      </c>
      <c r="GZ65" s="10">
        <f>INDEX('O3-8hr'!$A:$Z,$IU65+GZ$21-$G$21,$IT65)</f>
        <v>32</v>
      </c>
      <c r="HA65" s="10">
        <f>INDEX('O3-8hr'!$A:$Z,$IU65+HA$21-$G$21,$IT65)</f>
        <v>23</v>
      </c>
      <c r="HB65" s="10">
        <f>INDEX('O3-8hr'!$A:$Z,$IU65+HB$21-$G$21,$IT65)</f>
        <v>41</v>
      </c>
      <c r="HC65" s="10">
        <f>INDEX('O3-8hr'!$A:$Z,$IU65+HC$21-$G$21,$IT65)</f>
        <v>57</v>
      </c>
      <c r="HD65" s="10">
        <f>INDEX('O3-8hr'!$A:$Z,$IU65+HD$21-$G$21,$IT65)</f>
        <v>60</v>
      </c>
      <c r="HE65" s="10">
        <f>INDEX('O3-8hr'!$A:$Z,$IU65+HE$21-$G$21,$IT65)</f>
        <v>78</v>
      </c>
      <c r="HF65" s="10">
        <f>INDEX('O3-8hr'!$A:$Z,$IU65+HF$21-$G$21,$IT65)</f>
        <v>24</v>
      </c>
      <c r="HG65" s="10">
        <f>INDEX('O3-8hr'!$A:$Z,$IU65+HG$21-$G$21,$IT65)</f>
        <v>37.000000000000007</v>
      </c>
      <c r="HH65" s="10">
        <f>INDEX('O3-8hr'!$A:$Z,$IU65+HH$21-$G$21,$IT65)</f>
        <v>41</v>
      </c>
      <c r="HI65" s="10">
        <f>INDEX('O3-8hr'!$A:$Z,$IU65+HI$21-$G$21,$IT65)</f>
        <v>38</v>
      </c>
      <c r="HJ65" s="10">
        <f>INDEX('O3-8hr'!$A:$Z,$IU65+HJ$21-$G$21,$IT65)</f>
        <v>31</v>
      </c>
      <c r="HK65" s="10">
        <f>INDEX('O3-8hr'!$A:$Z,$IU65+HK$21-$G$21,$IT65)</f>
        <v>26.000000000000004</v>
      </c>
      <c r="HL65" s="10">
        <f>INDEX('O3-8hr'!$A:$Z,$IU65+HL$21-$G$21,$IT65)</f>
        <v>22.000000000000004</v>
      </c>
      <c r="HM65" s="10">
        <f>INDEX('O3-8hr'!$A:$Z,$IU65+HM$21-$G$21,$IT65)</f>
        <v>18.000000000000004</v>
      </c>
      <c r="HN65" s="10">
        <f>INDEX('O3-8hr'!$A:$Z,$IU65+HN$21-$G$21,$IT65)</f>
        <v>14</v>
      </c>
      <c r="HO65" s="10">
        <f>INDEX('O3-8hr'!$A:$Z,$IU65+HO$21-$G$21,$IT65)</f>
        <v>41</v>
      </c>
      <c r="HP65" s="10">
        <f>INDEX('O3-8hr'!$A:$Z,$IU65+HP$21-$G$21,$IT65)</f>
        <v>21</v>
      </c>
      <c r="HQ65" s="10">
        <f>INDEX('O3-8hr'!$A:$Z,$IU65+HQ$21-$G$21,$IT65)</f>
        <v>27</v>
      </c>
      <c r="HR65" s="10">
        <f>INDEX('O3-8hr'!$A:$Z,$IU65+HR$21-$G$21,$IT65)</f>
        <v>37.000000000000007</v>
      </c>
      <c r="HS65" s="10">
        <f>INDEX('O3-8hr'!$A:$Z,$IU65+HS$21-$G$21,$IT65)</f>
        <v>36.000000000000007</v>
      </c>
      <c r="HT65" s="10">
        <f>INDEX('O3-8hr'!$A:$Z,$IU65+HT$21-$G$21,$IT65)</f>
        <v>22.000000000000004</v>
      </c>
      <c r="HU65" s="10">
        <f>INDEX('O3-8hr'!$A:$Z,$IU65+HU$21-$G$21,$IT65)</f>
        <v>21</v>
      </c>
      <c r="HV65" s="10">
        <f>INDEX('O3-8hr'!$A:$Z,$IU65+HV$21-$G$21,$IT65)</f>
        <v>34</v>
      </c>
      <c r="HW65" s="10">
        <f>INDEX('O3-8hr'!$A:$Z,$IU65+HW$21-$G$21,$IT65)</f>
        <v>28</v>
      </c>
      <c r="HX65" s="10">
        <f>INDEX('O3-8hr'!$A:$Z,$IU65+HX$21-$G$21,$IT65)</f>
        <v>33</v>
      </c>
      <c r="HY65" s="10">
        <f>INDEX('O3-8hr'!$A:$Z,$IU65+HY$21-$G$21,$IT65)</f>
        <v>25</v>
      </c>
      <c r="HZ65" s="10">
        <f>INDEX('O3-8hr'!$A:$Z,$IU65+HZ$21-$G$21,$IT65)</f>
        <v>27</v>
      </c>
      <c r="IA65" s="10">
        <f>INDEX('O3-8hr'!$A:$Z,$IU65+IA$21-$G$21,$IT65)</f>
        <v>37.000000000000007</v>
      </c>
      <c r="IB65" s="10">
        <f>INDEX('O3-8hr'!$A:$Z,$IU65+IB$21-$G$21,$IT65)</f>
        <v>36.000000000000007</v>
      </c>
      <c r="IC65" s="10">
        <f>INDEX('O3-8hr'!$A:$Z,$IU65+IC$21-$G$21,$IT65)</f>
        <v>39</v>
      </c>
      <c r="ID65" s="10">
        <f>INDEX('O3-8hr'!$A:$Z,$IU65+ID$21-$G$21,$IT65)</f>
        <v>38</v>
      </c>
      <c r="IE65" s="10">
        <f>INDEX('O3-8hr'!$A:$Z,$IU65+IE$21-$G$21,$IT65)</f>
        <v>44.000000000000007</v>
      </c>
      <c r="IF65" s="10">
        <f>INDEX('O3-8hr'!$A:$Z,$IU65+IF$21-$G$21,$IT65)</f>
        <v>42</v>
      </c>
      <c r="IG65" s="10">
        <f>INDEX('O3-8hr'!$A:$Z,$IU65+IG$21-$G$21,$IT65)</f>
        <v>34</v>
      </c>
      <c r="IH65" s="10">
        <f>INDEX('O3-8hr'!$A:$Z,$IU65+IH$21-$G$21,$IT65)</f>
        <v>24</v>
      </c>
      <c r="II65" s="10">
        <f>INDEX('O3-8hr'!$A:$Z,$IU65+II$21-$G$21,$IT65)</f>
        <v>35</v>
      </c>
      <c r="IJ65" s="10">
        <f>INDEX('O3-8hr'!$A:$Z,$IU65+IJ$21-$G$21,$IT65)</f>
        <v>36.000000000000007</v>
      </c>
      <c r="IK65" s="10">
        <f>INDEX('O3-8hr'!$A:$Z,$IU65+IK$21-$G$21,$IT65)</f>
        <v>28</v>
      </c>
      <c r="IL65" s="10">
        <f>INDEX('O3-8hr'!$A:$Z,$IU65+IL$21-$G$21,$IT65)</f>
        <v>32</v>
      </c>
      <c r="IM65" s="10">
        <f>INDEX('O3-8hr'!$A:$Z,$IU65+IM$21-$G$21,$IT65)</f>
        <v>28</v>
      </c>
      <c r="IN65" s="10">
        <f>INDEX('O3-8hr'!$A:$Z,$IU65+IN$21-$G$21,$IT65)</f>
        <v>36.000000000000007</v>
      </c>
      <c r="IO65" s="10">
        <f>INDEX('O3-8hr'!$A:$Z,$IU65+IO$21-$G$21,$IT65)</f>
        <v>38</v>
      </c>
      <c r="IP65" s="10">
        <f>INDEX('O3-8hr'!$A:$Z,$IU65+IP$21-$G$21,$IT65)</f>
        <v>40</v>
      </c>
      <c r="IQ65" s="15">
        <f>INDEX('O3-8hr'!$A:$Z,$IU65+IQ$21-$G$21,$IT65)</f>
        <v>25</v>
      </c>
      <c r="IR65" s="21">
        <f t="shared" si="59"/>
        <v>81</v>
      </c>
      <c r="IT65" s="40">
        <f>MATCH($B65,'O3-8hr'!$1:$1,0)</f>
        <v>6</v>
      </c>
      <c r="IU65" s="40">
        <f>MATCH(DATE($A65,$IT$18,$IU$18),'O3-8hr'!$B:$B,0)</f>
        <v>431</v>
      </c>
    </row>
    <row r="66" spans="1:255" ht="12.75" customHeight="1" x14ac:dyDescent="0.2">
      <c r="A66" s="21">
        <v>2016</v>
      </c>
      <c r="B66" s="21">
        <v>340273001</v>
      </c>
      <c r="C66" s="20">
        <f>INDEX(Sites!$A:$N,MATCH($B66,Sites!$A:$A,0),2)</f>
        <v>40.787627999999998</v>
      </c>
      <c r="D66" s="21" t="str">
        <f>INDEX(Sites!$A:$N,MATCH($B66,Sites!$A:$A,0),4)</f>
        <v>NJ</v>
      </c>
      <c r="E66" s="21" t="str">
        <f>INDEX(Sites!$A:$N,MATCH($B66,Sites!$A:$A,0),10)</f>
        <v>278.0</v>
      </c>
      <c r="F66" s="40" t="str">
        <f>INDEX(Sites!$A:$N,MATCH($B66,Sites!$A:$A,0),6)</f>
        <v>Chester</v>
      </c>
      <c r="G66" s="16">
        <f>INDEX('O3-8hr'!$A:$Z,$IU66+G$21-$G$21,$IT66)</f>
        <v>36.000000000000007</v>
      </c>
      <c r="H66" s="10">
        <f>INDEX('O3-8hr'!$A:$Z,$IU66+H$21-$G$21,$IT66)</f>
        <v>37.000000000000007</v>
      </c>
      <c r="I66" s="10">
        <f>INDEX('O3-8hr'!$A:$Z,$IU66+I$21-$G$21,$IT66)</f>
        <v>36.000000000000007</v>
      </c>
      <c r="J66" s="10">
        <f>INDEX('O3-8hr'!$A:$Z,$IU66+J$21-$G$21,$IT66)</f>
        <v>32</v>
      </c>
      <c r="K66" s="10">
        <f>INDEX('O3-8hr'!$A:$Z,$IU66+K$21-$G$21,$IT66)</f>
        <v>39</v>
      </c>
      <c r="L66" s="10">
        <f>INDEX('O3-8hr'!$A:$Z,$IU66+L$21-$G$21,$IT66)</f>
        <v>39</v>
      </c>
      <c r="M66" s="10">
        <f>INDEX('O3-8hr'!$A:$Z,$IU66+M$21-$G$21,$IT66)</f>
        <v>38</v>
      </c>
      <c r="N66" s="10">
        <f>INDEX('O3-8hr'!$A:$Z,$IU66+N$21-$G$21,$IT66)</f>
        <v>48</v>
      </c>
      <c r="O66" s="10">
        <f>INDEX('O3-8hr'!$A:$Z,$IU66+O$21-$G$21,$IT66)</f>
        <v>59.000000000000007</v>
      </c>
      <c r="P66" s="10">
        <f>INDEX('O3-8hr'!$A:$Z,$IU66+P$21-$G$21,$IT66)</f>
        <v>48</v>
      </c>
      <c r="Q66" s="10">
        <f>INDEX('O3-8hr'!$A:$Z,$IU66+Q$21-$G$21,$IT66)</f>
        <v>32</v>
      </c>
      <c r="R66" s="10">
        <f>INDEX('O3-8hr'!$A:$Z,$IU66+R$21-$G$21,$IT66)</f>
        <v>36.000000000000007</v>
      </c>
      <c r="S66" s="10">
        <f>INDEX('O3-8hr'!$A:$Z,$IU66+S$21-$G$21,$IT66)</f>
        <v>42</v>
      </c>
      <c r="T66" s="10">
        <f>INDEX('O3-8hr'!$A:$Z,$IU66+T$21-$G$21,$IT66)</f>
        <v>33</v>
      </c>
      <c r="U66" s="10">
        <f>INDEX('O3-8hr'!$A:$Z,$IU66+U$21-$G$21,$IT66)</f>
        <v>33</v>
      </c>
      <c r="V66" s="10">
        <f>INDEX('O3-8hr'!$A:$Z,$IU66+V$21-$G$21,$IT66)</f>
        <v>30</v>
      </c>
      <c r="W66" s="10">
        <f>INDEX('O3-8hr'!$A:$Z,$IU66+W$21-$G$21,$IT66)</f>
        <v>41</v>
      </c>
      <c r="X66" s="10">
        <f>INDEX('O3-8hr'!$A:$Z,$IU66+X$21-$G$21,$IT66)</f>
        <v>38</v>
      </c>
      <c r="Y66" s="10">
        <f>INDEX('O3-8hr'!$A:$Z,$IU66+Y$21-$G$21,$IT66)</f>
        <v>39</v>
      </c>
      <c r="Z66" s="10">
        <f>INDEX('O3-8hr'!$A:$Z,$IU66+Z$21-$G$21,$IT66)</f>
        <v>37.000000000000007</v>
      </c>
      <c r="AA66" s="10">
        <f>INDEX('O3-8hr'!$A:$Z,$IU66+AA$21-$G$21,$IT66)</f>
        <v>42</v>
      </c>
      <c r="AB66" s="10">
        <f>INDEX('O3-8hr'!$A:$Z,$IU66+AB$21-$G$21,$IT66)</f>
        <v>40</v>
      </c>
      <c r="AC66" s="10">
        <f>INDEX('O3-8hr'!$A:$Z,$IU66+AC$21-$G$21,$IT66)</f>
        <v>53.000000000000007</v>
      </c>
      <c r="AD66" s="10">
        <f>INDEX('O3-8hr'!$A:$Z,$IU66+AD$21-$G$21,$IT66)</f>
        <v>40</v>
      </c>
      <c r="AE66" s="10">
        <f>INDEX('O3-8hr'!$A:$Z,$IU66+AE$21-$G$21,$IT66)</f>
        <v>43</v>
      </c>
      <c r="AF66" s="10">
        <f>INDEX('O3-8hr'!$A:$Z,$IU66+AF$21-$G$21,$IT66)</f>
        <v>37.000000000000007</v>
      </c>
      <c r="AG66" s="10">
        <f>INDEX('O3-8hr'!$A:$Z,$IU66+AG$21-$G$21,$IT66)</f>
        <v>41</v>
      </c>
      <c r="AH66" s="10">
        <f>INDEX('O3-8hr'!$A:$Z,$IU66+AH$21-$G$21,$IT66)</f>
        <v>41</v>
      </c>
      <c r="AI66" s="10">
        <f>INDEX('O3-8hr'!$A:$Z,$IU66+AI$21-$G$21,$IT66)</f>
        <v>46</v>
      </c>
      <c r="AJ66" s="10">
        <f>INDEX('O3-8hr'!$A:$Z,$IU66+AJ$21-$G$21,$IT66)</f>
        <v>43</v>
      </c>
      <c r="AK66" s="10">
        <f>INDEX('O3-8hr'!$A:$Z,$IU66+AK$21-$G$21,$IT66)</f>
        <v>49</v>
      </c>
      <c r="AL66" s="10">
        <f>INDEX('O3-8hr'!$A:$Z,$IU66+AL$21-$G$21,$IT66)</f>
        <v>43</v>
      </c>
      <c r="AM66" s="10">
        <f>INDEX('O3-8hr'!$A:$Z,$IU66+AM$21-$G$21,$IT66)</f>
        <v>38</v>
      </c>
      <c r="AN66" s="10">
        <f>INDEX('O3-8hr'!$A:$Z,$IU66+AN$21-$G$21,$IT66)</f>
        <v>40</v>
      </c>
      <c r="AO66" s="10">
        <f>INDEX('O3-8hr'!$A:$Z,$IU66+AO$21-$G$21,$IT66)</f>
        <v>34</v>
      </c>
      <c r="AP66" s="10">
        <f>INDEX('O3-8hr'!$A:$Z,$IU66+AP$21-$G$21,$IT66)</f>
        <v>42</v>
      </c>
      <c r="AQ66" s="10">
        <f>INDEX('O3-8hr'!$A:$Z,$IU66+AQ$21-$G$21,$IT66)</f>
        <v>45.000000000000007</v>
      </c>
      <c r="AR66" s="10">
        <f>INDEX('O3-8hr'!$A:$Z,$IU66+AR$21-$G$21,$IT66)</f>
        <v>42</v>
      </c>
      <c r="AS66" s="10">
        <f>INDEX('O3-8hr'!$A:$Z,$IU66+AS$21-$G$21,$IT66)</f>
        <v>40</v>
      </c>
      <c r="AT66" s="10">
        <f>INDEX('O3-8hr'!$A:$Z,$IU66+AT$21-$G$21,$IT66)</f>
        <v>38</v>
      </c>
      <c r="AU66" s="10">
        <f>INDEX('O3-8hr'!$A:$Z,$IU66+AU$21-$G$21,$IT66)</f>
        <v>41</v>
      </c>
      <c r="AV66" s="10">
        <f>INDEX('O3-8hr'!$A:$Z,$IU66+AV$21-$G$21,$IT66)</f>
        <v>43</v>
      </c>
      <c r="AW66" s="10">
        <f>INDEX('O3-8hr'!$A:$Z,$IU66+AW$21-$G$21,$IT66)</f>
        <v>40</v>
      </c>
      <c r="AX66" s="10">
        <f>INDEX('O3-8hr'!$A:$Z,$IU66+AX$21-$G$21,$IT66)</f>
        <v>43</v>
      </c>
      <c r="AY66" s="10">
        <f>INDEX('O3-8hr'!$A:$Z,$IU66+AY$21-$G$21,$IT66)</f>
        <v>46</v>
      </c>
      <c r="AZ66" s="10">
        <f>INDEX('O3-8hr'!$A:$Z,$IU66+AZ$21-$G$21,$IT66)</f>
        <v>42</v>
      </c>
      <c r="BA66" s="10">
        <f>INDEX('O3-8hr'!$A:$Z,$IU66+BA$21-$G$21,$IT66)</f>
        <v>51.000000000000007</v>
      </c>
      <c r="BB66" s="10">
        <f>INDEX('O3-8hr'!$A:$Z,$IU66+BB$21-$G$21,$IT66)</f>
        <v>55</v>
      </c>
      <c r="BC66" s="10">
        <f>INDEX('O3-8hr'!$A:$Z,$IU66+BC$21-$G$21,$IT66)</f>
        <v>57</v>
      </c>
      <c r="BD66" s="10">
        <f>INDEX('O3-8hr'!$A:$Z,$IU66+BD$21-$G$21,$IT66)</f>
        <v>52.000000000000007</v>
      </c>
      <c r="BE66" s="10">
        <f>INDEX('O3-8hr'!$A:$Z,$IU66+BE$21-$G$21,$IT66)</f>
        <v>52.000000000000007</v>
      </c>
      <c r="BF66" s="10">
        <f>INDEX('O3-8hr'!$A:$Z,$IU66+BF$21-$G$21,$IT66)</f>
        <v>60</v>
      </c>
      <c r="BG66" s="10">
        <f>INDEX('O3-8hr'!$A:$Z,$IU66+BG$21-$G$21,$IT66)</f>
        <v>62</v>
      </c>
      <c r="BH66" s="10">
        <f>INDEX('O3-8hr'!$A:$Z,$IU66+BH$21-$G$21,$IT66)</f>
        <v>39</v>
      </c>
      <c r="BI66" s="10">
        <f>INDEX('O3-8hr'!$A:$Z,$IU66+BI$21-$G$21,$IT66)</f>
        <v>51.000000000000007</v>
      </c>
      <c r="BJ66" s="10">
        <f>INDEX('O3-8hr'!$A:$Z,$IU66+BJ$21-$G$21,$IT66)</f>
        <v>49</v>
      </c>
      <c r="BK66" s="10">
        <f>INDEX('O3-8hr'!$A:$Z,$IU66+BK$21-$G$21,$IT66)</f>
        <v>43</v>
      </c>
      <c r="BL66" s="10">
        <f>INDEX('O3-8hr'!$A:$Z,$IU66+BL$21-$G$21,$IT66)</f>
        <v>30</v>
      </c>
      <c r="BM66" s="10">
        <f>INDEX('O3-8hr'!$A:$Z,$IU66+BM$21-$G$21,$IT66)</f>
        <v>37.000000000000007</v>
      </c>
      <c r="BN66" s="10">
        <f>INDEX('O3-8hr'!$A:$Z,$IU66+BN$21-$G$21,$IT66)</f>
        <v>40</v>
      </c>
      <c r="BO66" s="10">
        <f>INDEX('O3-8hr'!$A:$Z,$IU66+BO$21-$G$21,$IT66)</f>
        <v>46</v>
      </c>
      <c r="BP66" s="10">
        <f>INDEX('O3-8hr'!$A:$Z,$IU66+BP$21-$G$21,$IT66)</f>
        <v>35</v>
      </c>
      <c r="BQ66" s="10">
        <f>INDEX('O3-8hr'!$A:$Z,$IU66+BQ$21-$G$21,$IT66)</f>
        <v>25</v>
      </c>
      <c r="BR66" s="10">
        <f>INDEX('O3-8hr'!$A:$Z,$IU66+BR$21-$G$21,$IT66)</f>
        <v>20</v>
      </c>
      <c r="BS66" s="10">
        <f>INDEX('O3-8hr'!$A:$Z,$IU66+BS$21-$G$21,$IT66)</f>
        <v>28</v>
      </c>
      <c r="BT66" s="10">
        <f>INDEX('O3-8hr'!$A:$Z,$IU66+BT$21-$G$21,$IT66)</f>
        <v>33</v>
      </c>
      <c r="BU66" s="10">
        <f>INDEX('O3-8hr'!$A:$Z,$IU66+BU$21-$G$21,$IT66)</f>
        <v>27</v>
      </c>
      <c r="BV66" s="10">
        <f>INDEX('O3-8hr'!$A:$Z,$IU66+BV$21-$G$21,$IT66)</f>
        <v>27</v>
      </c>
      <c r="BW66" s="10">
        <f>INDEX('O3-8hr'!$A:$Z,$IU66+BW$21-$G$21,$IT66)</f>
        <v>40</v>
      </c>
      <c r="BX66" s="10">
        <f>INDEX('O3-8hr'!$A:$Z,$IU66+BX$21-$G$21,$IT66)</f>
        <v>50</v>
      </c>
      <c r="BY66" s="10">
        <f>INDEX('O3-8hr'!$A:$Z,$IU66+BY$21-$G$21,$IT66)</f>
        <v>39</v>
      </c>
      <c r="BZ66" s="10">
        <f>INDEX('O3-8hr'!$A:$Z,$IU66+BZ$21-$G$21,$IT66)</f>
        <v>50</v>
      </c>
      <c r="CA66" s="10">
        <f>INDEX('O3-8hr'!$A:$Z,$IU66+CA$21-$G$21,$IT66)</f>
        <v>69</v>
      </c>
      <c r="CB66" s="10">
        <f>INDEX('O3-8hr'!$A:$Z,$IU66+CB$21-$G$21,$IT66)</f>
        <v>29</v>
      </c>
      <c r="CC66" s="10">
        <f>INDEX('O3-8hr'!$A:$Z,$IU66+CC$21-$G$21,$IT66)</f>
        <v>48</v>
      </c>
      <c r="CD66" s="10">
        <f>INDEX('O3-8hr'!$A:$Z,$IU66+CD$21-$G$21,$IT66)</f>
        <v>31</v>
      </c>
      <c r="CE66" s="10">
        <f>INDEX('O3-8hr'!$A:$Z,$IU66+CE$21-$G$21,$IT66)</f>
        <v>41</v>
      </c>
      <c r="CF66" s="10">
        <f>INDEX('O3-8hr'!$A:$Z,$IU66+CF$21-$G$21,$IT66)</f>
        <v>43</v>
      </c>
      <c r="CG66" s="10">
        <f>INDEX('O3-8hr'!$A:$Z,$IU66+CG$21-$G$21,$IT66)</f>
        <v>43</v>
      </c>
      <c r="CH66" s="10">
        <f>INDEX('O3-8hr'!$A:$Z,$IU66+CH$21-$G$21,$IT66)</f>
        <v>49</v>
      </c>
      <c r="CI66" s="10">
        <f>INDEX('O3-8hr'!$A:$Z,$IU66+CI$21-$G$21,$IT66)</f>
        <v>48</v>
      </c>
      <c r="CJ66" s="10">
        <f>INDEX('O3-8hr'!$A:$Z,$IU66+CJ$21-$G$21,$IT66)</f>
        <v>43</v>
      </c>
      <c r="CK66" s="10">
        <f>INDEX('O3-8hr'!$A:$Z,$IU66+CK$21-$G$21,$IT66)</f>
        <v>48</v>
      </c>
      <c r="CL66" s="10">
        <f>INDEX('O3-8hr'!$A:$Z,$IU66+CL$21-$G$21,$IT66)</f>
        <v>46</v>
      </c>
      <c r="CM66" s="10">
        <f>INDEX('O3-8hr'!$A:$Z,$IU66+CM$21-$G$21,$IT66)</f>
        <v>46</v>
      </c>
      <c r="CN66" s="10" t="str">
        <f>INDEX('O3-8hr'!$A:$Z,$IU66+CN$21-$G$21,$IT66)</f>
        <v/>
      </c>
      <c r="CO66" s="10">
        <f>INDEX('O3-8hr'!$A:$Z,$IU66+CO$21-$G$21,$IT66)</f>
        <v>57</v>
      </c>
      <c r="CP66" s="10">
        <f>INDEX('O3-8hr'!$A:$Z,$IU66+CP$21-$G$21,$IT66)</f>
        <v>64</v>
      </c>
      <c r="CQ66" s="10">
        <f>INDEX('O3-8hr'!$A:$Z,$IU66+CQ$21-$G$21,$IT66)</f>
        <v>56</v>
      </c>
      <c r="CR66" s="10">
        <f>INDEX('O3-8hr'!$A:$Z,$IU66+CR$21-$G$21,$IT66)</f>
        <v>61.000000000000007</v>
      </c>
      <c r="CS66" s="10">
        <f>INDEX('O3-8hr'!$A:$Z,$IU66+CS$21-$G$21,$IT66)</f>
        <v>44.000000000000007</v>
      </c>
      <c r="CT66" s="10">
        <f>INDEX('O3-8hr'!$A:$Z,$IU66+CT$21-$G$21,$IT66)</f>
        <v>51.000000000000007</v>
      </c>
      <c r="CU66" s="10">
        <f>INDEX('O3-8hr'!$A:$Z,$IU66+CU$21-$G$21,$IT66)</f>
        <v>72.000000000000014</v>
      </c>
      <c r="CV66" s="10">
        <f>INDEX('O3-8hr'!$A:$Z,$IU66+CV$21-$G$21,$IT66)</f>
        <v>56</v>
      </c>
      <c r="CW66" s="10">
        <f>INDEX('O3-8hr'!$A:$Z,$IU66+CW$21-$G$21,$IT66)</f>
        <v>23</v>
      </c>
      <c r="CX66" s="10">
        <f>INDEX('O3-8hr'!$A:$Z,$IU66+CX$21-$G$21,$IT66)</f>
        <v>47</v>
      </c>
      <c r="CY66" s="10">
        <f>INDEX('O3-8hr'!$A:$Z,$IU66+CY$21-$G$21,$IT66)</f>
        <v>27</v>
      </c>
      <c r="CZ66" s="10">
        <f>INDEX('O3-8hr'!$A:$Z,$IU66+CZ$21-$G$21,$IT66)</f>
        <v>53.000000000000007</v>
      </c>
      <c r="DA66" s="10">
        <f>INDEX('O3-8hr'!$A:$Z,$IU66+DA$21-$G$21,$IT66)</f>
        <v>51.000000000000007</v>
      </c>
      <c r="DB66" s="10">
        <f>INDEX('O3-8hr'!$A:$Z,$IU66+DB$21-$G$21,$IT66)</f>
        <v>30</v>
      </c>
      <c r="DC66" s="10">
        <f>INDEX('O3-8hr'!$A:$Z,$IU66+DC$21-$G$21,$IT66)</f>
        <v>43</v>
      </c>
      <c r="DD66" s="10">
        <f>INDEX('O3-8hr'!$A:$Z,$IU66+DD$21-$G$21,$IT66)</f>
        <v>45.000000000000007</v>
      </c>
      <c r="DE66" s="10">
        <f>INDEX('O3-8hr'!$A:$Z,$IU66+DE$21-$G$21,$IT66)</f>
        <v>64</v>
      </c>
      <c r="DF66" s="10">
        <f>INDEX('O3-8hr'!$A:$Z,$IU66+DF$21-$G$21,$IT66)</f>
        <v>43</v>
      </c>
      <c r="DG66" s="10">
        <f>INDEX('O3-8hr'!$A:$Z,$IU66+DG$21-$G$21,$IT66)</f>
        <v>30</v>
      </c>
      <c r="DH66" s="10">
        <f>INDEX('O3-8hr'!$A:$Z,$IU66+DH$21-$G$21,$IT66)</f>
        <v>36.000000000000007</v>
      </c>
      <c r="DI66" s="10">
        <f>INDEX('O3-8hr'!$A:$Z,$IU66+DI$21-$G$21,$IT66)</f>
        <v>59.000000000000007</v>
      </c>
      <c r="DJ66" s="10">
        <f>INDEX('O3-8hr'!$A:$Z,$IU66+DJ$21-$G$21,$IT66)</f>
        <v>29</v>
      </c>
      <c r="DK66" s="10">
        <f>INDEX('O3-8hr'!$A:$Z,$IU66+DK$21-$G$21,$IT66)</f>
        <v>51.000000000000007</v>
      </c>
      <c r="DL66" s="10">
        <f>INDEX('O3-8hr'!$A:$Z,$IU66+DL$21-$G$21,$IT66)</f>
        <v>50</v>
      </c>
      <c r="DM66" s="10">
        <f>INDEX('O3-8hr'!$A:$Z,$IU66+DM$21-$G$21,$IT66)</f>
        <v>60</v>
      </c>
      <c r="DN66" s="10">
        <f>INDEX('O3-8hr'!$A:$Z,$IU66+DN$21-$G$21,$IT66)</f>
        <v>67</v>
      </c>
      <c r="DO66" s="10">
        <f>INDEX('O3-8hr'!$A:$Z,$IU66+DO$21-$G$21,$IT66)</f>
        <v>50</v>
      </c>
      <c r="DP66" s="10">
        <f>INDEX('O3-8hr'!$A:$Z,$IU66+DP$21-$G$21,$IT66)</f>
        <v>48</v>
      </c>
      <c r="DQ66" s="10">
        <f>INDEX('O3-8hr'!$A:$Z,$IU66+DQ$21-$G$21,$IT66)</f>
        <v>51.000000000000007</v>
      </c>
      <c r="DR66" s="10">
        <f>INDEX('O3-8hr'!$A:$Z,$IU66+DR$21-$G$21,$IT66)</f>
        <v>69</v>
      </c>
      <c r="DS66" s="10">
        <f>INDEX('O3-8hr'!$A:$Z,$IU66+DS$21-$G$21,$IT66)</f>
        <v>66</v>
      </c>
      <c r="DT66" s="10">
        <f>INDEX('O3-8hr'!$A:$Z,$IU66+DT$21-$G$21,$IT66)</f>
        <v>60</v>
      </c>
      <c r="DU66" s="10">
        <f>INDEX('O3-8hr'!$A:$Z,$IU66+DU$21-$G$21,$IT66)</f>
        <v>62</v>
      </c>
      <c r="DV66" s="10">
        <f>INDEX('O3-8hr'!$A:$Z,$IU66+DV$21-$G$21,$IT66)</f>
        <v>37.000000000000007</v>
      </c>
      <c r="DW66" s="10">
        <f>INDEX('O3-8hr'!$A:$Z,$IU66+DW$21-$G$21,$IT66)</f>
        <v>40</v>
      </c>
      <c r="DX66" s="10">
        <f>INDEX('O3-8hr'!$A:$Z,$IU66+DX$21-$G$21,$IT66)</f>
        <v>50</v>
      </c>
      <c r="DY66" s="10">
        <f>INDEX('O3-8hr'!$A:$Z,$IU66+DY$21-$G$21,$IT66)</f>
        <v>48</v>
      </c>
      <c r="DZ66" s="10">
        <f>INDEX('O3-8hr'!$A:$Z,$IU66+DZ$21-$G$21,$IT66)</f>
        <v>31</v>
      </c>
      <c r="EA66" s="10">
        <f>INDEX('O3-8hr'!$A:$Z,$IU66+EA$21-$G$21,$IT66)</f>
        <v>37.000000000000007</v>
      </c>
      <c r="EB66" s="10">
        <f>INDEX('O3-8hr'!$A:$Z,$IU66+EB$21-$G$21,$IT66)</f>
        <v>48</v>
      </c>
      <c r="EC66" s="10">
        <f>INDEX('O3-8hr'!$A:$Z,$IU66+EC$21-$G$21,$IT66)</f>
        <v>39</v>
      </c>
      <c r="ED66" s="10">
        <f>INDEX('O3-8hr'!$A:$Z,$IU66+ED$21-$G$21,$IT66)</f>
        <v>59.000000000000007</v>
      </c>
      <c r="EE66" s="10">
        <f>INDEX('O3-8hr'!$A:$Z,$IU66+EE$21-$G$21,$IT66)</f>
        <v>51.000000000000007</v>
      </c>
      <c r="EF66" s="10">
        <f>INDEX('O3-8hr'!$A:$Z,$IU66+EF$21-$G$21,$IT66)</f>
        <v>58</v>
      </c>
      <c r="EG66" s="10">
        <f>INDEX('O3-8hr'!$A:$Z,$IU66+EG$21-$G$21,$IT66)</f>
        <v>20</v>
      </c>
      <c r="EH66" s="10">
        <f>INDEX('O3-8hr'!$A:$Z,$IU66+EH$21-$G$21,$IT66)</f>
        <v>29</v>
      </c>
      <c r="EI66" s="10">
        <f>INDEX('O3-8hr'!$A:$Z,$IU66+EI$21-$G$21,$IT66)</f>
        <v>26.000000000000004</v>
      </c>
      <c r="EJ66" s="10">
        <f>INDEX('O3-8hr'!$A:$Z,$IU66+EJ$21-$G$21,$IT66)</f>
        <v>59.000000000000007</v>
      </c>
      <c r="EK66" s="10">
        <f>INDEX('O3-8hr'!$A:$Z,$IU66+EK$21-$G$21,$IT66)</f>
        <v>35</v>
      </c>
      <c r="EL66" s="10">
        <f>INDEX('O3-8hr'!$A:$Z,$IU66+EL$21-$G$21,$IT66)</f>
        <v>17</v>
      </c>
      <c r="EM66" s="10" t="str">
        <f>INDEX('O3-8hr'!$A:$Z,$IU66+EM$21-$G$21,$IT66)</f>
        <v/>
      </c>
      <c r="EN66" s="10" t="str">
        <f>INDEX('O3-8hr'!$A:$Z,$IU66+EN$21-$G$21,$IT66)</f>
        <v/>
      </c>
      <c r="EO66" s="10" t="str">
        <f>INDEX('O3-8hr'!$A:$Z,$IU66+EO$21-$G$21,$IT66)</f>
        <v/>
      </c>
      <c r="EP66" s="10">
        <f>INDEX('O3-8hr'!$A:$Z,$IU66+EP$21-$G$21,$IT66)</f>
        <v>46</v>
      </c>
      <c r="EQ66" s="10">
        <f>INDEX('O3-8hr'!$A:$Z,$IU66+EQ$21-$G$21,$IT66)</f>
        <v>33</v>
      </c>
      <c r="ER66" s="10">
        <f>INDEX('O3-8hr'!$A:$Z,$IU66+ER$21-$G$21,$IT66)</f>
        <v>37.000000000000007</v>
      </c>
      <c r="ES66" s="10">
        <f>INDEX('O3-8hr'!$A:$Z,$IU66+ES$21-$G$21,$IT66)</f>
        <v>65</v>
      </c>
      <c r="ET66" s="10">
        <f>INDEX('O3-8hr'!$A:$Z,$IU66+ET$21-$G$21,$IT66)</f>
        <v>68</v>
      </c>
      <c r="EU66" s="10">
        <f>INDEX('O3-8hr'!$A:$Z,$IU66+EU$21-$G$21,$IT66)</f>
        <v>48</v>
      </c>
      <c r="EV66" s="10">
        <f>INDEX('O3-8hr'!$A:$Z,$IU66+EV$21-$G$21,$IT66)</f>
        <v>42</v>
      </c>
      <c r="EW66" s="10">
        <f>INDEX('O3-8hr'!$A:$Z,$IU66+EW$21-$G$21,$IT66)</f>
        <v>57</v>
      </c>
      <c r="EX66" s="10">
        <f>INDEX('O3-8hr'!$A:$Z,$IU66+EX$21-$G$21,$IT66)</f>
        <v>41</v>
      </c>
      <c r="EY66" s="10">
        <f>INDEX('O3-8hr'!$A:$Z,$IU66+EY$21-$G$21,$IT66)</f>
        <v>44.000000000000007</v>
      </c>
      <c r="EZ66" s="10">
        <f>INDEX('O3-8hr'!$A:$Z,$IU66+EZ$21-$G$21,$IT66)</f>
        <v>55</v>
      </c>
      <c r="FA66" s="10">
        <f>INDEX('O3-8hr'!$A:$Z,$IU66+FA$21-$G$21,$IT66)</f>
        <v>54</v>
      </c>
      <c r="FB66" s="10">
        <f>INDEX('O3-8hr'!$A:$Z,$IU66+FB$21-$G$21,$IT66)</f>
        <v>54</v>
      </c>
      <c r="FC66" s="10" t="str">
        <f>INDEX('O3-8hr'!$A:$Z,$IU66+FC$21-$G$21,$IT66)</f>
        <v/>
      </c>
      <c r="FD66" s="10">
        <f>INDEX('O3-8hr'!$A:$Z,$IU66+FD$21-$G$21,$IT66)</f>
        <v>32</v>
      </c>
      <c r="FE66" s="10">
        <f>INDEX('O3-8hr'!$A:$Z,$IU66+FE$21-$G$21,$IT66)</f>
        <v>31</v>
      </c>
      <c r="FF66" s="10">
        <f>INDEX('O3-8hr'!$A:$Z,$IU66+FF$21-$G$21,$IT66)</f>
        <v>45.000000000000007</v>
      </c>
      <c r="FG66" s="10">
        <f>INDEX('O3-8hr'!$A:$Z,$IU66+FG$21-$G$21,$IT66)</f>
        <v>45.000000000000007</v>
      </c>
      <c r="FH66" s="10">
        <f>INDEX('O3-8hr'!$A:$Z,$IU66+FH$21-$G$21,$IT66)</f>
        <v>48</v>
      </c>
      <c r="FI66" s="10">
        <f>INDEX('O3-8hr'!$A:$Z,$IU66+FI$21-$G$21,$IT66)</f>
        <v>43</v>
      </c>
      <c r="FJ66" s="10">
        <f>INDEX('O3-8hr'!$A:$Z,$IU66+FJ$21-$G$21,$IT66)</f>
        <v>34</v>
      </c>
      <c r="FK66" s="10">
        <f>INDEX('O3-8hr'!$A:$Z,$IU66+FK$21-$G$21,$IT66)</f>
        <v>34</v>
      </c>
      <c r="FL66" s="10" t="str">
        <f>INDEX('O3-8hr'!$A:$Z,$IU66+FL$21-$G$21,$IT66)</f>
        <v/>
      </c>
      <c r="FM66" s="10" t="str">
        <f>INDEX('O3-8hr'!$A:$Z,$IU66+FM$21-$G$21,$IT66)</f>
        <v/>
      </c>
      <c r="FN66" s="10" t="str">
        <f>INDEX('O3-8hr'!$A:$Z,$IU66+FN$21-$G$21,$IT66)</f>
        <v/>
      </c>
      <c r="FO66" s="10" t="str">
        <f>INDEX('O3-8hr'!$A:$Z,$IU66+FO$21-$G$21,$IT66)</f>
        <v/>
      </c>
      <c r="FP66" s="10" t="str">
        <f>INDEX('O3-8hr'!$A:$Z,$IU66+FP$21-$G$21,$IT66)</f>
        <v/>
      </c>
      <c r="FQ66" s="10">
        <f>INDEX('O3-8hr'!$A:$Z,$IU66+FQ$21-$G$21,$IT66)</f>
        <v>17</v>
      </c>
      <c r="FR66" s="10">
        <f>INDEX('O3-8hr'!$A:$Z,$IU66+FR$21-$G$21,$IT66)</f>
        <v>36.000000000000007</v>
      </c>
      <c r="FS66" s="10">
        <f>INDEX('O3-8hr'!$A:$Z,$IU66+FS$21-$G$21,$IT66)</f>
        <v>55</v>
      </c>
      <c r="FT66" s="10">
        <f>INDEX('O3-8hr'!$A:$Z,$IU66+FT$21-$G$21,$IT66)</f>
        <v>34</v>
      </c>
      <c r="FU66" s="10">
        <f>INDEX('O3-8hr'!$A:$Z,$IU66+FU$21-$G$21,$IT66)</f>
        <v>41</v>
      </c>
      <c r="FV66" s="10">
        <f>INDEX('O3-8hr'!$A:$Z,$IU66+FV$21-$G$21,$IT66)</f>
        <v>41</v>
      </c>
      <c r="FW66" s="10">
        <f>INDEX('O3-8hr'!$A:$Z,$IU66+FW$21-$G$21,$IT66)</f>
        <v>64</v>
      </c>
      <c r="FX66" s="10">
        <f>INDEX('O3-8hr'!$A:$Z,$IU66+FX$21-$G$21,$IT66)</f>
        <v>42</v>
      </c>
      <c r="FY66" s="10">
        <f>INDEX('O3-8hr'!$A:$Z,$IU66+FY$21-$G$21,$IT66)</f>
        <v>32</v>
      </c>
      <c r="FZ66" s="10">
        <f>INDEX('O3-8hr'!$A:$Z,$IU66+FZ$21-$G$21,$IT66)</f>
        <v>48</v>
      </c>
      <c r="GA66" s="10">
        <f>INDEX('O3-8hr'!$A:$Z,$IU66+GA$21-$G$21,$IT66)</f>
        <v>60</v>
      </c>
      <c r="GB66" s="10">
        <f>INDEX('O3-8hr'!$A:$Z,$IU66+GB$21-$G$21,$IT66)</f>
        <v>56</v>
      </c>
      <c r="GC66" s="10">
        <f>INDEX('O3-8hr'!$A:$Z,$IU66+GC$21-$G$21,$IT66)</f>
        <v>40</v>
      </c>
      <c r="GD66" s="10">
        <f>INDEX('O3-8hr'!$A:$Z,$IU66+GD$21-$G$21,$IT66)</f>
        <v>66</v>
      </c>
      <c r="GE66" s="10">
        <f>INDEX('O3-8hr'!$A:$Z,$IU66+GE$21-$G$21,$IT66)</f>
        <v>46</v>
      </c>
      <c r="GF66" s="10">
        <f>INDEX('O3-8hr'!$A:$Z,$IU66+GF$21-$G$21,$IT66)</f>
        <v>40</v>
      </c>
      <c r="GG66" s="10">
        <f>INDEX('O3-8hr'!$A:$Z,$IU66+GG$21-$G$21,$IT66)</f>
        <v>52.000000000000007</v>
      </c>
      <c r="GH66" s="10">
        <f>INDEX('O3-8hr'!$A:$Z,$IU66+GH$21-$G$21,$IT66)</f>
        <v>62</v>
      </c>
      <c r="GI66" s="10">
        <f>INDEX('O3-8hr'!$A:$Z,$IU66+GI$21-$G$21,$IT66)</f>
        <v>32</v>
      </c>
      <c r="GJ66" s="10">
        <f>INDEX('O3-8hr'!$A:$Z,$IU66+GJ$21-$G$21,$IT66)</f>
        <v>26.000000000000004</v>
      </c>
      <c r="GK66" s="10">
        <f>INDEX('O3-8hr'!$A:$Z,$IU66+GK$21-$G$21,$IT66)</f>
        <v>31</v>
      </c>
      <c r="GL66" s="10">
        <f>INDEX('O3-8hr'!$A:$Z,$IU66+GL$21-$G$21,$IT66)</f>
        <v>33</v>
      </c>
      <c r="GM66" s="10">
        <f>INDEX('O3-8hr'!$A:$Z,$IU66+GM$21-$G$21,$IT66)</f>
        <v>31</v>
      </c>
      <c r="GN66" s="10">
        <f>INDEX('O3-8hr'!$A:$Z,$IU66+GN$21-$G$21,$IT66)</f>
        <v>32</v>
      </c>
      <c r="GO66" s="10">
        <f>INDEX('O3-8hr'!$A:$Z,$IU66+GO$21-$G$21,$IT66)</f>
        <v>39</v>
      </c>
      <c r="GP66" s="10">
        <f>INDEX('O3-8hr'!$A:$Z,$IU66+GP$21-$G$21,$IT66)</f>
        <v>60</v>
      </c>
      <c r="GQ66" s="10">
        <f>INDEX('O3-8hr'!$A:$Z,$IU66+GQ$21-$G$21,$IT66)</f>
        <v>41</v>
      </c>
      <c r="GR66" s="10">
        <f>INDEX('O3-8hr'!$A:$Z,$IU66+GR$21-$G$21,$IT66)</f>
        <v>57</v>
      </c>
      <c r="GS66" s="10">
        <f>INDEX('O3-8hr'!$A:$Z,$IU66+GS$21-$G$21,$IT66)</f>
        <v>35</v>
      </c>
      <c r="GT66" s="10">
        <f>INDEX('O3-8hr'!$A:$Z,$IU66+GT$21-$G$21,$IT66)</f>
        <v>43</v>
      </c>
      <c r="GU66" s="10">
        <f>INDEX('O3-8hr'!$A:$Z,$IU66+GU$21-$G$21,$IT66)</f>
        <v>57</v>
      </c>
      <c r="GV66" s="10">
        <f>INDEX('O3-8hr'!$A:$Z,$IU66+GV$21-$G$21,$IT66)</f>
        <v>56</v>
      </c>
      <c r="GW66" s="10">
        <f>INDEX('O3-8hr'!$A:$Z,$IU66+GW$21-$G$21,$IT66)</f>
        <v>36.000000000000007</v>
      </c>
      <c r="GX66" s="10">
        <f>INDEX('O3-8hr'!$A:$Z,$IU66+GX$21-$G$21,$IT66)</f>
        <v>39</v>
      </c>
      <c r="GY66" s="10">
        <f>INDEX('O3-8hr'!$A:$Z,$IU66+GY$21-$G$21,$IT66)</f>
        <v>43</v>
      </c>
      <c r="GZ66" s="10">
        <f>INDEX('O3-8hr'!$A:$Z,$IU66+GZ$21-$G$21,$IT66)</f>
        <v>38</v>
      </c>
      <c r="HA66" s="10">
        <f>INDEX('O3-8hr'!$A:$Z,$IU66+HA$21-$G$21,$IT66)</f>
        <v>23</v>
      </c>
      <c r="HB66" s="10">
        <f>INDEX('O3-8hr'!$A:$Z,$IU66+HB$21-$G$21,$IT66)</f>
        <v>37.000000000000007</v>
      </c>
      <c r="HC66" s="10">
        <f>INDEX('O3-8hr'!$A:$Z,$IU66+HC$21-$G$21,$IT66)</f>
        <v>46</v>
      </c>
      <c r="HD66" s="10">
        <f>INDEX('O3-8hr'!$A:$Z,$IU66+HD$21-$G$21,$IT66)</f>
        <v>51.000000000000007</v>
      </c>
      <c r="HE66" s="10">
        <f>INDEX('O3-8hr'!$A:$Z,$IU66+HE$21-$G$21,$IT66)</f>
        <v>66</v>
      </c>
      <c r="HF66" s="10">
        <f>INDEX('O3-8hr'!$A:$Z,$IU66+HF$21-$G$21,$IT66)</f>
        <v>32</v>
      </c>
      <c r="HG66" s="10">
        <f>INDEX('O3-8hr'!$A:$Z,$IU66+HG$21-$G$21,$IT66)</f>
        <v>33</v>
      </c>
      <c r="HH66" s="10">
        <f>INDEX('O3-8hr'!$A:$Z,$IU66+HH$21-$G$21,$IT66)</f>
        <v>43</v>
      </c>
      <c r="HI66" s="10">
        <f>INDEX('O3-8hr'!$A:$Z,$IU66+HI$21-$G$21,$IT66)</f>
        <v>40</v>
      </c>
      <c r="HJ66" s="10">
        <f>INDEX('O3-8hr'!$A:$Z,$IU66+HJ$21-$G$21,$IT66)</f>
        <v>33</v>
      </c>
      <c r="HK66" s="10">
        <f>INDEX('O3-8hr'!$A:$Z,$IU66+HK$21-$G$21,$IT66)</f>
        <v>28</v>
      </c>
      <c r="HL66" s="10">
        <f>INDEX('O3-8hr'!$A:$Z,$IU66+HL$21-$G$21,$IT66)</f>
        <v>24</v>
      </c>
      <c r="HM66" s="10">
        <f>INDEX('O3-8hr'!$A:$Z,$IU66+HM$21-$G$21,$IT66)</f>
        <v>21</v>
      </c>
      <c r="HN66" s="10">
        <f>INDEX('O3-8hr'!$A:$Z,$IU66+HN$21-$G$21,$IT66)</f>
        <v>17</v>
      </c>
      <c r="HO66" s="10">
        <f>INDEX('O3-8hr'!$A:$Z,$IU66+HO$21-$G$21,$IT66)</f>
        <v>35</v>
      </c>
      <c r="HP66" s="10">
        <f>INDEX('O3-8hr'!$A:$Z,$IU66+HP$21-$G$21,$IT66)</f>
        <v>28</v>
      </c>
      <c r="HQ66" s="10">
        <f>INDEX('O3-8hr'!$A:$Z,$IU66+HQ$21-$G$21,$IT66)</f>
        <v>34</v>
      </c>
      <c r="HR66" s="10">
        <f>INDEX('O3-8hr'!$A:$Z,$IU66+HR$21-$G$21,$IT66)</f>
        <v>50</v>
      </c>
      <c r="HS66" s="10">
        <f>INDEX('O3-8hr'!$A:$Z,$IU66+HS$21-$G$21,$IT66)</f>
        <v>43</v>
      </c>
      <c r="HT66" s="10">
        <f>INDEX('O3-8hr'!$A:$Z,$IU66+HT$21-$G$21,$IT66)</f>
        <v>24</v>
      </c>
      <c r="HU66" s="10">
        <f>INDEX('O3-8hr'!$A:$Z,$IU66+HU$21-$G$21,$IT66)</f>
        <v>21</v>
      </c>
      <c r="HV66" s="10">
        <f>INDEX('O3-8hr'!$A:$Z,$IU66+HV$21-$G$21,$IT66)</f>
        <v>35</v>
      </c>
      <c r="HW66" s="10">
        <f>INDEX('O3-8hr'!$A:$Z,$IU66+HW$21-$G$21,$IT66)</f>
        <v>29</v>
      </c>
      <c r="HX66" s="10">
        <f>INDEX('O3-8hr'!$A:$Z,$IU66+HX$21-$G$21,$IT66)</f>
        <v>35</v>
      </c>
      <c r="HY66" s="10">
        <f>INDEX('O3-8hr'!$A:$Z,$IU66+HY$21-$G$21,$IT66)</f>
        <v>26.000000000000004</v>
      </c>
      <c r="HZ66" s="10">
        <f>INDEX('O3-8hr'!$A:$Z,$IU66+HZ$21-$G$21,$IT66)</f>
        <v>29</v>
      </c>
      <c r="IA66" s="10">
        <f>INDEX('O3-8hr'!$A:$Z,$IU66+IA$21-$G$21,$IT66)</f>
        <v>34</v>
      </c>
      <c r="IB66" s="10">
        <f>INDEX('O3-8hr'!$A:$Z,$IU66+IB$21-$G$21,$IT66)</f>
        <v>39</v>
      </c>
      <c r="IC66" s="10">
        <f>INDEX('O3-8hr'!$A:$Z,$IU66+IC$21-$G$21,$IT66)</f>
        <v>44.000000000000007</v>
      </c>
      <c r="ID66" s="10">
        <f>INDEX('O3-8hr'!$A:$Z,$IU66+ID$21-$G$21,$IT66)</f>
        <v>49</v>
      </c>
      <c r="IE66" s="10">
        <f>INDEX('O3-8hr'!$A:$Z,$IU66+IE$21-$G$21,$IT66)</f>
        <v>43</v>
      </c>
      <c r="IF66" s="10">
        <f>INDEX('O3-8hr'!$A:$Z,$IU66+IF$21-$G$21,$IT66)</f>
        <v>36.000000000000007</v>
      </c>
      <c r="IG66" s="10">
        <f>INDEX('O3-8hr'!$A:$Z,$IU66+IG$21-$G$21,$IT66)</f>
        <v>31</v>
      </c>
      <c r="IH66" s="10">
        <f>INDEX('O3-8hr'!$A:$Z,$IU66+IH$21-$G$21,$IT66)</f>
        <v>25</v>
      </c>
      <c r="II66" s="10">
        <f>INDEX('O3-8hr'!$A:$Z,$IU66+II$21-$G$21,$IT66)</f>
        <v>34</v>
      </c>
      <c r="IJ66" s="10">
        <f>INDEX('O3-8hr'!$A:$Z,$IU66+IJ$21-$G$21,$IT66)</f>
        <v>35</v>
      </c>
      <c r="IK66" s="10">
        <f>INDEX('O3-8hr'!$A:$Z,$IU66+IK$21-$G$21,$IT66)</f>
        <v>27</v>
      </c>
      <c r="IL66" s="10">
        <f>INDEX('O3-8hr'!$A:$Z,$IU66+IL$21-$G$21,$IT66)</f>
        <v>33</v>
      </c>
      <c r="IM66" s="10">
        <f>INDEX('O3-8hr'!$A:$Z,$IU66+IM$21-$G$21,$IT66)</f>
        <v>15.000000000000002</v>
      </c>
      <c r="IN66" s="10">
        <f>INDEX('O3-8hr'!$A:$Z,$IU66+IN$21-$G$21,$IT66)</f>
        <v>32</v>
      </c>
      <c r="IO66" s="10">
        <f>INDEX('O3-8hr'!$A:$Z,$IU66+IO$21-$G$21,$IT66)</f>
        <v>35</v>
      </c>
      <c r="IP66" s="10">
        <f>INDEX('O3-8hr'!$A:$Z,$IU66+IP$21-$G$21,$IT66)</f>
        <v>40</v>
      </c>
      <c r="IQ66" s="15">
        <f>INDEX('O3-8hr'!$A:$Z,$IU66+IQ$21-$G$21,$IT66)</f>
        <v>26.000000000000004</v>
      </c>
      <c r="IR66" s="21">
        <f t="shared" si="59"/>
        <v>72.000000000000014</v>
      </c>
      <c r="IT66" s="40">
        <f>MATCH($B66,'O3-8hr'!$1:$1,0)</f>
        <v>7</v>
      </c>
      <c r="IU66" s="40">
        <f>MATCH(DATE($A66,$IT$18,$IU$18),'O3-8hr'!$B:$B,0)</f>
        <v>431</v>
      </c>
    </row>
    <row r="67" spans="1:255" ht="12.75" customHeight="1" x14ac:dyDescent="0.2">
      <c r="A67" s="21">
        <v>2016</v>
      </c>
      <c r="B67" s="21">
        <v>340150002</v>
      </c>
      <c r="C67" s="20">
        <f>INDEX(Sites!$A:$N,MATCH($B67,Sites!$A:$A,0),2)</f>
        <v>39.800339000000001</v>
      </c>
      <c r="D67" s="21" t="str">
        <f>INDEX(Sites!$A:$N,MATCH($B67,Sites!$A:$A,0),4)</f>
        <v>NJ</v>
      </c>
      <c r="E67" s="21" t="str">
        <f>INDEX(Sites!$A:$N,MATCH($B67,Sites!$A:$A,0),10)</f>
        <v>12.0</v>
      </c>
      <c r="F67" s="40" t="str">
        <f>INDEX(Sites!$A:$N,MATCH($B67,Sites!$A:$A,0),6)</f>
        <v>Clarksboro</v>
      </c>
      <c r="G67" s="16" t="str">
        <f>INDEX('O3-8hr'!$A:$Z,$IU67+G$21-$G$21,$IT67)</f>
        <v/>
      </c>
      <c r="H67" s="10" t="str">
        <f>INDEX('O3-8hr'!$A:$Z,$IU67+H$21-$G$21,$IT67)</f>
        <v/>
      </c>
      <c r="I67" s="10" t="str">
        <f>INDEX('O3-8hr'!$A:$Z,$IU67+I$21-$G$21,$IT67)</f>
        <v/>
      </c>
      <c r="J67" s="10" t="str">
        <f>INDEX('O3-8hr'!$A:$Z,$IU67+J$21-$G$21,$IT67)</f>
        <v/>
      </c>
      <c r="K67" s="10" t="str">
        <f>INDEX('O3-8hr'!$A:$Z,$IU67+K$21-$G$21,$IT67)</f>
        <v/>
      </c>
      <c r="L67" s="10" t="str">
        <f>INDEX('O3-8hr'!$A:$Z,$IU67+L$21-$G$21,$IT67)</f>
        <v/>
      </c>
      <c r="M67" s="10">
        <f>INDEX('O3-8hr'!$A:$Z,$IU67+M$21-$G$21,$IT67)</f>
        <v>36.000000000000007</v>
      </c>
      <c r="N67" s="10">
        <f>INDEX('O3-8hr'!$A:$Z,$IU67+N$21-$G$21,$IT67)</f>
        <v>40</v>
      </c>
      <c r="O67" s="10">
        <f>INDEX('O3-8hr'!$A:$Z,$IU67+O$21-$G$21,$IT67)</f>
        <v>53.000000000000007</v>
      </c>
      <c r="P67" s="10">
        <f>INDEX('O3-8hr'!$A:$Z,$IU67+P$21-$G$21,$IT67)</f>
        <v>53.000000000000007</v>
      </c>
      <c r="Q67" s="10">
        <f>INDEX('O3-8hr'!$A:$Z,$IU67+Q$21-$G$21,$IT67)</f>
        <v>38</v>
      </c>
      <c r="R67" s="10">
        <f>INDEX('O3-8hr'!$A:$Z,$IU67+R$21-$G$21,$IT67)</f>
        <v>33</v>
      </c>
      <c r="S67" s="10">
        <f>INDEX('O3-8hr'!$A:$Z,$IU67+S$21-$G$21,$IT67)</f>
        <v>35</v>
      </c>
      <c r="T67" s="10">
        <f>INDEX('O3-8hr'!$A:$Z,$IU67+T$21-$G$21,$IT67)</f>
        <v>37.000000000000007</v>
      </c>
      <c r="U67" s="10" t="str">
        <f>INDEX('O3-8hr'!$A:$Z,$IU67+U$21-$G$21,$IT67)</f>
        <v/>
      </c>
      <c r="V67" s="10">
        <f>INDEX('O3-8hr'!$A:$Z,$IU67+V$21-$G$21,$IT67)</f>
        <v>38</v>
      </c>
      <c r="W67" s="10">
        <f>INDEX('O3-8hr'!$A:$Z,$IU67+W$21-$G$21,$IT67)</f>
        <v>37.000000000000007</v>
      </c>
      <c r="X67" s="10">
        <f>INDEX('O3-8hr'!$A:$Z,$IU67+X$21-$G$21,$IT67)</f>
        <v>42</v>
      </c>
      <c r="Y67" s="10">
        <f>INDEX('O3-8hr'!$A:$Z,$IU67+Y$21-$G$21,$IT67)</f>
        <v>35</v>
      </c>
      <c r="Z67" s="10">
        <f>INDEX('O3-8hr'!$A:$Z,$IU67+Z$21-$G$21,$IT67)</f>
        <v>38</v>
      </c>
      <c r="AA67" s="10">
        <f>INDEX('O3-8hr'!$A:$Z,$IU67+AA$21-$G$21,$IT67)</f>
        <v>42</v>
      </c>
      <c r="AB67" s="10">
        <f>INDEX('O3-8hr'!$A:$Z,$IU67+AB$21-$G$21,$IT67)</f>
        <v>45.000000000000007</v>
      </c>
      <c r="AC67" s="10">
        <f>INDEX('O3-8hr'!$A:$Z,$IU67+AC$21-$G$21,$IT67)</f>
        <v>49</v>
      </c>
      <c r="AD67" s="10">
        <f>INDEX('O3-8hr'!$A:$Z,$IU67+AD$21-$G$21,$IT67)</f>
        <v>52.000000000000007</v>
      </c>
      <c r="AE67" s="10">
        <f>INDEX('O3-8hr'!$A:$Z,$IU67+AE$21-$G$21,$IT67)</f>
        <v>41</v>
      </c>
      <c r="AF67" s="10">
        <f>INDEX('O3-8hr'!$A:$Z,$IU67+AF$21-$G$21,$IT67)</f>
        <v>40</v>
      </c>
      <c r="AG67" s="10">
        <f>INDEX('O3-8hr'!$A:$Z,$IU67+AG$21-$G$21,$IT67)</f>
        <v>39</v>
      </c>
      <c r="AH67" s="10">
        <f>INDEX('O3-8hr'!$A:$Z,$IU67+AH$21-$G$21,$IT67)</f>
        <v>43</v>
      </c>
      <c r="AI67" s="10">
        <f>INDEX('O3-8hr'!$A:$Z,$IU67+AI$21-$G$21,$IT67)</f>
        <v>45.000000000000007</v>
      </c>
      <c r="AJ67" s="10">
        <f>INDEX('O3-8hr'!$A:$Z,$IU67+AJ$21-$G$21,$IT67)</f>
        <v>48</v>
      </c>
      <c r="AK67" s="10">
        <f>INDEX('O3-8hr'!$A:$Z,$IU67+AK$21-$G$21,$IT67)</f>
        <v>50</v>
      </c>
      <c r="AL67" s="10">
        <f>INDEX('O3-8hr'!$A:$Z,$IU67+AL$21-$G$21,$IT67)</f>
        <v>43</v>
      </c>
      <c r="AM67" s="10">
        <f>INDEX('O3-8hr'!$A:$Z,$IU67+AM$21-$G$21,$IT67)</f>
        <v>37.000000000000007</v>
      </c>
      <c r="AN67" s="10">
        <f>INDEX('O3-8hr'!$A:$Z,$IU67+AN$21-$G$21,$IT67)</f>
        <v>43</v>
      </c>
      <c r="AO67" s="10">
        <f>INDEX('O3-8hr'!$A:$Z,$IU67+AO$21-$G$21,$IT67)</f>
        <v>33</v>
      </c>
      <c r="AP67" s="10">
        <f>INDEX('O3-8hr'!$A:$Z,$IU67+AP$21-$G$21,$IT67)</f>
        <v>39</v>
      </c>
      <c r="AQ67" s="10">
        <f>INDEX('O3-8hr'!$A:$Z,$IU67+AQ$21-$G$21,$IT67)</f>
        <v>48</v>
      </c>
      <c r="AR67" s="10">
        <f>INDEX('O3-8hr'!$A:$Z,$IU67+AR$21-$G$21,$IT67)</f>
        <v>43</v>
      </c>
      <c r="AS67" s="10">
        <f>INDEX('O3-8hr'!$A:$Z,$IU67+AS$21-$G$21,$IT67)</f>
        <v>39</v>
      </c>
      <c r="AT67" s="10">
        <f>INDEX('O3-8hr'!$A:$Z,$IU67+AT$21-$G$21,$IT67)</f>
        <v>36.000000000000007</v>
      </c>
      <c r="AU67" s="10">
        <f>INDEX('O3-8hr'!$A:$Z,$IU67+AU$21-$G$21,$IT67)</f>
        <v>43</v>
      </c>
      <c r="AV67" s="10">
        <f>INDEX('O3-8hr'!$A:$Z,$IU67+AV$21-$G$21,$IT67)</f>
        <v>47</v>
      </c>
      <c r="AW67" s="10">
        <f>INDEX('O3-8hr'!$A:$Z,$IU67+AW$21-$G$21,$IT67)</f>
        <v>38</v>
      </c>
      <c r="AX67" s="10">
        <f>INDEX('O3-8hr'!$A:$Z,$IU67+AX$21-$G$21,$IT67)</f>
        <v>39</v>
      </c>
      <c r="AY67" s="10">
        <f>INDEX('O3-8hr'!$A:$Z,$IU67+AY$21-$G$21,$IT67)</f>
        <v>40</v>
      </c>
      <c r="AZ67" s="10">
        <f>INDEX('O3-8hr'!$A:$Z,$IU67+AZ$21-$G$21,$IT67)</f>
        <v>45.000000000000007</v>
      </c>
      <c r="BA67" s="10">
        <f>INDEX('O3-8hr'!$A:$Z,$IU67+BA$21-$G$21,$IT67)</f>
        <v>49</v>
      </c>
      <c r="BB67" s="10">
        <f>INDEX('O3-8hr'!$A:$Z,$IU67+BB$21-$G$21,$IT67)</f>
        <v>56</v>
      </c>
      <c r="BC67" s="10">
        <f>INDEX('O3-8hr'!$A:$Z,$IU67+BC$21-$G$21,$IT67)</f>
        <v>63</v>
      </c>
      <c r="BD67" s="10">
        <f>INDEX('O3-8hr'!$A:$Z,$IU67+BD$21-$G$21,$IT67)</f>
        <v>57</v>
      </c>
      <c r="BE67" s="10">
        <f>INDEX('O3-8hr'!$A:$Z,$IU67+BE$21-$G$21,$IT67)</f>
        <v>51.000000000000007</v>
      </c>
      <c r="BF67" s="10">
        <f>INDEX('O3-8hr'!$A:$Z,$IU67+BF$21-$G$21,$IT67)</f>
        <v>56</v>
      </c>
      <c r="BG67" s="10">
        <f>INDEX('O3-8hr'!$A:$Z,$IU67+BG$21-$G$21,$IT67)</f>
        <v>57</v>
      </c>
      <c r="BH67" s="10">
        <f>INDEX('O3-8hr'!$A:$Z,$IU67+BH$21-$G$21,$IT67)</f>
        <v>38</v>
      </c>
      <c r="BI67" s="10">
        <f>INDEX('O3-8hr'!$A:$Z,$IU67+BI$21-$G$21,$IT67)</f>
        <v>50</v>
      </c>
      <c r="BJ67" s="10">
        <f>INDEX('O3-8hr'!$A:$Z,$IU67+BJ$21-$G$21,$IT67)</f>
        <v>57</v>
      </c>
      <c r="BK67" s="10">
        <f>INDEX('O3-8hr'!$A:$Z,$IU67+BK$21-$G$21,$IT67)</f>
        <v>56</v>
      </c>
      <c r="BL67" s="10">
        <f>INDEX('O3-8hr'!$A:$Z,$IU67+BL$21-$G$21,$IT67)</f>
        <v>20</v>
      </c>
      <c r="BM67" s="10">
        <f>INDEX('O3-8hr'!$A:$Z,$IU67+BM$21-$G$21,$IT67)</f>
        <v>35</v>
      </c>
      <c r="BN67" s="10">
        <f>INDEX('O3-8hr'!$A:$Z,$IU67+BN$21-$G$21,$IT67)</f>
        <v>37.000000000000007</v>
      </c>
      <c r="BO67" s="10">
        <f>INDEX('O3-8hr'!$A:$Z,$IU67+BO$21-$G$21,$IT67)</f>
        <v>42</v>
      </c>
      <c r="BP67" s="10">
        <f>INDEX('O3-8hr'!$A:$Z,$IU67+BP$21-$G$21,$IT67)</f>
        <v>33</v>
      </c>
      <c r="BQ67" s="10">
        <f>INDEX('O3-8hr'!$A:$Z,$IU67+BQ$21-$G$21,$IT67)</f>
        <v>29</v>
      </c>
      <c r="BR67" s="10">
        <f>INDEX('O3-8hr'!$A:$Z,$IU67+BR$21-$G$21,$IT67)</f>
        <v>26.000000000000004</v>
      </c>
      <c r="BS67" s="10">
        <f>INDEX('O3-8hr'!$A:$Z,$IU67+BS$21-$G$21,$IT67)</f>
        <v>28</v>
      </c>
      <c r="BT67" s="10">
        <f>INDEX('O3-8hr'!$A:$Z,$IU67+BT$21-$G$21,$IT67)</f>
        <v>23</v>
      </c>
      <c r="BU67" s="10">
        <f>INDEX('O3-8hr'!$A:$Z,$IU67+BU$21-$G$21,$IT67)</f>
        <v>23</v>
      </c>
      <c r="BV67" s="10">
        <f>INDEX('O3-8hr'!$A:$Z,$IU67+BV$21-$G$21,$IT67)</f>
        <v>28</v>
      </c>
      <c r="BW67" s="10">
        <f>INDEX('O3-8hr'!$A:$Z,$IU67+BW$21-$G$21,$IT67)</f>
        <v>41</v>
      </c>
      <c r="BX67" s="10">
        <f>INDEX('O3-8hr'!$A:$Z,$IU67+BX$21-$G$21,$IT67)</f>
        <v>39</v>
      </c>
      <c r="BY67" s="10">
        <f>INDEX('O3-8hr'!$A:$Z,$IU67+BY$21-$G$21,$IT67)</f>
        <v>31</v>
      </c>
      <c r="BZ67" s="10">
        <f>INDEX('O3-8hr'!$A:$Z,$IU67+BZ$21-$G$21,$IT67)</f>
        <v>40</v>
      </c>
      <c r="CA67" s="10">
        <f>INDEX('O3-8hr'!$A:$Z,$IU67+CA$21-$G$21,$IT67)</f>
        <v>51.000000000000007</v>
      </c>
      <c r="CB67" s="10">
        <f>INDEX('O3-8hr'!$A:$Z,$IU67+CB$21-$G$21,$IT67)</f>
        <v>32</v>
      </c>
      <c r="CC67" s="10">
        <f>INDEX('O3-8hr'!$A:$Z,$IU67+CC$21-$G$21,$IT67)</f>
        <v>48</v>
      </c>
      <c r="CD67" s="10" t="str">
        <f>INDEX('O3-8hr'!$A:$Z,$IU67+CD$21-$G$21,$IT67)</f>
        <v/>
      </c>
      <c r="CE67" s="10">
        <f>INDEX('O3-8hr'!$A:$Z,$IU67+CE$21-$G$21,$IT67)</f>
        <v>43</v>
      </c>
      <c r="CF67" s="10">
        <f>INDEX('O3-8hr'!$A:$Z,$IU67+CF$21-$G$21,$IT67)</f>
        <v>37.000000000000007</v>
      </c>
      <c r="CG67" s="10">
        <f>INDEX('O3-8hr'!$A:$Z,$IU67+CG$21-$G$21,$IT67)</f>
        <v>42</v>
      </c>
      <c r="CH67" s="10">
        <f>INDEX('O3-8hr'!$A:$Z,$IU67+CH$21-$G$21,$IT67)</f>
        <v>52.000000000000007</v>
      </c>
      <c r="CI67" s="10">
        <f>INDEX('O3-8hr'!$A:$Z,$IU67+CI$21-$G$21,$IT67)</f>
        <v>57</v>
      </c>
      <c r="CJ67" s="10">
        <f>INDEX('O3-8hr'!$A:$Z,$IU67+CJ$21-$G$21,$IT67)</f>
        <v>37.000000000000007</v>
      </c>
      <c r="CK67" s="10">
        <f>INDEX('O3-8hr'!$A:$Z,$IU67+CK$21-$G$21,$IT67)</f>
        <v>44.000000000000007</v>
      </c>
      <c r="CL67" s="10">
        <f>INDEX('O3-8hr'!$A:$Z,$IU67+CL$21-$G$21,$IT67)</f>
        <v>56</v>
      </c>
      <c r="CM67" s="10">
        <f>INDEX('O3-8hr'!$A:$Z,$IU67+CM$21-$G$21,$IT67)</f>
        <v>55</v>
      </c>
      <c r="CN67" s="10">
        <f>INDEX('O3-8hr'!$A:$Z,$IU67+CN$21-$G$21,$IT67)</f>
        <v>42</v>
      </c>
      <c r="CO67" s="10">
        <f>INDEX('O3-8hr'!$A:$Z,$IU67+CO$21-$G$21,$IT67)</f>
        <v>70</v>
      </c>
      <c r="CP67" s="10">
        <f>INDEX('O3-8hr'!$A:$Z,$IU67+CP$21-$G$21,$IT67)</f>
        <v>59.000000000000007</v>
      </c>
      <c r="CQ67" s="10">
        <f>INDEX('O3-8hr'!$A:$Z,$IU67+CQ$21-$G$21,$IT67)</f>
        <v>58</v>
      </c>
      <c r="CR67" s="10">
        <f>INDEX('O3-8hr'!$A:$Z,$IU67+CR$21-$G$21,$IT67)</f>
        <v>36.000000000000007</v>
      </c>
      <c r="CS67" s="10">
        <f>INDEX('O3-8hr'!$A:$Z,$IU67+CS$21-$G$21,$IT67)</f>
        <v>30</v>
      </c>
      <c r="CT67" s="10">
        <f>INDEX('O3-8hr'!$A:$Z,$IU67+CT$21-$G$21,$IT67)</f>
        <v>64</v>
      </c>
      <c r="CU67" s="10">
        <f>INDEX('O3-8hr'!$A:$Z,$IU67+CU$21-$G$21,$IT67)</f>
        <v>61.000000000000007</v>
      </c>
      <c r="CV67" s="10">
        <f>INDEX('O3-8hr'!$A:$Z,$IU67+CV$21-$G$21,$IT67)</f>
        <v>47</v>
      </c>
      <c r="CW67" s="10">
        <f>INDEX('O3-8hr'!$A:$Z,$IU67+CW$21-$G$21,$IT67)</f>
        <v>23</v>
      </c>
      <c r="CX67" s="10">
        <f>INDEX('O3-8hr'!$A:$Z,$IU67+CX$21-$G$21,$IT67)</f>
        <v>41</v>
      </c>
      <c r="CY67" s="10">
        <f>INDEX('O3-8hr'!$A:$Z,$IU67+CY$21-$G$21,$IT67)</f>
        <v>34</v>
      </c>
      <c r="CZ67" s="10">
        <f>INDEX('O3-8hr'!$A:$Z,$IU67+CZ$21-$G$21,$IT67)</f>
        <v>57</v>
      </c>
      <c r="DA67" s="10">
        <f>INDEX('O3-8hr'!$A:$Z,$IU67+DA$21-$G$21,$IT67)</f>
        <v>57</v>
      </c>
      <c r="DB67" s="10" t="str">
        <f>INDEX('O3-8hr'!$A:$Z,$IU67+DB$21-$G$21,$IT67)</f>
        <v/>
      </c>
      <c r="DC67" s="10">
        <f>INDEX('O3-8hr'!$A:$Z,$IU67+DC$21-$G$21,$IT67)</f>
        <v>45.000000000000007</v>
      </c>
      <c r="DD67" s="10">
        <f>INDEX('O3-8hr'!$A:$Z,$IU67+DD$21-$G$21,$IT67)</f>
        <v>46</v>
      </c>
      <c r="DE67" s="10">
        <f>INDEX('O3-8hr'!$A:$Z,$IU67+DE$21-$G$21,$IT67)</f>
        <v>74.000000000000014</v>
      </c>
      <c r="DF67" s="10">
        <f>INDEX('O3-8hr'!$A:$Z,$IU67+DF$21-$G$21,$IT67)</f>
        <v>54</v>
      </c>
      <c r="DG67" s="10">
        <f>INDEX('O3-8hr'!$A:$Z,$IU67+DG$21-$G$21,$IT67)</f>
        <v>39</v>
      </c>
      <c r="DH67" s="10">
        <f>INDEX('O3-8hr'!$A:$Z,$IU67+DH$21-$G$21,$IT67)</f>
        <v>53.000000000000007</v>
      </c>
      <c r="DI67" s="10">
        <f>INDEX('O3-8hr'!$A:$Z,$IU67+DI$21-$G$21,$IT67)</f>
        <v>59.000000000000007</v>
      </c>
      <c r="DJ67" s="10">
        <f>INDEX('O3-8hr'!$A:$Z,$IU67+DJ$21-$G$21,$IT67)</f>
        <v>30</v>
      </c>
      <c r="DK67" s="10">
        <f>INDEX('O3-8hr'!$A:$Z,$IU67+DK$21-$G$21,$IT67)</f>
        <v>63</v>
      </c>
      <c r="DL67" s="10">
        <f>INDEX('O3-8hr'!$A:$Z,$IU67+DL$21-$G$21,$IT67)</f>
        <v>59.000000000000007</v>
      </c>
      <c r="DM67" s="10">
        <f>INDEX('O3-8hr'!$A:$Z,$IU67+DM$21-$G$21,$IT67)</f>
        <v>60</v>
      </c>
      <c r="DN67" s="10">
        <f>INDEX('O3-8hr'!$A:$Z,$IU67+DN$21-$G$21,$IT67)</f>
        <v>77</v>
      </c>
      <c r="DO67" s="10">
        <f>INDEX('O3-8hr'!$A:$Z,$IU67+DO$21-$G$21,$IT67)</f>
        <v>60</v>
      </c>
      <c r="DP67" s="10">
        <f>INDEX('O3-8hr'!$A:$Z,$IU67+DP$21-$G$21,$IT67)</f>
        <v>58</v>
      </c>
      <c r="DQ67" s="10">
        <f>INDEX('O3-8hr'!$A:$Z,$IU67+DQ$21-$G$21,$IT67)</f>
        <v>62</v>
      </c>
      <c r="DR67" s="10">
        <f>INDEX('O3-8hr'!$A:$Z,$IU67+DR$21-$G$21,$IT67)</f>
        <v>51.000000000000007</v>
      </c>
      <c r="DS67" s="10">
        <f>INDEX('O3-8hr'!$A:$Z,$IU67+DS$21-$G$21,$IT67)</f>
        <v>55</v>
      </c>
      <c r="DT67" s="10">
        <f>INDEX('O3-8hr'!$A:$Z,$IU67+DT$21-$G$21,$IT67)</f>
        <v>60</v>
      </c>
      <c r="DU67" s="10">
        <f>INDEX('O3-8hr'!$A:$Z,$IU67+DU$21-$G$21,$IT67)</f>
        <v>48</v>
      </c>
      <c r="DV67" s="10">
        <f>INDEX('O3-8hr'!$A:$Z,$IU67+DV$21-$G$21,$IT67)</f>
        <v>42</v>
      </c>
      <c r="DW67" s="10">
        <f>INDEX('O3-8hr'!$A:$Z,$IU67+DW$21-$G$21,$IT67)</f>
        <v>51.000000000000007</v>
      </c>
      <c r="DX67" s="10">
        <f>INDEX('O3-8hr'!$A:$Z,$IU67+DX$21-$G$21,$IT67)</f>
        <v>57</v>
      </c>
      <c r="DY67" s="10">
        <f>INDEX('O3-8hr'!$A:$Z,$IU67+DY$21-$G$21,$IT67)</f>
        <v>47</v>
      </c>
      <c r="DZ67" s="10">
        <f>INDEX('O3-8hr'!$A:$Z,$IU67+DZ$21-$G$21,$IT67)</f>
        <v>38</v>
      </c>
      <c r="EA67" s="10">
        <f>INDEX('O3-8hr'!$A:$Z,$IU67+EA$21-$G$21,$IT67)</f>
        <v>39</v>
      </c>
      <c r="EB67" s="10">
        <f>INDEX('O3-8hr'!$A:$Z,$IU67+EB$21-$G$21,$IT67)</f>
        <v>45.000000000000007</v>
      </c>
      <c r="EC67" s="10">
        <f>INDEX('O3-8hr'!$A:$Z,$IU67+EC$21-$G$21,$IT67)</f>
        <v>42</v>
      </c>
      <c r="ED67" s="10">
        <f>INDEX('O3-8hr'!$A:$Z,$IU67+ED$21-$G$21,$IT67)</f>
        <v>65</v>
      </c>
      <c r="EE67" s="10">
        <f>INDEX('O3-8hr'!$A:$Z,$IU67+EE$21-$G$21,$IT67)</f>
        <v>61.000000000000007</v>
      </c>
      <c r="EF67" s="10">
        <f>INDEX('O3-8hr'!$A:$Z,$IU67+EF$21-$G$21,$IT67)</f>
        <v>76</v>
      </c>
      <c r="EG67" s="10">
        <f>INDEX('O3-8hr'!$A:$Z,$IU67+EG$21-$G$21,$IT67)</f>
        <v>26.000000000000004</v>
      </c>
      <c r="EH67" s="10">
        <f>INDEX('O3-8hr'!$A:$Z,$IU67+EH$21-$G$21,$IT67)</f>
        <v>38</v>
      </c>
      <c r="EI67" s="10">
        <f>INDEX('O3-8hr'!$A:$Z,$IU67+EI$21-$G$21,$IT67)</f>
        <v>47</v>
      </c>
      <c r="EJ67" s="10">
        <f>INDEX('O3-8hr'!$A:$Z,$IU67+EJ$21-$G$21,$IT67)</f>
        <v>52.000000000000007</v>
      </c>
      <c r="EK67" s="10">
        <f>INDEX('O3-8hr'!$A:$Z,$IU67+EK$21-$G$21,$IT67)</f>
        <v>33</v>
      </c>
      <c r="EL67" s="10">
        <f>INDEX('O3-8hr'!$A:$Z,$IU67+EL$21-$G$21,$IT67)</f>
        <v>53.000000000000007</v>
      </c>
      <c r="EM67" s="10">
        <f>INDEX('O3-8hr'!$A:$Z,$IU67+EM$21-$G$21,$IT67)</f>
        <v>59.000000000000007</v>
      </c>
      <c r="EN67" s="10">
        <f>INDEX('O3-8hr'!$A:$Z,$IU67+EN$21-$G$21,$IT67)</f>
        <v>57</v>
      </c>
      <c r="EO67" s="10">
        <f>INDEX('O3-8hr'!$A:$Z,$IU67+EO$21-$G$21,$IT67)</f>
        <v>64</v>
      </c>
      <c r="EP67" s="10">
        <f>INDEX('O3-8hr'!$A:$Z,$IU67+EP$21-$G$21,$IT67)</f>
        <v>53.000000000000007</v>
      </c>
      <c r="EQ67" s="10">
        <f>INDEX('O3-8hr'!$A:$Z,$IU67+EQ$21-$G$21,$IT67)</f>
        <v>54</v>
      </c>
      <c r="ER67" s="10">
        <f>INDEX('O3-8hr'!$A:$Z,$IU67+ER$21-$G$21,$IT67)</f>
        <v>51.000000000000007</v>
      </c>
      <c r="ES67" s="10">
        <f>INDEX('O3-8hr'!$A:$Z,$IU67+ES$21-$G$21,$IT67)</f>
        <v>65</v>
      </c>
      <c r="ET67" s="10">
        <f>INDEX('O3-8hr'!$A:$Z,$IU67+ET$21-$G$21,$IT67)</f>
        <v>74.000000000000014</v>
      </c>
      <c r="EU67" s="10">
        <f>INDEX('O3-8hr'!$A:$Z,$IU67+EU$21-$G$21,$IT67)</f>
        <v>36.000000000000007</v>
      </c>
      <c r="EV67" s="10">
        <f>INDEX('O3-8hr'!$A:$Z,$IU67+EV$21-$G$21,$IT67)</f>
        <v>37.000000000000007</v>
      </c>
      <c r="EW67" s="10">
        <f>INDEX('O3-8hr'!$A:$Z,$IU67+EW$21-$G$21,$IT67)</f>
        <v>37.000000000000007</v>
      </c>
      <c r="EX67" s="10">
        <f>INDEX('O3-8hr'!$A:$Z,$IU67+EX$21-$G$21,$IT67)</f>
        <v>33</v>
      </c>
      <c r="EY67" s="10">
        <f>INDEX('O3-8hr'!$A:$Z,$IU67+EY$21-$G$21,$IT67)</f>
        <v>71.000000000000014</v>
      </c>
      <c r="EZ67" s="10">
        <f>INDEX('O3-8hr'!$A:$Z,$IU67+EZ$21-$G$21,$IT67)</f>
        <v>61.000000000000007</v>
      </c>
      <c r="FA67" s="10">
        <f>INDEX('O3-8hr'!$A:$Z,$IU67+FA$21-$G$21,$IT67)</f>
        <v>60</v>
      </c>
      <c r="FB67" s="10">
        <f>INDEX('O3-8hr'!$A:$Z,$IU67+FB$21-$G$21,$IT67)</f>
        <v>54</v>
      </c>
      <c r="FC67" s="10">
        <f>INDEX('O3-8hr'!$A:$Z,$IU67+FC$21-$G$21,$IT67)</f>
        <v>51.000000000000007</v>
      </c>
      <c r="FD67" s="10">
        <f>INDEX('O3-8hr'!$A:$Z,$IU67+FD$21-$G$21,$IT67)</f>
        <v>27</v>
      </c>
      <c r="FE67" s="10">
        <f>INDEX('O3-8hr'!$A:$Z,$IU67+FE$21-$G$21,$IT67)</f>
        <v>31</v>
      </c>
      <c r="FF67" s="10">
        <f>INDEX('O3-8hr'!$A:$Z,$IU67+FF$21-$G$21,$IT67)</f>
        <v>39</v>
      </c>
      <c r="FG67" s="10">
        <f>INDEX('O3-8hr'!$A:$Z,$IU67+FG$21-$G$21,$IT67)</f>
        <v>34</v>
      </c>
      <c r="FH67" s="10">
        <f>INDEX('O3-8hr'!$A:$Z,$IU67+FH$21-$G$21,$IT67)</f>
        <v>43</v>
      </c>
      <c r="FI67" s="10">
        <f>INDEX('O3-8hr'!$A:$Z,$IU67+FI$21-$G$21,$IT67)</f>
        <v>49</v>
      </c>
      <c r="FJ67" s="10">
        <f>INDEX('O3-8hr'!$A:$Z,$IU67+FJ$21-$G$21,$IT67)</f>
        <v>41</v>
      </c>
      <c r="FK67" s="10">
        <f>INDEX('O3-8hr'!$A:$Z,$IU67+FK$21-$G$21,$IT67)</f>
        <v>46</v>
      </c>
      <c r="FL67" s="10">
        <f>INDEX('O3-8hr'!$A:$Z,$IU67+FL$21-$G$21,$IT67)</f>
        <v>48</v>
      </c>
      <c r="FM67" s="10">
        <f>INDEX('O3-8hr'!$A:$Z,$IU67+FM$21-$G$21,$IT67)</f>
        <v>29</v>
      </c>
      <c r="FN67" s="10">
        <f>INDEX('O3-8hr'!$A:$Z,$IU67+FN$21-$G$21,$IT67)</f>
        <v>37.000000000000007</v>
      </c>
      <c r="FO67" s="10">
        <f>INDEX('O3-8hr'!$A:$Z,$IU67+FO$21-$G$21,$IT67)</f>
        <v>51.000000000000007</v>
      </c>
      <c r="FP67" s="10">
        <f>INDEX('O3-8hr'!$A:$Z,$IU67+FP$21-$G$21,$IT67)</f>
        <v>39</v>
      </c>
      <c r="FQ67" s="10">
        <f>INDEX('O3-8hr'!$A:$Z,$IU67+FQ$21-$G$21,$IT67)</f>
        <v>44.000000000000007</v>
      </c>
      <c r="FR67" s="10">
        <f>INDEX('O3-8hr'!$A:$Z,$IU67+FR$21-$G$21,$IT67)</f>
        <v>53.000000000000007</v>
      </c>
      <c r="FS67" s="10">
        <f>INDEX('O3-8hr'!$A:$Z,$IU67+FS$21-$G$21,$IT67)</f>
        <v>42</v>
      </c>
      <c r="FT67" s="10">
        <f>INDEX('O3-8hr'!$A:$Z,$IU67+FT$21-$G$21,$IT67)</f>
        <v>47</v>
      </c>
      <c r="FU67" s="10">
        <f>INDEX('O3-8hr'!$A:$Z,$IU67+FU$21-$G$21,$IT67)</f>
        <v>50</v>
      </c>
      <c r="FV67" s="10">
        <f>INDEX('O3-8hr'!$A:$Z,$IU67+FV$21-$G$21,$IT67)</f>
        <v>60</v>
      </c>
      <c r="FW67" s="10">
        <f>INDEX('O3-8hr'!$A:$Z,$IU67+FW$21-$G$21,$IT67)</f>
        <v>57</v>
      </c>
      <c r="FX67" s="10">
        <f>INDEX('O3-8hr'!$A:$Z,$IU67+FX$21-$G$21,$IT67)</f>
        <v>41</v>
      </c>
      <c r="FY67" s="10">
        <f>INDEX('O3-8hr'!$A:$Z,$IU67+FY$21-$G$21,$IT67)</f>
        <v>33</v>
      </c>
      <c r="FZ67" s="10">
        <f>INDEX('O3-8hr'!$A:$Z,$IU67+FZ$21-$G$21,$IT67)</f>
        <v>55</v>
      </c>
      <c r="GA67" s="10">
        <f>INDEX('O3-8hr'!$A:$Z,$IU67+GA$21-$G$21,$IT67)</f>
        <v>55</v>
      </c>
      <c r="GB67" s="10">
        <f>INDEX('O3-8hr'!$A:$Z,$IU67+GB$21-$G$21,$IT67)</f>
        <v>46</v>
      </c>
      <c r="GC67" s="10">
        <f>INDEX('O3-8hr'!$A:$Z,$IU67+GC$21-$G$21,$IT67)</f>
        <v>56</v>
      </c>
      <c r="GD67" s="10">
        <f>INDEX('O3-8hr'!$A:$Z,$IU67+GD$21-$G$21,$IT67)</f>
        <v>55</v>
      </c>
      <c r="GE67" s="10">
        <f>INDEX('O3-8hr'!$A:$Z,$IU67+GE$21-$G$21,$IT67)</f>
        <v>43</v>
      </c>
      <c r="GF67" s="10">
        <f>INDEX('O3-8hr'!$A:$Z,$IU67+GF$21-$G$21,$IT67)</f>
        <v>60</v>
      </c>
      <c r="GG67" s="10">
        <f>INDEX('O3-8hr'!$A:$Z,$IU67+GG$21-$G$21,$IT67)</f>
        <v>61.000000000000007</v>
      </c>
      <c r="GH67" s="10">
        <f>INDEX('O3-8hr'!$A:$Z,$IU67+GH$21-$G$21,$IT67)</f>
        <v>64</v>
      </c>
      <c r="GI67" s="10">
        <f>INDEX('O3-8hr'!$A:$Z,$IU67+GI$21-$G$21,$IT67)</f>
        <v>39</v>
      </c>
      <c r="GJ67" s="10">
        <f>INDEX('O3-8hr'!$A:$Z,$IU67+GJ$21-$G$21,$IT67)</f>
        <v>35</v>
      </c>
      <c r="GK67" s="10">
        <f>INDEX('O3-8hr'!$A:$Z,$IU67+GK$21-$G$21,$IT67)</f>
        <v>29</v>
      </c>
      <c r="GL67" s="10">
        <f>INDEX('O3-8hr'!$A:$Z,$IU67+GL$21-$G$21,$IT67)</f>
        <v>46</v>
      </c>
      <c r="GM67" s="10">
        <f>INDEX('O3-8hr'!$A:$Z,$IU67+GM$21-$G$21,$IT67)</f>
        <v>40</v>
      </c>
      <c r="GN67" s="10">
        <f>INDEX('O3-8hr'!$A:$Z,$IU67+GN$21-$G$21,$IT67)</f>
        <v>37.000000000000007</v>
      </c>
      <c r="GO67" s="10">
        <f>INDEX('O3-8hr'!$A:$Z,$IU67+GO$21-$G$21,$IT67)</f>
        <v>47</v>
      </c>
      <c r="GP67" s="10">
        <f>INDEX('O3-8hr'!$A:$Z,$IU67+GP$21-$G$21,$IT67)</f>
        <v>61.000000000000007</v>
      </c>
      <c r="GQ67" s="10">
        <f>INDEX('O3-8hr'!$A:$Z,$IU67+GQ$21-$G$21,$IT67)</f>
        <v>65</v>
      </c>
      <c r="GR67" s="10">
        <f>INDEX('O3-8hr'!$A:$Z,$IU67+GR$21-$G$21,$IT67)</f>
        <v>52.000000000000007</v>
      </c>
      <c r="GS67" s="10">
        <f>INDEX('O3-8hr'!$A:$Z,$IU67+GS$21-$G$21,$IT67)</f>
        <v>41</v>
      </c>
      <c r="GT67" s="10">
        <f>INDEX('O3-8hr'!$A:$Z,$IU67+GT$21-$G$21,$IT67)</f>
        <v>45.000000000000007</v>
      </c>
      <c r="GU67" s="10">
        <f>INDEX('O3-8hr'!$A:$Z,$IU67+GU$21-$G$21,$IT67)</f>
        <v>48</v>
      </c>
      <c r="GV67" s="10">
        <f>INDEX('O3-8hr'!$A:$Z,$IU67+GV$21-$G$21,$IT67)</f>
        <v>69</v>
      </c>
      <c r="GW67" s="10">
        <f>INDEX('O3-8hr'!$A:$Z,$IU67+GW$21-$G$21,$IT67)</f>
        <v>35</v>
      </c>
      <c r="GX67" s="10">
        <f>INDEX('O3-8hr'!$A:$Z,$IU67+GX$21-$G$21,$IT67)</f>
        <v>37.000000000000007</v>
      </c>
      <c r="GY67" s="10">
        <f>INDEX('O3-8hr'!$A:$Z,$IU67+GY$21-$G$21,$IT67)</f>
        <v>41</v>
      </c>
      <c r="GZ67" s="10">
        <f>INDEX('O3-8hr'!$A:$Z,$IU67+GZ$21-$G$21,$IT67)</f>
        <v>30</v>
      </c>
      <c r="HA67" s="10">
        <f>INDEX('O3-8hr'!$A:$Z,$IU67+HA$21-$G$21,$IT67)</f>
        <v>21</v>
      </c>
      <c r="HB67" s="10">
        <f>INDEX('O3-8hr'!$A:$Z,$IU67+HB$21-$G$21,$IT67)</f>
        <v>32</v>
      </c>
      <c r="HC67" s="10">
        <f>INDEX('O3-8hr'!$A:$Z,$IU67+HC$21-$G$21,$IT67)</f>
        <v>48</v>
      </c>
      <c r="HD67" s="10">
        <f>INDEX('O3-8hr'!$A:$Z,$IU67+HD$21-$G$21,$IT67)</f>
        <v>59.000000000000007</v>
      </c>
      <c r="HE67" s="10">
        <f>INDEX('O3-8hr'!$A:$Z,$IU67+HE$21-$G$21,$IT67)</f>
        <v>79</v>
      </c>
      <c r="HF67" s="10">
        <f>INDEX('O3-8hr'!$A:$Z,$IU67+HF$21-$G$21,$IT67)</f>
        <v>20</v>
      </c>
      <c r="HG67" s="10">
        <f>INDEX('O3-8hr'!$A:$Z,$IU67+HG$21-$G$21,$IT67)</f>
        <v>35</v>
      </c>
      <c r="HH67" s="10">
        <f>INDEX('O3-8hr'!$A:$Z,$IU67+HH$21-$G$21,$IT67)</f>
        <v>40</v>
      </c>
      <c r="HI67" s="10">
        <f>INDEX('O3-8hr'!$A:$Z,$IU67+HI$21-$G$21,$IT67)</f>
        <v>37.000000000000007</v>
      </c>
      <c r="HJ67" s="10">
        <f>INDEX('O3-8hr'!$A:$Z,$IU67+HJ$21-$G$21,$IT67)</f>
        <v>28</v>
      </c>
      <c r="HK67" s="10">
        <f>INDEX('O3-8hr'!$A:$Z,$IU67+HK$21-$G$21,$IT67)</f>
        <v>27</v>
      </c>
      <c r="HL67" s="10">
        <f>INDEX('O3-8hr'!$A:$Z,$IU67+HL$21-$G$21,$IT67)</f>
        <v>23</v>
      </c>
      <c r="HM67" s="10">
        <f>INDEX('O3-8hr'!$A:$Z,$IU67+HM$21-$G$21,$IT67)</f>
        <v>19</v>
      </c>
      <c r="HN67" s="10">
        <f>INDEX('O3-8hr'!$A:$Z,$IU67+HN$21-$G$21,$IT67)</f>
        <v>17</v>
      </c>
      <c r="HO67" s="10">
        <f>INDEX('O3-8hr'!$A:$Z,$IU67+HO$21-$G$21,$IT67)</f>
        <v>40</v>
      </c>
      <c r="HP67" s="10">
        <f>INDEX('O3-8hr'!$A:$Z,$IU67+HP$21-$G$21,$IT67)</f>
        <v>23</v>
      </c>
      <c r="HQ67" s="10">
        <f>INDEX('O3-8hr'!$A:$Z,$IU67+HQ$21-$G$21,$IT67)</f>
        <v>30</v>
      </c>
      <c r="HR67" s="10">
        <f>INDEX('O3-8hr'!$A:$Z,$IU67+HR$21-$G$21,$IT67)</f>
        <v>36.000000000000007</v>
      </c>
      <c r="HS67" s="10">
        <f>INDEX('O3-8hr'!$A:$Z,$IU67+HS$21-$G$21,$IT67)</f>
        <v>33</v>
      </c>
      <c r="HT67" s="10">
        <f>INDEX('O3-8hr'!$A:$Z,$IU67+HT$21-$G$21,$IT67)</f>
        <v>14</v>
      </c>
      <c r="HU67" s="10" t="str">
        <f>INDEX('O3-8hr'!$A:$Z,$IU67+HU$21-$G$21,$IT67)</f>
        <v/>
      </c>
      <c r="HV67" s="10" t="str">
        <f>INDEX('O3-8hr'!$A:$Z,$IU67+HV$21-$G$21,$IT67)</f>
        <v/>
      </c>
      <c r="HW67" s="10">
        <f>INDEX('O3-8hr'!$A:$Z,$IU67+HW$21-$G$21,$IT67)</f>
        <v>16</v>
      </c>
      <c r="HX67" s="10">
        <f>INDEX('O3-8hr'!$A:$Z,$IU67+HX$21-$G$21,$IT67)</f>
        <v>34</v>
      </c>
      <c r="HY67" s="10">
        <f>INDEX('O3-8hr'!$A:$Z,$IU67+HY$21-$G$21,$IT67)</f>
        <v>29</v>
      </c>
      <c r="HZ67" s="10">
        <f>INDEX('O3-8hr'!$A:$Z,$IU67+HZ$21-$G$21,$IT67)</f>
        <v>23</v>
      </c>
      <c r="IA67" s="10">
        <f>INDEX('O3-8hr'!$A:$Z,$IU67+IA$21-$G$21,$IT67)</f>
        <v>35</v>
      </c>
      <c r="IB67" s="10">
        <f>INDEX('O3-8hr'!$A:$Z,$IU67+IB$21-$G$21,$IT67)</f>
        <v>37.000000000000007</v>
      </c>
      <c r="IC67" s="10">
        <f>INDEX('O3-8hr'!$A:$Z,$IU67+IC$21-$G$21,$IT67)</f>
        <v>40</v>
      </c>
      <c r="ID67" s="10">
        <f>INDEX('O3-8hr'!$A:$Z,$IU67+ID$21-$G$21,$IT67)</f>
        <v>42</v>
      </c>
      <c r="IE67" s="10">
        <f>INDEX('O3-8hr'!$A:$Z,$IU67+IE$21-$G$21,$IT67)</f>
        <v>43</v>
      </c>
      <c r="IF67" s="10">
        <f>INDEX('O3-8hr'!$A:$Z,$IU67+IF$21-$G$21,$IT67)</f>
        <v>41</v>
      </c>
      <c r="IG67" s="10">
        <f>INDEX('O3-8hr'!$A:$Z,$IU67+IG$21-$G$21,$IT67)</f>
        <v>34</v>
      </c>
      <c r="IH67" s="10">
        <f>INDEX('O3-8hr'!$A:$Z,$IU67+IH$21-$G$21,$IT67)</f>
        <v>23</v>
      </c>
      <c r="II67" s="10">
        <f>INDEX('O3-8hr'!$A:$Z,$IU67+II$21-$G$21,$IT67)</f>
        <v>33</v>
      </c>
      <c r="IJ67" s="10">
        <f>INDEX('O3-8hr'!$A:$Z,$IU67+IJ$21-$G$21,$IT67)</f>
        <v>35</v>
      </c>
      <c r="IK67" s="10">
        <f>INDEX('O3-8hr'!$A:$Z,$IU67+IK$21-$G$21,$IT67)</f>
        <v>27</v>
      </c>
      <c r="IL67" s="10">
        <f>INDEX('O3-8hr'!$A:$Z,$IU67+IL$21-$G$21,$IT67)</f>
        <v>30</v>
      </c>
      <c r="IM67" s="10">
        <f>INDEX('O3-8hr'!$A:$Z,$IU67+IM$21-$G$21,$IT67)</f>
        <v>32</v>
      </c>
      <c r="IN67" s="10">
        <f>INDEX('O3-8hr'!$A:$Z,$IU67+IN$21-$G$21,$IT67)</f>
        <v>36.000000000000007</v>
      </c>
      <c r="IO67" s="10">
        <f>INDEX('O3-8hr'!$A:$Z,$IU67+IO$21-$G$21,$IT67)</f>
        <v>38</v>
      </c>
      <c r="IP67" s="10">
        <f>INDEX('O3-8hr'!$A:$Z,$IU67+IP$21-$G$21,$IT67)</f>
        <v>43</v>
      </c>
      <c r="IQ67" s="15">
        <f>INDEX('O3-8hr'!$A:$Z,$IU67+IQ$21-$G$21,$IT67)</f>
        <v>22.000000000000004</v>
      </c>
      <c r="IR67" s="21">
        <f t="shared" si="59"/>
        <v>79</v>
      </c>
      <c r="IT67" s="40">
        <f>MATCH($B67,'O3-8hr'!$1:$1,0)</f>
        <v>8</v>
      </c>
      <c r="IU67" s="40">
        <f>MATCH(DATE($A67,$IT$18,$IU$18),'O3-8hr'!$B:$B,0)</f>
        <v>431</v>
      </c>
    </row>
    <row r="68" spans="1:255" ht="12.75" customHeight="1" x14ac:dyDescent="0.2">
      <c r="A68" s="21">
        <v>2016</v>
      </c>
      <c r="B68" s="21">
        <v>340290006</v>
      </c>
      <c r="C68" s="20">
        <f>INDEX(Sites!$A:$N,MATCH($B68,Sites!$A:$A,0),2)</f>
        <v>40.064830000000001</v>
      </c>
      <c r="D68" s="21" t="str">
        <f>INDEX(Sites!$A:$N,MATCH($B68,Sites!$A:$A,0),4)</f>
        <v>NJ</v>
      </c>
      <c r="E68" s="21" t="str">
        <f>INDEX(Sites!$A:$N,MATCH($B68,Sites!$A:$A,0),10)</f>
        <v>41.0</v>
      </c>
      <c r="F68" s="40" t="str">
        <f>INDEX(Sites!$A:$N,MATCH($B68,Sites!$A:$A,0),6)</f>
        <v>Colliers Mills</v>
      </c>
      <c r="G68" s="16" t="str">
        <f>INDEX('O3-8hr'!$A:$Z,$IU68+G$21-$G$21,$IT68)</f>
        <v/>
      </c>
      <c r="H68" s="10" t="str">
        <f>INDEX('O3-8hr'!$A:$Z,$IU68+H$21-$G$21,$IT68)</f>
        <v/>
      </c>
      <c r="I68" s="10" t="str">
        <f>INDEX('O3-8hr'!$A:$Z,$IU68+I$21-$G$21,$IT68)</f>
        <v/>
      </c>
      <c r="J68" s="10" t="str">
        <f>INDEX('O3-8hr'!$A:$Z,$IU68+J$21-$G$21,$IT68)</f>
        <v/>
      </c>
      <c r="K68" s="10" t="str">
        <f>INDEX('O3-8hr'!$A:$Z,$IU68+K$21-$G$21,$IT68)</f>
        <v/>
      </c>
      <c r="L68" s="10" t="str">
        <f>INDEX('O3-8hr'!$A:$Z,$IU68+L$21-$G$21,$IT68)</f>
        <v/>
      </c>
      <c r="M68" s="10">
        <f>INDEX('O3-8hr'!$A:$Z,$IU68+M$21-$G$21,$IT68)</f>
        <v>47</v>
      </c>
      <c r="N68" s="10">
        <f>INDEX('O3-8hr'!$A:$Z,$IU68+N$21-$G$21,$IT68)</f>
        <v>53.000000000000007</v>
      </c>
      <c r="O68" s="10">
        <f>INDEX('O3-8hr'!$A:$Z,$IU68+O$21-$G$21,$IT68)</f>
        <v>61.000000000000007</v>
      </c>
      <c r="P68" s="10">
        <f>INDEX('O3-8hr'!$A:$Z,$IU68+P$21-$G$21,$IT68)</f>
        <v>62</v>
      </c>
      <c r="Q68" s="10">
        <f>INDEX('O3-8hr'!$A:$Z,$IU68+Q$21-$G$21,$IT68)</f>
        <v>41</v>
      </c>
      <c r="R68" s="10">
        <f>INDEX('O3-8hr'!$A:$Z,$IU68+R$21-$G$21,$IT68)</f>
        <v>43</v>
      </c>
      <c r="S68" s="10">
        <f>INDEX('O3-8hr'!$A:$Z,$IU68+S$21-$G$21,$IT68)</f>
        <v>43</v>
      </c>
      <c r="T68" s="10">
        <f>INDEX('O3-8hr'!$A:$Z,$IU68+T$21-$G$21,$IT68)</f>
        <v>42</v>
      </c>
      <c r="U68" s="10">
        <f>INDEX('O3-8hr'!$A:$Z,$IU68+U$21-$G$21,$IT68)</f>
        <v>25</v>
      </c>
      <c r="V68" s="10">
        <f>INDEX('O3-8hr'!$A:$Z,$IU68+V$21-$G$21,$IT68)</f>
        <v>35</v>
      </c>
      <c r="W68" s="10">
        <f>INDEX('O3-8hr'!$A:$Z,$IU68+W$21-$G$21,$IT68)</f>
        <v>41</v>
      </c>
      <c r="X68" s="10">
        <f>INDEX('O3-8hr'!$A:$Z,$IU68+X$21-$G$21,$IT68)</f>
        <v>44.000000000000007</v>
      </c>
      <c r="Y68" s="10">
        <f>INDEX('O3-8hr'!$A:$Z,$IU68+Y$21-$G$21,$IT68)</f>
        <v>39</v>
      </c>
      <c r="Z68" s="10">
        <f>INDEX('O3-8hr'!$A:$Z,$IU68+Z$21-$G$21,$IT68)</f>
        <v>41</v>
      </c>
      <c r="AA68" s="10">
        <f>INDEX('O3-8hr'!$A:$Z,$IU68+AA$21-$G$21,$IT68)</f>
        <v>44.000000000000007</v>
      </c>
      <c r="AB68" s="10">
        <f>INDEX('O3-8hr'!$A:$Z,$IU68+AB$21-$G$21,$IT68)</f>
        <v>46</v>
      </c>
      <c r="AC68" s="10">
        <f>INDEX('O3-8hr'!$A:$Z,$IU68+AC$21-$G$21,$IT68)</f>
        <v>54</v>
      </c>
      <c r="AD68" s="10">
        <f>INDEX('O3-8hr'!$A:$Z,$IU68+AD$21-$G$21,$IT68)</f>
        <v>47</v>
      </c>
      <c r="AE68" s="10">
        <f>INDEX('O3-8hr'!$A:$Z,$IU68+AE$21-$G$21,$IT68)</f>
        <v>44.000000000000007</v>
      </c>
      <c r="AF68" s="10">
        <f>INDEX('O3-8hr'!$A:$Z,$IU68+AF$21-$G$21,$IT68)</f>
        <v>41</v>
      </c>
      <c r="AG68" s="10">
        <f>INDEX('O3-8hr'!$A:$Z,$IU68+AG$21-$G$21,$IT68)</f>
        <v>41</v>
      </c>
      <c r="AH68" s="10">
        <f>INDEX('O3-8hr'!$A:$Z,$IU68+AH$21-$G$21,$IT68)</f>
        <v>45.000000000000007</v>
      </c>
      <c r="AI68" s="10">
        <f>INDEX('O3-8hr'!$A:$Z,$IU68+AI$21-$G$21,$IT68)</f>
        <v>49</v>
      </c>
      <c r="AJ68" s="10">
        <f>INDEX('O3-8hr'!$A:$Z,$IU68+AJ$21-$G$21,$IT68)</f>
        <v>50</v>
      </c>
      <c r="AK68" s="10">
        <f>INDEX('O3-8hr'!$A:$Z,$IU68+AK$21-$G$21,$IT68)</f>
        <v>52.000000000000007</v>
      </c>
      <c r="AL68" s="10">
        <f>INDEX('O3-8hr'!$A:$Z,$IU68+AL$21-$G$21,$IT68)</f>
        <v>43</v>
      </c>
      <c r="AM68" s="10">
        <f>INDEX('O3-8hr'!$A:$Z,$IU68+AM$21-$G$21,$IT68)</f>
        <v>40</v>
      </c>
      <c r="AN68" s="10">
        <f>INDEX('O3-8hr'!$A:$Z,$IU68+AN$21-$G$21,$IT68)</f>
        <v>44.000000000000007</v>
      </c>
      <c r="AO68" s="10">
        <f>INDEX('O3-8hr'!$A:$Z,$IU68+AO$21-$G$21,$IT68)</f>
        <v>35</v>
      </c>
      <c r="AP68" s="10">
        <f>INDEX('O3-8hr'!$A:$Z,$IU68+AP$21-$G$21,$IT68)</f>
        <v>43</v>
      </c>
      <c r="AQ68" s="10">
        <f>INDEX('O3-8hr'!$A:$Z,$IU68+AQ$21-$G$21,$IT68)</f>
        <v>50</v>
      </c>
      <c r="AR68" s="10">
        <f>INDEX('O3-8hr'!$A:$Z,$IU68+AR$21-$G$21,$IT68)</f>
        <v>47</v>
      </c>
      <c r="AS68" s="10">
        <f>INDEX('O3-8hr'!$A:$Z,$IU68+AS$21-$G$21,$IT68)</f>
        <v>43</v>
      </c>
      <c r="AT68" s="10">
        <f>INDEX('O3-8hr'!$A:$Z,$IU68+AT$21-$G$21,$IT68)</f>
        <v>38</v>
      </c>
      <c r="AU68" s="10">
        <f>INDEX('O3-8hr'!$A:$Z,$IU68+AU$21-$G$21,$IT68)</f>
        <v>43</v>
      </c>
      <c r="AV68" s="10">
        <f>INDEX('O3-8hr'!$A:$Z,$IU68+AV$21-$G$21,$IT68)</f>
        <v>43</v>
      </c>
      <c r="AW68" s="10">
        <f>INDEX('O3-8hr'!$A:$Z,$IU68+AW$21-$G$21,$IT68)</f>
        <v>38</v>
      </c>
      <c r="AX68" s="10">
        <f>INDEX('O3-8hr'!$A:$Z,$IU68+AX$21-$G$21,$IT68)</f>
        <v>36.000000000000007</v>
      </c>
      <c r="AY68" s="10">
        <f>INDEX('O3-8hr'!$A:$Z,$IU68+AY$21-$G$21,$IT68)</f>
        <v>42</v>
      </c>
      <c r="AZ68" s="10">
        <f>INDEX('O3-8hr'!$A:$Z,$IU68+AZ$21-$G$21,$IT68)</f>
        <v>40</v>
      </c>
      <c r="BA68" s="10">
        <f>INDEX('O3-8hr'!$A:$Z,$IU68+BA$21-$G$21,$IT68)</f>
        <v>48</v>
      </c>
      <c r="BB68" s="10">
        <f>INDEX('O3-8hr'!$A:$Z,$IU68+BB$21-$G$21,$IT68)</f>
        <v>50</v>
      </c>
      <c r="BC68" s="10">
        <f>INDEX('O3-8hr'!$A:$Z,$IU68+BC$21-$G$21,$IT68)</f>
        <v>60</v>
      </c>
      <c r="BD68" s="10">
        <f>INDEX('O3-8hr'!$A:$Z,$IU68+BD$21-$G$21,$IT68)</f>
        <v>54</v>
      </c>
      <c r="BE68" s="10">
        <f>INDEX('O3-8hr'!$A:$Z,$IU68+BE$21-$G$21,$IT68)</f>
        <v>49</v>
      </c>
      <c r="BF68" s="10">
        <f>INDEX('O3-8hr'!$A:$Z,$IU68+BF$21-$G$21,$IT68)</f>
        <v>57</v>
      </c>
      <c r="BG68" s="10">
        <f>INDEX('O3-8hr'!$A:$Z,$IU68+BG$21-$G$21,$IT68)</f>
        <v>57</v>
      </c>
      <c r="BH68" s="10">
        <f>INDEX('O3-8hr'!$A:$Z,$IU68+BH$21-$G$21,$IT68)</f>
        <v>38</v>
      </c>
      <c r="BI68" s="10">
        <f>INDEX('O3-8hr'!$A:$Z,$IU68+BI$21-$G$21,$IT68)</f>
        <v>48</v>
      </c>
      <c r="BJ68" s="10">
        <f>INDEX('O3-8hr'!$A:$Z,$IU68+BJ$21-$G$21,$IT68)</f>
        <v>61.000000000000007</v>
      </c>
      <c r="BK68" s="10">
        <f>INDEX('O3-8hr'!$A:$Z,$IU68+BK$21-$G$21,$IT68)</f>
        <v>55</v>
      </c>
      <c r="BL68" s="10">
        <f>INDEX('O3-8hr'!$A:$Z,$IU68+BL$21-$G$21,$IT68)</f>
        <v>31</v>
      </c>
      <c r="BM68" s="10">
        <f>INDEX('O3-8hr'!$A:$Z,$IU68+BM$21-$G$21,$IT68)</f>
        <v>44.000000000000007</v>
      </c>
      <c r="BN68" s="10">
        <f>INDEX('O3-8hr'!$A:$Z,$IU68+BN$21-$G$21,$IT68)</f>
        <v>41</v>
      </c>
      <c r="BO68" s="10">
        <f>INDEX('O3-8hr'!$A:$Z,$IU68+BO$21-$G$21,$IT68)</f>
        <v>47</v>
      </c>
      <c r="BP68" s="10">
        <f>INDEX('O3-8hr'!$A:$Z,$IU68+BP$21-$G$21,$IT68)</f>
        <v>39</v>
      </c>
      <c r="BQ68" s="10">
        <f>INDEX('O3-8hr'!$A:$Z,$IU68+BQ$21-$G$21,$IT68)</f>
        <v>37.000000000000007</v>
      </c>
      <c r="BR68" s="10">
        <f>INDEX('O3-8hr'!$A:$Z,$IU68+BR$21-$G$21,$IT68)</f>
        <v>31</v>
      </c>
      <c r="BS68" s="10">
        <f>INDEX('O3-8hr'!$A:$Z,$IU68+BS$21-$G$21,$IT68)</f>
        <v>33</v>
      </c>
      <c r="BT68" s="10">
        <f>INDEX('O3-8hr'!$A:$Z,$IU68+BT$21-$G$21,$IT68)</f>
        <v>27</v>
      </c>
      <c r="BU68" s="10">
        <f>INDEX('O3-8hr'!$A:$Z,$IU68+BU$21-$G$21,$IT68)</f>
        <v>30</v>
      </c>
      <c r="BV68" s="10">
        <f>INDEX('O3-8hr'!$A:$Z,$IU68+BV$21-$G$21,$IT68)</f>
        <v>31</v>
      </c>
      <c r="BW68" s="10">
        <f>INDEX('O3-8hr'!$A:$Z,$IU68+BW$21-$G$21,$IT68)</f>
        <v>42</v>
      </c>
      <c r="BX68" s="10">
        <f>INDEX('O3-8hr'!$A:$Z,$IU68+BX$21-$G$21,$IT68)</f>
        <v>44.000000000000007</v>
      </c>
      <c r="BY68" s="10">
        <f>INDEX('O3-8hr'!$A:$Z,$IU68+BY$21-$G$21,$IT68)</f>
        <v>39</v>
      </c>
      <c r="BZ68" s="10">
        <f>INDEX('O3-8hr'!$A:$Z,$IU68+BZ$21-$G$21,$IT68)</f>
        <v>45.000000000000007</v>
      </c>
      <c r="CA68" s="10">
        <f>INDEX('O3-8hr'!$A:$Z,$IU68+CA$21-$G$21,$IT68)</f>
        <v>72.000000000000014</v>
      </c>
      <c r="CB68" s="10">
        <f>INDEX('O3-8hr'!$A:$Z,$IU68+CB$21-$G$21,$IT68)</f>
        <v>39</v>
      </c>
      <c r="CC68" s="10">
        <f>INDEX('O3-8hr'!$A:$Z,$IU68+CC$21-$G$21,$IT68)</f>
        <v>52.000000000000007</v>
      </c>
      <c r="CD68" s="10">
        <f>INDEX('O3-8hr'!$A:$Z,$IU68+CD$21-$G$21,$IT68)</f>
        <v>35</v>
      </c>
      <c r="CE68" s="10">
        <f>INDEX('O3-8hr'!$A:$Z,$IU68+CE$21-$G$21,$IT68)</f>
        <v>45.000000000000007</v>
      </c>
      <c r="CF68" s="10">
        <f>INDEX('O3-8hr'!$A:$Z,$IU68+CF$21-$G$21,$IT68)</f>
        <v>43</v>
      </c>
      <c r="CG68" s="10">
        <f>INDEX('O3-8hr'!$A:$Z,$IU68+CG$21-$G$21,$IT68)</f>
        <v>43</v>
      </c>
      <c r="CH68" s="10">
        <f>INDEX('O3-8hr'!$A:$Z,$IU68+CH$21-$G$21,$IT68)</f>
        <v>54</v>
      </c>
      <c r="CI68" s="10">
        <f>INDEX('O3-8hr'!$A:$Z,$IU68+CI$21-$G$21,$IT68)</f>
        <v>52.000000000000007</v>
      </c>
      <c r="CJ68" s="10">
        <f>INDEX('O3-8hr'!$A:$Z,$IU68+CJ$21-$G$21,$IT68)</f>
        <v>43</v>
      </c>
      <c r="CK68" s="10">
        <f>INDEX('O3-8hr'!$A:$Z,$IU68+CK$21-$G$21,$IT68)</f>
        <v>52.000000000000007</v>
      </c>
      <c r="CL68" s="10">
        <f>INDEX('O3-8hr'!$A:$Z,$IU68+CL$21-$G$21,$IT68)</f>
        <v>59.000000000000007</v>
      </c>
      <c r="CM68" s="10">
        <f>INDEX('O3-8hr'!$A:$Z,$IU68+CM$21-$G$21,$IT68)</f>
        <v>57</v>
      </c>
      <c r="CN68" s="10">
        <f>INDEX('O3-8hr'!$A:$Z,$IU68+CN$21-$G$21,$IT68)</f>
        <v>56</v>
      </c>
      <c r="CO68" s="10">
        <f>INDEX('O3-8hr'!$A:$Z,$IU68+CO$21-$G$21,$IT68)</f>
        <v>70</v>
      </c>
      <c r="CP68" s="10">
        <f>INDEX('O3-8hr'!$A:$Z,$IU68+CP$21-$G$21,$IT68)</f>
        <v>66</v>
      </c>
      <c r="CQ68" s="10">
        <f>INDEX('O3-8hr'!$A:$Z,$IU68+CQ$21-$G$21,$IT68)</f>
        <v>62</v>
      </c>
      <c r="CR68" s="10">
        <f>INDEX('O3-8hr'!$A:$Z,$IU68+CR$21-$G$21,$IT68)</f>
        <v>40</v>
      </c>
      <c r="CS68" s="10">
        <f>INDEX('O3-8hr'!$A:$Z,$IU68+CS$21-$G$21,$IT68)</f>
        <v>23</v>
      </c>
      <c r="CT68" s="10">
        <f>INDEX('O3-8hr'!$A:$Z,$IU68+CT$21-$G$21,$IT68)</f>
        <v>54</v>
      </c>
      <c r="CU68" s="10">
        <f>INDEX('O3-8hr'!$A:$Z,$IU68+CU$21-$G$21,$IT68)</f>
        <v>66</v>
      </c>
      <c r="CV68" s="10">
        <f>INDEX('O3-8hr'!$A:$Z,$IU68+CV$21-$G$21,$IT68)</f>
        <v>49</v>
      </c>
      <c r="CW68" s="10">
        <f>INDEX('O3-8hr'!$A:$Z,$IU68+CW$21-$G$21,$IT68)</f>
        <v>22.000000000000004</v>
      </c>
      <c r="CX68" s="10">
        <f>INDEX('O3-8hr'!$A:$Z,$IU68+CX$21-$G$21,$IT68)</f>
        <v>48</v>
      </c>
      <c r="CY68" s="10">
        <f>INDEX('O3-8hr'!$A:$Z,$IU68+CY$21-$G$21,$IT68)</f>
        <v>36.000000000000007</v>
      </c>
      <c r="CZ68" s="10">
        <f>INDEX('O3-8hr'!$A:$Z,$IU68+CZ$21-$G$21,$IT68)</f>
        <v>63</v>
      </c>
      <c r="DA68" s="10">
        <f>INDEX('O3-8hr'!$A:$Z,$IU68+DA$21-$G$21,$IT68)</f>
        <v>66</v>
      </c>
      <c r="DB68" s="10" t="str">
        <f>INDEX('O3-8hr'!$A:$Z,$IU68+DB$21-$G$21,$IT68)</f>
        <v/>
      </c>
      <c r="DC68" s="10">
        <f>INDEX('O3-8hr'!$A:$Z,$IU68+DC$21-$G$21,$IT68)</f>
        <v>44.000000000000007</v>
      </c>
      <c r="DD68" s="10">
        <f>INDEX('O3-8hr'!$A:$Z,$IU68+DD$21-$G$21,$IT68)</f>
        <v>48</v>
      </c>
      <c r="DE68" s="10">
        <f>INDEX('O3-8hr'!$A:$Z,$IU68+DE$21-$G$21,$IT68)</f>
        <v>73.000000000000014</v>
      </c>
      <c r="DF68" s="10">
        <f>INDEX('O3-8hr'!$A:$Z,$IU68+DF$21-$G$21,$IT68)</f>
        <v>54</v>
      </c>
      <c r="DG68" s="10">
        <f>INDEX('O3-8hr'!$A:$Z,$IU68+DG$21-$G$21,$IT68)</f>
        <v>37.000000000000007</v>
      </c>
      <c r="DH68" s="10">
        <f>INDEX('O3-8hr'!$A:$Z,$IU68+DH$21-$G$21,$IT68)</f>
        <v>53.000000000000007</v>
      </c>
      <c r="DI68" s="10">
        <f>INDEX('O3-8hr'!$A:$Z,$IU68+DI$21-$G$21,$IT68)</f>
        <v>71.000000000000014</v>
      </c>
      <c r="DJ68" s="10">
        <f>INDEX('O3-8hr'!$A:$Z,$IU68+DJ$21-$G$21,$IT68)</f>
        <v>44.000000000000007</v>
      </c>
      <c r="DK68" s="10">
        <f>INDEX('O3-8hr'!$A:$Z,$IU68+DK$21-$G$21,$IT68)</f>
        <v>59.000000000000007</v>
      </c>
      <c r="DL68" s="10">
        <f>INDEX('O3-8hr'!$A:$Z,$IU68+DL$21-$G$21,$IT68)</f>
        <v>53.000000000000007</v>
      </c>
      <c r="DM68" s="10">
        <f>INDEX('O3-8hr'!$A:$Z,$IU68+DM$21-$G$21,$IT68)</f>
        <v>64</v>
      </c>
      <c r="DN68" s="10">
        <f>INDEX('O3-8hr'!$A:$Z,$IU68+DN$21-$G$21,$IT68)</f>
        <v>68</v>
      </c>
      <c r="DO68" s="10">
        <f>INDEX('O3-8hr'!$A:$Z,$IU68+DO$21-$G$21,$IT68)</f>
        <v>65</v>
      </c>
      <c r="DP68" s="10">
        <f>INDEX('O3-8hr'!$A:$Z,$IU68+DP$21-$G$21,$IT68)</f>
        <v>59.000000000000007</v>
      </c>
      <c r="DQ68" s="10">
        <f>INDEX('O3-8hr'!$A:$Z,$IU68+DQ$21-$G$21,$IT68)</f>
        <v>62</v>
      </c>
      <c r="DR68" s="10">
        <f>INDEX('O3-8hr'!$A:$Z,$IU68+DR$21-$G$21,$IT68)</f>
        <v>60</v>
      </c>
      <c r="DS68" s="10" t="str">
        <f>INDEX('O3-8hr'!$A:$Z,$IU68+DS$21-$G$21,$IT68)</f>
        <v/>
      </c>
      <c r="DT68" s="10" t="str">
        <f>INDEX('O3-8hr'!$A:$Z,$IU68+DT$21-$G$21,$IT68)</f>
        <v/>
      </c>
      <c r="DU68" s="10">
        <f>INDEX('O3-8hr'!$A:$Z,$IU68+DU$21-$G$21,$IT68)</f>
        <v>45.000000000000007</v>
      </c>
      <c r="DV68" s="10" t="str">
        <f>INDEX('O3-8hr'!$A:$Z,$IU68+DV$21-$G$21,$IT68)</f>
        <v/>
      </c>
      <c r="DW68" s="10">
        <f>INDEX('O3-8hr'!$A:$Z,$IU68+DW$21-$G$21,$IT68)</f>
        <v>55</v>
      </c>
      <c r="DX68" s="10">
        <f>INDEX('O3-8hr'!$A:$Z,$IU68+DX$21-$G$21,$IT68)</f>
        <v>53.000000000000007</v>
      </c>
      <c r="DY68" s="10">
        <f>INDEX('O3-8hr'!$A:$Z,$IU68+DY$21-$G$21,$IT68)</f>
        <v>42</v>
      </c>
      <c r="DZ68" s="10">
        <f>INDEX('O3-8hr'!$A:$Z,$IU68+DZ$21-$G$21,$IT68)</f>
        <v>38</v>
      </c>
      <c r="EA68" s="10">
        <f>INDEX('O3-8hr'!$A:$Z,$IU68+EA$21-$G$21,$IT68)</f>
        <v>37.000000000000007</v>
      </c>
      <c r="EB68" s="10">
        <f>INDEX('O3-8hr'!$A:$Z,$IU68+EB$21-$G$21,$IT68)</f>
        <v>46</v>
      </c>
      <c r="EC68" s="10">
        <f>INDEX('O3-8hr'!$A:$Z,$IU68+EC$21-$G$21,$IT68)</f>
        <v>43</v>
      </c>
      <c r="ED68" s="10">
        <f>INDEX('O3-8hr'!$A:$Z,$IU68+ED$21-$G$21,$IT68)</f>
        <v>67</v>
      </c>
      <c r="EE68" s="10">
        <f>INDEX('O3-8hr'!$A:$Z,$IU68+EE$21-$G$21,$IT68)</f>
        <v>50</v>
      </c>
      <c r="EF68" s="10">
        <f>INDEX('O3-8hr'!$A:$Z,$IU68+EF$21-$G$21,$IT68)</f>
        <v>62</v>
      </c>
      <c r="EG68" s="10">
        <f>INDEX('O3-8hr'!$A:$Z,$IU68+EG$21-$G$21,$IT68)</f>
        <v>29</v>
      </c>
      <c r="EH68" s="10">
        <f>INDEX('O3-8hr'!$A:$Z,$IU68+EH$21-$G$21,$IT68)</f>
        <v>43</v>
      </c>
      <c r="EI68" s="10">
        <f>INDEX('O3-8hr'!$A:$Z,$IU68+EI$21-$G$21,$IT68)</f>
        <v>37.000000000000007</v>
      </c>
      <c r="EJ68" s="10">
        <f>INDEX('O3-8hr'!$A:$Z,$IU68+EJ$21-$G$21,$IT68)</f>
        <v>45.000000000000007</v>
      </c>
      <c r="EK68" s="10">
        <f>INDEX('O3-8hr'!$A:$Z,$IU68+EK$21-$G$21,$IT68)</f>
        <v>37.000000000000007</v>
      </c>
      <c r="EL68" s="10">
        <f>INDEX('O3-8hr'!$A:$Z,$IU68+EL$21-$G$21,$IT68)</f>
        <v>55</v>
      </c>
      <c r="EM68" s="10">
        <f>INDEX('O3-8hr'!$A:$Z,$IU68+EM$21-$G$21,$IT68)</f>
        <v>70</v>
      </c>
      <c r="EN68" s="10">
        <f>INDEX('O3-8hr'!$A:$Z,$IU68+EN$21-$G$21,$IT68)</f>
        <v>54</v>
      </c>
      <c r="EO68" s="10">
        <f>INDEX('O3-8hr'!$A:$Z,$IU68+EO$21-$G$21,$IT68)</f>
        <v>66</v>
      </c>
      <c r="EP68" s="10">
        <f>INDEX('O3-8hr'!$A:$Z,$IU68+EP$21-$G$21,$IT68)</f>
        <v>56</v>
      </c>
      <c r="EQ68" s="10">
        <f>INDEX('O3-8hr'!$A:$Z,$IU68+EQ$21-$G$21,$IT68)</f>
        <v>59.000000000000007</v>
      </c>
      <c r="ER68" s="10">
        <f>INDEX('O3-8hr'!$A:$Z,$IU68+ER$21-$G$21,$IT68)</f>
        <v>47</v>
      </c>
      <c r="ES68" s="10">
        <f>INDEX('O3-8hr'!$A:$Z,$IU68+ES$21-$G$21,$IT68)</f>
        <v>67</v>
      </c>
      <c r="ET68" s="10">
        <f>INDEX('O3-8hr'!$A:$Z,$IU68+ET$21-$G$21,$IT68)</f>
        <v>62</v>
      </c>
      <c r="EU68" s="10">
        <f>INDEX('O3-8hr'!$A:$Z,$IU68+EU$21-$G$21,$IT68)</f>
        <v>61.000000000000007</v>
      </c>
      <c r="EV68" s="10">
        <f>INDEX('O3-8hr'!$A:$Z,$IU68+EV$21-$G$21,$IT68)</f>
        <v>46</v>
      </c>
      <c r="EW68" s="10">
        <f>INDEX('O3-8hr'!$A:$Z,$IU68+EW$21-$G$21,$IT68)</f>
        <v>58</v>
      </c>
      <c r="EX68" s="10">
        <f>INDEX('O3-8hr'!$A:$Z,$IU68+EX$21-$G$21,$IT68)</f>
        <v>57</v>
      </c>
      <c r="EY68" s="10">
        <f>INDEX('O3-8hr'!$A:$Z,$IU68+EY$21-$G$21,$IT68)</f>
        <v>53.000000000000007</v>
      </c>
      <c r="EZ68" s="10">
        <f>INDEX('O3-8hr'!$A:$Z,$IU68+EZ$21-$G$21,$IT68)</f>
        <v>56</v>
      </c>
      <c r="FA68" s="10">
        <f>INDEX('O3-8hr'!$A:$Z,$IU68+FA$21-$G$21,$IT68)</f>
        <v>70</v>
      </c>
      <c r="FB68" s="10">
        <f>INDEX('O3-8hr'!$A:$Z,$IU68+FB$21-$G$21,$IT68)</f>
        <v>48</v>
      </c>
      <c r="FC68" s="10">
        <f>INDEX('O3-8hr'!$A:$Z,$IU68+FC$21-$G$21,$IT68)</f>
        <v>38</v>
      </c>
      <c r="FD68" s="10">
        <f>INDEX('O3-8hr'!$A:$Z,$IU68+FD$21-$G$21,$IT68)</f>
        <v>30</v>
      </c>
      <c r="FE68" s="10">
        <f>INDEX('O3-8hr'!$A:$Z,$IU68+FE$21-$G$21,$IT68)</f>
        <v>29</v>
      </c>
      <c r="FF68" s="10">
        <f>INDEX('O3-8hr'!$A:$Z,$IU68+FF$21-$G$21,$IT68)</f>
        <v>35</v>
      </c>
      <c r="FG68" s="10">
        <f>INDEX('O3-8hr'!$A:$Z,$IU68+FG$21-$G$21,$IT68)</f>
        <v>34</v>
      </c>
      <c r="FH68" s="10">
        <f>INDEX('O3-8hr'!$A:$Z,$IU68+FH$21-$G$21,$IT68)</f>
        <v>47</v>
      </c>
      <c r="FI68" s="10" t="str">
        <f>INDEX('O3-8hr'!$A:$Z,$IU68+FI$21-$G$21,$IT68)</f>
        <v/>
      </c>
      <c r="FJ68" s="10" t="str">
        <f>INDEX('O3-8hr'!$A:$Z,$IU68+FJ$21-$G$21,$IT68)</f>
        <v/>
      </c>
      <c r="FK68" s="10">
        <f>INDEX('O3-8hr'!$A:$Z,$IU68+FK$21-$G$21,$IT68)</f>
        <v>38</v>
      </c>
      <c r="FL68" s="10">
        <f>INDEX('O3-8hr'!$A:$Z,$IU68+FL$21-$G$21,$IT68)</f>
        <v>46</v>
      </c>
      <c r="FM68" s="10">
        <f>INDEX('O3-8hr'!$A:$Z,$IU68+FM$21-$G$21,$IT68)</f>
        <v>22.000000000000004</v>
      </c>
      <c r="FN68" s="10">
        <f>INDEX('O3-8hr'!$A:$Z,$IU68+FN$21-$G$21,$IT68)</f>
        <v>28</v>
      </c>
      <c r="FO68" s="10">
        <f>INDEX('O3-8hr'!$A:$Z,$IU68+FO$21-$G$21,$IT68)</f>
        <v>25</v>
      </c>
      <c r="FP68" s="10">
        <f>INDEX('O3-8hr'!$A:$Z,$IU68+FP$21-$G$21,$IT68)</f>
        <v>26.000000000000004</v>
      </c>
      <c r="FQ68" s="10">
        <f>INDEX('O3-8hr'!$A:$Z,$IU68+FQ$21-$G$21,$IT68)</f>
        <v>39</v>
      </c>
      <c r="FR68" s="10">
        <f>INDEX('O3-8hr'!$A:$Z,$IU68+FR$21-$G$21,$IT68)</f>
        <v>40</v>
      </c>
      <c r="FS68" s="10">
        <f>INDEX('O3-8hr'!$A:$Z,$IU68+FS$21-$G$21,$IT68)</f>
        <v>28</v>
      </c>
      <c r="FT68" s="10">
        <f>INDEX('O3-8hr'!$A:$Z,$IU68+FT$21-$G$21,$IT68)</f>
        <v>49</v>
      </c>
      <c r="FU68" s="10">
        <f>INDEX('O3-8hr'!$A:$Z,$IU68+FU$21-$G$21,$IT68)</f>
        <v>48</v>
      </c>
      <c r="FV68" s="10">
        <f>INDEX('O3-8hr'!$A:$Z,$IU68+FV$21-$G$21,$IT68)</f>
        <v>64</v>
      </c>
      <c r="FW68" s="10">
        <f>INDEX('O3-8hr'!$A:$Z,$IU68+FW$21-$G$21,$IT68)</f>
        <v>57</v>
      </c>
      <c r="FX68" s="10">
        <f>INDEX('O3-8hr'!$A:$Z,$IU68+FX$21-$G$21,$IT68)</f>
        <v>43</v>
      </c>
      <c r="FY68" s="10">
        <f>INDEX('O3-8hr'!$A:$Z,$IU68+FY$21-$G$21,$IT68)</f>
        <v>55</v>
      </c>
      <c r="FZ68" s="10">
        <f>INDEX('O3-8hr'!$A:$Z,$IU68+FZ$21-$G$21,$IT68)</f>
        <v>52.000000000000007</v>
      </c>
      <c r="GA68" s="10">
        <f>INDEX('O3-8hr'!$A:$Z,$IU68+GA$21-$G$21,$IT68)</f>
        <v>66</v>
      </c>
      <c r="GB68" s="10">
        <f>INDEX('O3-8hr'!$A:$Z,$IU68+GB$21-$G$21,$IT68)</f>
        <v>56</v>
      </c>
      <c r="GC68" s="10">
        <f>INDEX('O3-8hr'!$A:$Z,$IU68+GC$21-$G$21,$IT68)</f>
        <v>63</v>
      </c>
      <c r="GD68" s="10" t="str">
        <f>INDEX('O3-8hr'!$A:$Z,$IU68+GD$21-$G$21,$IT68)</f>
        <v/>
      </c>
      <c r="GE68" s="10" t="str">
        <f>INDEX('O3-8hr'!$A:$Z,$IU68+GE$21-$G$21,$IT68)</f>
        <v/>
      </c>
      <c r="GF68" s="10">
        <f>INDEX('O3-8hr'!$A:$Z,$IU68+GF$21-$G$21,$IT68)</f>
        <v>54</v>
      </c>
      <c r="GG68" s="10">
        <f>INDEX('O3-8hr'!$A:$Z,$IU68+GG$21-$G$21,$IT68)</f>
        <v>36.000000000000007</v>
      </c>
      <c r="GH68" s="10">
        <f>INDEX('O3-8hr'!$A:$Z,$IU68+GH$21-$G$21,$IT68)</f>
        <v>64</v>
      </c>
      <c r="GI68" s="10">
        <f>INDEX('O3-8hr'!$A:$Z,$IU68+GI$21-$G$21,$IT68)</f>
        <v>47</v>
      </c>
      <c r="GJ68" s="10">
        <f>INDEX('O3-8hr'!$A:$Z,$IU68+GJ$21-$G$21,$IT68)</f>
        <v>42</v>
      </c>
      <c r="GK68" s="10">
        <f>INDEX('O3-8hr'!$A:$Z,$IU68+GK$21-$G$21,$IT68)</f>
        <v>26.000000000000004</v>
      </c>
      <c r="GL68" s="10">
        <f>INDEX('O3-8hr'!$A:$Z,$IU68+GL$21-$G$21,$IT68)</f>
        <v>39</v>
      </c>
      <c r="GM68" s="10">
        <f>INDEX('O3-8hr'!$A:$Z,$IU68+GM$21-$G$21,$IT68)</f>
        <v>33</v>
      </c>
      <c r="GN68" s="10" t="str">
        <f>INDEX('O3-8hr'!$A:$Z,$IU68+GN$21-$G$21,$IT68)</f>
        <v/>
      </c>
      <c r="GO68" s="10">
        <f>INDEX('O3-8hr'!$A:$Z,$IU68+GO$21-$G$21,$IT68)</f>
        <v>47</v>
      </c>
      <c r="GP68" s="10">
        <f>INDEX('O3-8hr'!$A:$Z,$IU68+GP$21-$G$21,$IT68)</f>
        <v>70</v>
      </c>
      <c r="GQ68" s="10">
        <f>INDEX('O3-8hr'!$A:$Z,$IU68+GQ$21-$G$21,$IT68)</f>
        <v>65</v>
      </c>
      <c r="GR68" s="10">
        <f>INDEX('O3-8hr'!$A:$Z,$IU68+GR$21-$G$21,$IT68)</f>
        <v>44.000000000000007</v>
      </c>
      <c r="GS68" s="10">
        <f>INDEX('O3-8hr'!$A:$Z,$IU68+GS$21-$G$21,$IT68)</f>
        <v>39</v>
      </c>
      <c r="GT68" s="10">
        <f>INDEX('O3-8hr'!$A:$Z,$IU68+GT$21-$G$21,$IT68)</f>
        <v>34</v>
      </c>
      <c r="GU68" s="10">
        <f>INDEX('O3-8hr'!$A:$Z,$IU68+GU$21-$G$21,$IT68)</f>
        <v>44.000000000000007</v>
      </c>
      <c r="GV68" s="10">
        <f>INDEX('O3-8hr'!$A:$Z,$IU68+GV$21-$G$21,$IT68)</f>
        <v>71.000000000000014</v>
      </c>
      <c r="GW68" s="10">
        <f>INDEX('O3-8hr'!$A:$Z,$IU68+GW$21-$G$21,$IT68)</f>
        <v>38</v>
      </c>
      <c r="GX68" s="10">
        <f>INDEX('O3-8hr'!$A:$Z,$IU68+GX$21-$G$21,$IT68)</f>
        <v>35</v>
      </c>
      <c r="GY68" s="10">
        <f>INDEX('O3-8hr'!$A:$Z,$IU68+GY$21-$G$21,$IT68)</f>
        <v>35</v>
      </c>
      <c r="GZ68" s="10">
        <f>INDEX('O3-8hr'!$A:$Z,$IU68+GZ$21-$G$21,$IT68)</f>
        <v>29</v>
      </c>
      <c r="HA68" s="10">
        <f>INDEX('O3-8hr'!$A:$Z,$IU68+HA$21-$G$21,$IT68)</f>
        <v>29</v>
      </c>
      <c r="HB68" s="10">
        <f>INDEX('O3-8hr'!$A:$Z,$IU68+HB$21-$G$21,$IT68)</f>
        <v>27</v>
      </c>
      <c r="HC68" s="10">
        <f>INDEX('O3-8hr'!$A:$Z,$IU68+HC$21-$G$21,$IT68)</f>
        <v>48</v>
      </c>
      <c r="HD68" s="10">
        <f>INDEX('O3-8hr'!$A:$Z,$IU68+HD$21-$G$21,$IT68)</f>
        <v>56</v>
      </c>
      <c r="HE68" s="10">
        <f>INDEX('O3-8hr'!$A:$Z,$IU68+HE$21-$G$21,$IT68)</f>
        <v>77</v>
      </c>
      <c r="HF68" s="10">
        <f>INDEX('O3-8hr'!$A:$Z,$IU68+HF$21-$G$21,$IT68)</f>
        <v>25</v>
      </c>
      <c r="HG68" s="10">
        <f>INDEX('O3-8hr'!$A:$Z,$IU68+HG$21-$G$21,$IT68)</f>
        <v>34</v>
      </c>
      <c r="HH68" s="10">
        <f>INDEX('O3-8hr'!$A:$Z,$IU68+HH$21-$G$21,$IT68)</f>
        <v>43</v>
      </c>
      <c r="HI68" s="10">
        <f>INDEX('O3-8hr'!$A:$Z,$IU68+HI$21-$G$21,$IT68)</f>
        <v>36.000000000000007</v>
      </c>
      <c r="HJ68" s="10">
        <f>INDEX('O3-8hr'!$A:$Z,$IU68+HJ$21-$G$21,$IT68)</f>
        <v>36.000000000000007</v>
      </c>
      <c r="HK68" s="10">
        <f>INDEX('O3-8hr'!$A:$Z,$IU68+HK$21-$G$21,$IT68)</f>
        <v>32</v>
      </c>
      <c r="HL68" s="10">
        <f>INDEX('O3-8hr'!$A:$Z,$IU68+HL$21-$G$21,$IT68)</f>
        <v>30</v>
      </c>
      <c r="HM68" s="10">
        <f>INDEX('O3-8hr'!$A:$Z,$IU68+HM$21-$G$21,$IT68)</f>
        <v>27</v>
      </c>
      <c r="HN68" s="10">
        <f>INDEX('O3-8hr'!$A:$Z,$IU68+HN$21-$G$21,$IT68)</f>
        <v>22.000000000000004</v>
      </c>
      <c r="HO68" s="10">
        <f>INDEX('O3-8hr'!$A:$Z,$IU68+HO$21-$G$21,$IT68)</f>
        <v>32</v>
      </c>
      <c r="HP68" s="10">
        <f>INDEX('O3-8hr'!$A:$Z,$IU68+HP$21-$G$21,$IT68)</f>
        <v>27</v>
      </c>
      <c r="HQ68" s="10">
        <f>INDEX('O3-8hr'!$A:$Z,$IU68+HQ$21-$G$21,$IT68)</f>
        <v>31</v>
      </c>
      <c r="HR68" s="10">
        <f>INDEX('O3-8hr'!$A:$Z,$IU68+HR$21-$G$21,$IT68)</f>
        <v>42</v>
      </c>
      <c r="HS68" s="10">
        <f>INDEX('O3-8hr'!$A:$Z,$IU68+HS$21-$G$21,$IT68)</f>
        <v>39</v>
      </c>
      <c r="HT68" s="10">
        <f>INDEX('O3-8hr'!$A:$Z,$IU68+HT$21-$G$21,$IT68)</f>
        <v>28</v>
      </c>
      <c r="HU68" s="10">
        <f>INDEX('O3-8hr'!$A:$Z,$IU68+HU$21-$G$21,$IT68)</f>
        <v>24</v>
      </c>
      <c r="HV68" s="10">
        <f>INDEX('O3-8hr'!$A:$Z,$IU68+HV$21-$G$21,$IT68)</f>
        <v>36.000000000000007</v>
      </c>
      <c r="HW68" s="10">
        <f>INDEX('O3-8hr'!$A:$Z,$IU68+HW$21-$G$21,$IT68)</f>
        <v>33</v>
      </c>
      <c r="HX68" s="10">
        <f>INDEX('O3-8hr'!$A:$Z,$IU68+HX$21-$G$21,$IT68)</f>
        <v>36.000000000000007</v>
      </c>
      <c r="HY68" s="10">
        <f>INDEX('O3-8hr'!$A:$Z,$IU68+HY$21-$G$21,$IT68)</f>
        <v>33</v>
      </c>
      <c r="HZ68" s="10">
        <f>INDEX('O3-8hr'!$A:$Z,$IU68+HZ$21-$G$21,$IT68)</f>
        <v>26.000000000000004</v>
      </c>
      <c r="IA68" s="10">
        <f>INDEX('O3-8hr'!$A:$Z,$IU68+IA$21-$G$21,$IT68)</f>
        <v>36.000000000000007</v>
      </c>
      <c r="IB68" s="10">
        <f>INDEX('O3-8hr'!$A:$Z,$IU68+IB$21-$G$21,$IT68)</f>
        <v>42</v>
      </c>
      <c r="IC68" s="10">
        <f>INDEX('O3-8hr'!$A:$Z,$IU68+IC$21-$G$21,$IT68)</f>
        <v>44.000000000000007</v>
      </c>
      <c r="ID68" s="10">
        <f>INDEX('O3-8hr'!$A:$Z,$IU68+ID$21-$G$21,$IT68)</f>
        <v>45.000000000000007</v>
      </c>
      <c r="IE68" s="10">
        <f>INDEX('O3-8hr'!$A:$Z,$IU68+IE$21-$G$21,$IT68)</f>
        <v>46</v>
      </c>
      <c r="IF68" s="10">
        <f>INDEX('O3-8hr'!$A:$Z,$IU68+IF$21-$G$21,$IT68)</f>
        <v>45.000000000000007</v>
      </c>
      <c r="IG68" s="10">
        <f>INDEX('O3-8hr'!$A:$Z,$IU68+IG$21-$G$21,$IT68)</f>
        <v>27</v>
      </c>
      <c r="IH68" s="10">
        <f>INDEX('O3-8hr'!$A:$Z,$IU68+IH$21-$G$21,$IT68)</f>
        <v>27</v>
      </c>
      <c r="II68" s="10">
        <f>INDEX('O3-8hr'!$A:$Z,$IU68+II$21-$G$21,$IT68)</f>
        <v>38</v>
      </c>
      <c r="IJ68" s="10">
        <f>INDEX('O3-8hr'!$A:$Z,$IU68+IJ$21-$G$21,$IT68)</f>
        <v>40</v>
      </c>
      <c r="IK68" s="10">
        <f>INDEX('O3-8hr'!$A:$Z,$IU68+IK$21-$G$21,$IT68)</f>
        <v>32</v>
      </c>
      <c r="IL68" s="10">
        <f>INDEX('O3-8hr'!$A:$Z,$IU68+IL$21-$G$21,$IT68)</f>
        <v>35</v>
      </c>
      <c r="IM68" s="10">
        <f>INDEX('O3-8hr'!$A:$Z,$IU68+IM$21-$G$21,$IT68)</f>
        <v>37.000000000000007</v>
      </c>
      <c r="IN68" s="10">
        <f>INDEX('O3-8hr'!$A:$Z,$IU68+IN$21-$G$21,$IT68)</f>
        <v>37.000000000000007</v>
      </c>
      <c r="IO68" s="10">
        <f>INDEX('O3-8hr'!$A:$Z,$IU68+IO$21-$G$21,$IT68)</f>
        <v>39</v>
      </c>
      <c r="IP68" s="10">
        <f>INDEX('O3-8hr'!$A:$Z,$IU68+IP$21-$G$21,$IT68)</f>
        <v>49</v>
      </c>
      <c r="IQ68" s="15">
        <f>INDEX('O3-8hr'!$A:$Z,$IU68+IQ$21-$G$21,$IT68)</f>
        <v>30</v>
      </c>
      <c r="IR68" s="21">
        <f t="shared" si="59"/>
        <v>77</v>
      </c>
      <c r="IT68" s="40">
        <f>MATCH($B68,'O3-8hr'!$1:$1,0)</f>
        <v>9</v>
      </c>
      <c r="IU68" s="40">
        <f>MATCH(DATE($A68,$IT$18,$IU$18),'O3-8hr'!$B:$B,0)</f>
        <v>431</v>
      </c>
    </row>
    <row r="69" spans="1:255" ht="12.75" customHeight="1" x14ac:dyDescent="0.2">
      <c r="A69" s="21">
        <v>2016</v>
      </c>
      <c r="B69" s="21">
        <v>340410007</v>
      </c>
      <c r="C69" s="20">
        <f>INDEX(Sites!$A:$N,MATCH($B69,Sites!$A:$A,0),2)</f>
        <v>40.924579999999999</v>
      </c>
      <c r="D69" s="21" t="str">
        <f>INDEX(Sites!$A:$N,MATCH($B69,Sites!$A:$A,0),4)</f>
        <v>NJ</v>
      </c>
      <c r="E69" s="21" t="str">
        <f>INDEX(Sites!$A:$N,MATCH($B69,Sites!$A:$A,0),10)</f>
        <v>146.0</v>
      </c>
      <c r="F69" s="40" t="str">
        <f>INDEX(Sites!$A:$N,MATCH($B69,Sites!$A:$A,0),6)</f>
        <v>Columbia</v>
      </c>
      <c r="G69" s="16">
        <f>INDEX('O3-8hr'!$A:$Z,$IU69+G$21-$G$21,$IT69)</f>
        <v>31</v>
      </c>
      <c r="H69" s="10">
        <f>INDEX('O3-8hr'!$A:$Z,$IU69+H$21-$G$21,$IT69)</f>
        <v>35</v>
      </c>
      <c r="I69" s="10">
        <f>INDEX('O3-8hr'!$A:$Z,$IU69+I$21-$G$21,$IT69)</f>
        <v>34</v>
      </c>
      <c r="J69" s="10">
        <f>INDEX('O3-8hr'!$A:$Z,$IU69+J$21-$G$21,$IT69)</f>
        <v>26.000000000000004</v>
      </c>
      <c r="K69" s="10">
        <f>INDEX('O3-8hr'!$A:$Z,$IU69+K$21-$G$21,$IT69)</f>
        <v>39</v>
      </c>
      <c r="L69" s="10">
        <f>INDEX('O3-8hr'!$A:$Z,$IU69+L$21-$G$21,$IT69)</f>
        <v>38</v>
      </c>
      <c r="M69" s="10">
        <f>INDEX('O3-8hr'!$A:$Z,$IU69+M$21-$G$21,$IT69)</f>
        <v>37.000000000000007</v>
      </c>
      <c r="N69" s="10">
        <f>INDEX('O3-8hr'!$A:$Z,$IU69+N$21-$G$21,$IT69)</f>
        <v>42</v>
      </c>
      <c r="O69" s="10">
        <f>INDEX('O3-8hr'!$A:$Z,$IU69+O$21-$G$21,$IT69)</f>
        <v>57</v>
      </c>
      <c r="P69" s="10">
        <f>INDEX('O3-8hr'!$A:$Z,$IU69+P$21-$G$21,$IT69)</f>
        <v>45.000000000000007</v>
      </c>
      <c r="Q69" s="10">
        <f>INDEX('O3-8hr'!$A:$Z,$IU69+Q$21-$G$21,$IT69)</f>
        <v>27</v>
      </c>
      <c r="R69" s="10">
        <f>INDEX('O3-8hr'!$A:$Z,$IU69+R$21-$G$21,$IT69)</f>
        <v>38</v>
      </c>
      <c r="S69" s="10">
        <f>INDEX('O3-8hr'!$A:$Z,$IU69+S$21-$G$21,$IT69)</f>
        <v>32</v>
      </c>
      <c r="T69" s="10">
        <f>INDEX('O3-8hr'!$A:$Z,$IU69+T$21-$G$21,$IT69)</f>
        <v>25</v>
      </c>
      <c r="U69" s="10">
        <f>INDEX('O3-8hr'!$A:$Z,$IU69+U$21-$G$21,$IT69)</f>
        <v>30</v>
      </c>
      <c r="V69" s="10">
        <f>INDEX('O3-8hr'!$A:$Z,$IU69+V$21-$G$21,$IT69)</f>
        <v>26.000000000000004</v>
      </c>
      <c r="W69" s="10">
        <f>INDEX('O3-8hr'!$A:$Z,$IU69+W$21-$G$21,$IT69)</f>
        <v>39</v>
      </c>
      <c r="X69" s="10">
        <f>INDEX('O3-8hr'!$A:$Z,$IU69+X$21-$G$21,$IT69)</f>
        <v>36.000000000000007</v>
      </c>
      <c r="Y69" s="10">
        <f>INDEX('O3-8hr'!$A:$Z,$IU69+Y$21-$G$21,$IT69)</f>
        <v>39</v>
      </c>
      <c r="Z69" s="10">
        <f>INDEX('O3-8hr'!$A:$Z,$IU69+Z$21-$G$21,$IT69)</f>
        <v>32</v>
      </c>
      <c r="AA69" s="10">
        <f>INDEX('O3-8hr'!$A:$Z,$IU69+AA$21-$G$21,$IT69)</f>
        <v>37.000000000000007</v>
      </c>
      <c r="AB69" s="10">
        <f>INDEX('O3-8hr'!$A:$Z,$IU69+AB$21-$G$21,$IT69)</f>
        <v>44.000000000000007</v>
      </c>
      <c r="AC69" s="10">
        <f>INDEX('O3-8hr'!$A:$Z,$IU69+AC$21-$G$21,$IT69)</f>
        <v>44.000000000000007</v>
      </c>
      <c r="AD69" s="10">
        <f>INDEX('O3-8hr'!$A:$Z,$IU69+AD$21-$G$21,$IT69)</f>
        <v>40</v>
      </c>
      <c r="AE69" s="10">
        <f>INDEX('O3-8hr'!$A:$Z,$IU69+AE$21-$G$21,$IT69)</f>
        <v>42</v>
      </c>
      <c r="AF69" s="10">
        <f>INDEX('O3-8hr'!$A:$Z,$IU69+AF$21-$G$21,$IT69)</f>
        <v>41</v>
      </c>
      <c r="AG69" s="10">
        <f>INDEX('O3-8hr'!$A:$Z,$IU69+AG$21-$G$21,$IT69)</f>
        <v>39</v>
      </c>
      <c r="AH69" s="10">
        <f>INDEX('O3-8hr'!$A:$Z,$IU69+AH$21-$G$21,$IT69)</f>
        <v>42</v>
      </c>
      <c r="AI69" s="10">
        <f>INDEX('O3-8hr'!$A:$Z,$IU69+AI$21-$G$21,$IT69)</f>
        <v>44.000000000000007</v>
      </c>
      <c r="AJ69" s="10">
        <f>INDEX('O3-8hr'!$A:$Z,$IU69+AJ$21-$G$21,$IT69)</f>
        <v>44.000000000000007</v>
      </c>
      <c r="AK69" s="10">
        <f>INDEX('O3-8hr'!$A:$Z,$IU69+AK$21-$G$21,$IT69)</f>
        <v>50</v>
      </c>
      <c r="AL69" s="10">
        <f>INDEX('O3-8hr'!$A:$Z,$IU69+AL$21-$G$21,$IT69)</f>
        <v>45.000000000000007</v>
      </c>
      <c r="AM69" s="10">
        <f>INDEX('O3-8hr'!$A:$Z,$IU69+AM$21-$G$21,$IT69)</f>
        <v>40</v>
      </c>
      <c r="AN69" s="10">
        <f>INDEX('O3-8hr'!$A:$Z,$IU69+AN$21-$G$21,$IT69)</f>
        <v>40</v>
      </c>
      <c r="AO69" s="10">
        <f>INDEX('O3-8hr'!$A:$Z,$IU69+AO$21-$G$21,$IT69)</f>
        <v>25</v>
      </c>
      <c r="AP69" s="10">
        <f>INDEX('O3-8hr'!$A:$Z,$IU69+AP$21-$G$21,$IT69)</f>
        <v>38</v>
      </c>
      <c r="AQ69" s="10">
        <f>INDEX('O3-8hr'!$A:$Z,$IU69+AQ$21-$G$21,$IT69)</f>
        <v>46</v>
      </c>
      <c r="AR69" s="10">
        <f>INDEX('O3-8hr'!$A:$Z,$IU69+AR$21-$G$21,$IT69)</f>
        <v>39</v>
      </c>
      <c r="AS69" s="10">
        <f>INDEX('O3-8hr'!$A:$Z,$IU69+AS$21-$G$21,$IT69)</f>
        <v>40</v>
      </c>
      <c r="AT69" s="10">
        <f>INDEX('O3-8hr'!$A:$Z,$IU69+AT$21-$G$21,$IT69)</f>
        <v>37.000000000000007</v>
      </c>
      <c r="AU69" s="10">
        <f>INDEX('O3-8hr'!$A:$Z,$IU69+AU$21-$G$21,$IT69)</f>
        <v>42</v>
      </c>
      <c r="AV69" s="10">
        <f>INDEX('O3-8hr'!$A:$Z,$IU69+AV$21-$G$21,$IT69)</f>
        <v>29</v>
      </c>
      <c r="AW69" s="10">
        <f>INDEX('O3-8hr'!$A:$Z,$IU69+AW$21-$G$21,$IT69)</f>
        <v>36.000000000000007</v>
      </c>
      <c r="AX69" s="10">
        <f>INDEX('O3-8hr'!$A:$Z,$IU69+AX$21-$G$21,$IT69)</f>
        <v>41</v>
      </c>
      <c r="AY69" s="10">
        <f>INDEX('O3-8hr'!$A:$Z,$IU69+AY$21-$G$21,$IT69)</f>
        <v>41</v>
      </c>
      <c r="AZ69" s="10">
        <f>INDEX('O3-8hr'!$A:$Z,$IU69+AZ$21-$G$21,$IT69)</f>
        <v>43</v>
      </c>
      <c r="BA69" s="10">
        <f>INDEX('O3-8hr'!$A:$Z,$IU69+BA$21-$G$21,$IT69)</f>
        <v>47</v>
      </c>
      <c r="BB69" s="10">
        <f>INDEX('O3-8hr'!$A:$Z,$IU69+BB$21-$G$21,$IT69)</f>
        <v>57</v>
      </c>
      <c r="BC69" s="10">
        <f>INDEX('O3-8hr'!$A:$Z,$IU69+BC$21-$G$21,$IT69)</f>
        <v>55</v>
      </c>
      <c r="BD69" s="10">
        <f>INDEX('O3-8hr'!$A:$Z,$IU69+BD$21-$G$21,$IT69)</f>
        <v>43</v>
      </c>
      <c r="BE69" s="10">
        <f>INDEX('O3-8hr'!$A:$Z,$IU69+BE$21-$G$21,$IT69)</f>
        <v>49</v>
      </c>
      <c r="BF69" s="10">
        <f>INDEX('O3-8hr'!$A:$Z,$IU69+BF$21-$G$21,$IT69)</f>
        <v>61.000000000000007</v>
      </c>
      <c r="BG69" s="10">
        <f>INDEX('O3-8hr'!$A:$Z,$IU69+BG$21-$G$21,$IT69)</f>
        <v>62</v>
      </c>
      <c r="BH69" s="10">
        <f>INDEX('O3-8hr'!$A:$Z,$IU69+BH$21-$G$21,$IT69)</f>
        <v>37.000000000000007</v>
      </c>
      <c r="BI69" s="10">
        <f>INDEX('O3-8hr'!$A:$Z,$IU69+BI$21-$G$21,$IT69)</f>
        <v>47</v>
      </c>
      <c r="BJ69" s="10">
        <f>INDEX('O3-8hr'!$A:$Z,$IU69+BJ$21-$G$21,$IT69)</f>
        <v>52.000000000000007</v>
      </c>
      <c r="BK69" s="10">
        <f>INDEX('O3-8hr'!$A:$Z,$IU69+BK$21-$G$21,$IT69)</f>
        <v>36.000000000000007</v>
      </c>
      <c r="BL69" s="10">
        <f>INDEX('O3-8hr'!$A:$Z,$IU69+BL$21-$G$21,$IT69)</f>
        <v>27</v>
      </c>
      <c r="BM69" s="10">
        <f>INDEX('O3-8hr'!$A:$Z,$IU69+BM$21-$G$21,$IT69)</f>
        <v>37.000000000000007</v>
      </c>
      <c r="BN69" s="10">
        <f>INDEX('O3-8hr'!$A:$Z,$IU69+BN$21-$G$21,$IT69)</f>
        <v>34</v>
      </c>
      <c r="BO69" s="10">
        <f>INDEX('O3-8hr'!$A:$Z,$IU69+BO$21-$G$21,$IT69)</f>
        <v>46</v>
      </c>
      <c r="BP69" s="10">
        <f>INDEX('O3-8hr'!$A:$Z,$IU69+BP$21-$G$21,$IT69)</f>
        <v>29</v>
      </c>
      <c r="BQ69" s="10">
        <f>INDEX('O3-8hr'!$A:$Z,$IU69+BQ$21-$G$21,$IT69)</f>
        <v>22.000000000000004</v>
      </c>
      <c r="BR69" s="10">
        <f>INDEX('O3-8hr'!$A:$Z,$IU69+BR$21-$G$21,$IT69)</f>
        <v>14</v>
      </c>
      <c r="BS69" s="10">
        <f>INDEX('O3-8hr'!$A:$Z,$IU69+BS$21-$G$21,$IT69)</f>
        <v>13.000000000000002</v>
      </c>
      <c r="BT69" s="10">
        <f>INDEX('O3-8hr'!$A:$Z,$IU69+BT$21-$G$21,$IT69)</f>
        <v>22.000000000000004</v>
      </c>
      <c r="BU69" s="10">
        <f>INDEX('O3-8hr'!$A:$Z,$IU69+BU$21-$G$21,$IT69)</f>
        <v>21</v>
      </c>
      <c r="BV69" s="10">
        <f>INDEX('O3-8hr'!$A:$Z,$IU69+BV$21-$G$21,$IT69)</f>
        <v>29</v>
      </c>
      <c r="BW69" s="10">
        <f>INDEX('O3-8hr'!$A:$Z,$IU69+BW$21-$G$21,$IT69)</f>
        <v>37.000000000000007</v>
      </c>
      <c r="BX69" s="10">
        <f>INDEX('O3-8hr'!$A:$Z,$IU69+BX$21-$G$21,$IT69)</f>
        <v>49</v>
      </c>
      <c r="BY69" s="10">
        <f>INDEX('O3-8hr'!$A:$Z,$IU69+BY$21-$G$21,$IT69)</f>
        <v>38</v>
      </c>
      <c r="BZ69" s="10">
        <f>INDEX('O3-8hr'!$A:$Z,$IU69+BZ$21-$G$21,$IT69)</f>
        <v>49</v>
      </c>
      <c r="CA69" s="10">
        <f>INDEX('O3-8hr'!$A:$Z,$IU69+CA$21-$G$21,$IT69)</f>
        <v>66</v>
      </c>
      <c r="CB69" s="10">
        <f>INDEX('O3-8hr'!$A:$Z,$IU69+CB$21-$G$21,$IT69)</f>
        <v>26.000000000000004</v>
      </c>
      <c r="CC69" s="10">
        <f>INDEX('O3-8hr'!$A:$Z,$IU69+CC$21-$G$21,$IT69)</f>
        <v>46</v>
      </c>
      <c r="CD69" s="10">
        <f>INDEX('O3-8hr'!$A:$Z,$IU69+CD$21-$G$21,$IT69)</f>
        <v>30</v>
      </c>
      <c r="CE69" s="10">
        <f>INDEX('O3-8hr'!$A:$Z,$IU69+CE$21-$G$21,$IT69)</f>
        <v>40</v>
      </c>
      <c r="CF69" s="10">
        <f>INDEX('O3-8hr'!$A:$Z,$IU69+CF$21-$G$21,$IT69)</f>
        <v>44.000000000000007</v>
      </c>
      <c r="CG69" s="10">
        <f>INDEX('O3-8hr'!$A:$Z,$IU69+CG$21-$G$21,$IT69)</f>
        <v>41</v>
      </c>
      <c r="CH69" s="10">
        <f>INDEX('O3-8hr'!$A:$Z,$IU69+CH$21-$G$21,$IT69)</f>
        <v>44.000000000000007</v>
      </c>
      <c r="CI69" s="10">
        <f>INDEX('O3-8hr'!$A:$Z,$IU69+CI$21-$G$21,$IT69)</f>
        <v>47</v>
      </c>
      <c r="CJ69" s="10">
        <f>INDEX('O3-8hr'!$A:$Z,$IU69+CJ$21-$G$21,$IT69)</f>
        <v>39</v>
      </c>
      <c r="CK69" s="10">
        <f>INDEX('O3-8hr'!$A:$Z,$IU69+CK$21-$G$21,$IT69)</f>
        <v>37.000000000000007</v>
      </c>
      <c r="CL69" s="10">
        <f>INDEX('O3-8hr'!$A:$Z,$IU69+CL$21-$G$21,$IT69)</f>
        <v>40</v>
      </c>
      <c r="CM69" s="10">
        <f>INDEX('O3-8hr'!$A:$Z,$IU69+CM$21-$G$21,$IT69)</f>
        <v>46</v>
      </c>
      <c r="CN69" s="10" t="str">
        <f>INDEX('O3-8hr'!$A:$Z,$IU69+CN$21-$G$21,$IT69)</f>
        <v/>
      </c>
      <c r="CO69" s="10">
        <f>INDEX('O3-8hr'!$A:$Z,$IU69+CO$21-$G$21,$IT69)</f>
        <v>3</v>
      </c>
      <c r="CP69" s="10">
        <f>INDEX('O3-8hr'!$A:$Z,$IU69+CP$21-$G$21,$IT69)</f>
        <v>63</v>
      </c>
      <c r="CQ69" s="10">
        <f>INDEX('O3-8hr'!$A:$Z,$IU69+CQ$21-$G$21,$IT69)</f>
        <v>50</v>
      </c>
      <c r="CR69" s="10">
        <f>INDEX('O3-8hr'!$A:$Z,$IU69+CR$21-$G$21,$IT69)</f>
        <v>57</v>
      </c>
      <c r="CS69" s="10">
        <f>INDEX('O3-8hr'!$A:$Z,$IU69+CS$21-$G$21,$IT69)</f>
        <v>44.000000000000007</v>
      </c>
      <c r="CT69" s="10">
        <f>INDEX('O3-8hr'!$A:$Z,$IU69+CT$21-$G$21,$IT69)</f>
        <v>48</v>
      </c>
      <c r="CU69" s="10">
        <f>INDEX('O3-8hr'!$A:$Z,$IU69+CU$21-$G$21,$IT69)</f>
        <v>72.000000000000014</v>
      </c>
      <c r="CV69" s="10">
        <f>INDEX('O3-8hr'!$A:$Z,$IU69+CV$21-$G$21,$IT69)</f>
        <v>60</v>
      </c>
      <c r="CW69" s="10">
        <f>INDEX('O3-8hr'!$A:$Z,$IU69+CW$21-$G$21,$IT69)</f>
        <v>19</v>
      </c>
      <c r="CX69" s="10">
        <f>INDEX('O3-8hr'!$A:$Z,$IU69+CX$21-$G$21,$IT69)</f>
        <v>46</v>
      </c>
      <c r="CY69" s="10">
        <f>INDEX('O3-8hr'!$A:$Z,$IU69+CY$21-$G$21,$IT69)</f>
        <v>20</v>
      </c>
      <c r="CZ69" s="10">
        <f>INDEX('O3-8hr'!$A:$Z,$IU69+CZ$21-$G$21,$IT69)</f>
        <v>51.000000000000007</v>
      </c>
      <c r="DA69" s="10">
        <f>INDEX('O3-8hr'!$A:$Z,$IU69+DA$21-$G$21,$IT69)</f>
        <v>47</v>
      </c>
      <c r="DB69" s="10">
        <f>INDEX('O3-8hr'!$A:$Z,$IU69+DB$21-$G$21,$IT69)</f>
        <v>28</v>
      </c>
      <c r="DC69" s="10">
        <f>INDEX('O3-8hr'!$A:$Z,$IU69+DC$21-$G$21,$IT69)</f>
        <v>38</v>
      </c>
      <c r="DD69" s="10">
        <f>INDEX('O3-8hr'!$A:$Z,$IU69+DD$21-$G$21,$IT69)</f>
        <v>39</v>
      </c>
      <c r="DE69" s="10">
        <f>INDEX('O3-8hr'!$A:$Z,$IU69+DE$21-$G$21,$IT69)</f>
        <v>61.000000000000007</v>
      </c>
      <c r="DF69" s="10">
        <f>INDEX('O3-8hr'!$A:$Z,$IU69+DF$21-$G$21,$IT69)</f>
        <v>40</v>
      </c>
      <c r="DG69" s="10">
        <f>INDEX('O3-8hr'!$A:$Z,$IU69+DG$21-$G$21,$IT69)</f>
        <v>25</v>
      </c>
      <c r="DH69" s="10">
        <f>INDEX('O3-8hr'!$A:$Z,$IU69+DH$21-$G$21,$IT69)</f>
        <v>34</v>
      </c>
      <c r="DI69" s="10">
        <f>INDEX('O3-8hr'!$A:$Z,$IU69+DI$21-$G$21,$IT69)</f>
        <v>59.000000000000007</v>
      </c>
      <c r="DJ69" s="10">
        <f>INDEX('O3-8hr'!$A:$Z,$IU69+DJ$21-$G$21,$IT69)</f>
        <v>22.000000000000004</v>
      </c>
      <c r="DK69" s="10">
        <f>INDEX('O3-8hr'!$A:$Z,$IU69+DK$21-$G$21,$IT69)</f>
        <v>46</v>
      </c>
      <c r="DL69" s="10">
        <f>INDEX('O3-8hr'!$A:$Z,$IU69+DL$21-$G$21,$IT69)</f>
        <v>48</v>
      </c>
      <c r="DM69" s="10">
        <f>INDEX('O3-8hr'!$A:$Z,$IU69+DM$21-$G$21,$IT69)</f>
        <v>47</v>
      </c>
      <c r="DN69" s="10">
        <f>INDEX('O3-8hr'!$A:$Z,$IU69+DN$21-$G$21,$IT69)</f>
        <v>62</v>
      </c>
      <c r="DO69" s="10">
        <f>INDEX('O3-8hr'!$A:$Z,$IU69+DO$21-$G$21,$IT69)</f>
        <v>44.000000000000007</v>
      </c>
      <c r="DP69" s="10">
        <f>INDEX('O3-8hr'!$A:$Z,$IU69+DP$21-$G$21,$IT69)</f>
        <v>45.000000000000007</v>
      </c>
      <c r="DQ69" s="10">
        <f>INDEX('O3-8hr'!$A:$Z,$IU69+DQ$21-$G$21,$IT69)</f>
        <v>38</v>
      </c>
      <c r="DR69" s="10">
        <f>INDEX('O3-8hr'!$A:$Z,$IU69+DR$21-$G$21,$IT69)</f>
        <v>65</v>
      </c>
      <c r="DS69" s="10">
        <f>INDEX('O3-8hr'!$A:$Z,$IU69+DS$21-$G$21,$IT69)</f>
        <v>55</v>
      </c>
      <c r="DT69" s="10">
        <f>INDEX('O3-8hr'!$A:$Z,$IU69+DT$21-$G$21,$IT69)</f>
        <v>65</v>
      </c>
      <c r="DU69" s="10">
        <f>INDEX('O3-8hr'!$A:$Z,$IU69+DU$21-$G$21,$IT69)</f>
        <v>50</v>
      </c>
      <c r="DV69" s="10">
        <f>INDEX('O3-8hr'!$A:$Z,$IU69+DV$21-$G$21,$IT69)</f>
        <v>33</v>
      </c>
      <c r="DW69" s="10">
        <f>INDEX('O3-8hr'!$A:$Z,$IU69+DW$21-$G$21,$IT69)</f>
        <v>37.000000000000007</v>
      </c>
      <c r="DX69" s="10">
        <f>INDEX('O3-8hr'!$A:$Z,$IU69+DX$21-$G$21,$IT69)</f>
        <v>45.000000000000007</v>
      </c>
      <c r="DY69" s="10">
        <f>INDEX('O3-8hr'!$A:$Z,$IU69+DY$21-$G$21,$IT69)</f>
        <v>46</v>
      </c>
      <c r="DZ69" s="10">
        <f>INDEX('O3-8hr'!$A:$Z,$IU69+DZ$21-$G$21,$IT69)</f>
        <v>30</v>
      </c>
      <c r="EA69" s="10">
        <f>INDEX('O3-8hr'!$A:$Z,$IU69+EA$21-$G$21,$IT69)</f>
        <v>34</v>
      </c>
      <c r="EB69" s="10">
        <f>INDEX('O3-8hr'!$A:$Z,$IU69+EB$21-$G$21,$IT69)</f>
        <v>47</v>
      </c>
      <c r="EC69" s="10">
        <f>INDEX('O3-8hr'!$A:$Z,$IU69+EC$21-$G$21,$IT69)</f>
        <v>36.000000000000007</v>
      </c>
      <c r="ED69" s="10">
        <f>INDEX('O3-8hr'!$A:$Z,$IU69+ED$21-$G$21,$IT69)</f>
        <v>53.000000000000007</v>
      </c>
      <c r="EE69" s="10">
        <f>INDEX('O3-8hr'!$A:$Z,$IU69+EE$21-$G$21,$IT69)</f>
        <v>41</v>
      </c>
      <c r="EF69" s="10">
        <f>INDEX('O3-8hr'!$A:$Z,$IU69+EF$21-$G$21,$IT69)</f>
        <v>39</v>
      </c>
      <c r="EG69" s="10">
        <f>INDEX('O3-8hr'!$A:$Z,$IU69+EG$21-$G$21,$IT69)</f>
        <v>17</v>
      </c>
      <c r="EH69" s="10">
        <f>INDEX('O3-8hr'!$A:$Z,$IU69+EH$21-$G$21,$IT69)</f>
        <v>23</v>
      </c>
      <c r="EI69" s="10">
        <f>INDEX('O3-8hr'!$A:$Z,$IU69+EI$21-$G$21,$IT69)</f>
        <v>20</v>
      </c>
      <c r="EJ69" s="10">
        <f>INDEX('O3-8hr'!$A:$Z,$IU69+EJ$21-$G$21,$IT69)</f>
        <v>56</v>
      </c>
      <c r="EK69" s="10">
        <f>INDEX('O3-8hr'!$A:$Z,$IU69+EK$21-$G$21,$IT69)</f>
        <v>34</v>
      </c>
      <c r="EL69" s="10">
        <f>INDEX('O3-8hr'!$A:$Z,$IU69+EL$21-$G$21,$IT69)</f>
        <v>36.000000000000007</v>
      </c>
      <c r="EM69" s="10">
        <f>INDEX('O3-8hr'!$A:$Z,$IU69+EM$21-$G$21,$IT69)</f>
        <v>45.000000000000007</v>
      </c>
      <c r="EN69" s="10">
        <f>INDEX('O3-8hr'!$A:$Z,$IU69+EN$21-$G$21,$IT69)</f>
        <v>43</v>
      </c>
      <c r="EO69" s="10">
        <f>INDEX('O3-8hr'!$A:$Z,$IU69+EO$21-$G$21,$IT69)</f>
        <v>44.000000000000007</v>
      </c>
      <c r="EP69" s="10">
        <f>INDEX('O3-8hr'!$A:$Z,$IU69+EP$21-$G$21,$IT69)</f>
        <v>46</v>
      </c>
      <c r="EQ69" s="10">
        <f>INDEX('O3-8hr'!$A:$Z,$IU69+EQ$21-$G$21,$IT69)</f>
        <v>29</v>
      </c>
      <c r="ER69" s="10">
        <f>INDEX('O3-8hr'!$A:$Z,$IU69+ER$21-$G$21,$IT69)</f>
        <v>32</v>
      </c>
      <c r="ES69" s="10">
        <f>INDEX('O3-8hr'!$A:$Z,$IU69+ES$21-$G$21,$IT69)</f>
        <v>62</v>
      </c>
      <c r="ET69" s="10">
        <f>INDEX('O3-8hr'!$A:$Z,$IU69+ET$21-$G$21,$IT69)</f>
        <v>57</v>
      </c>
      <c r="EU69" s="10">
        <f>INDEX('O3-8hr'!$A:$Z,$IU69+EU$21-$G$21,$IT69)</f>
        <v>44.000000000000007</v>
      </c>
      <c r="EV69" s="10">
        <f>INDEX('O3-8hr'!$A:$Z,$IU69+EV$21-$G$21,$IT69)</f>
        <v>39</v>
      </c>
      <c r="EW69" s="10">
        <f>INDEX('O3-8hr'!$A:$Z,$IU69+EW$21-$G$21,$IT69)</f>
        <v>47</v>
      </c>
      <c r="EX69" s="10">
        <f>INDEX('O3-8hr'!$A:$Z,$IU69+EX$21-$G$21,$IT69)</f>
        <v>36.000000000000007</v>
      </c>
      <c r="EY69" s="10">
        <f>INDEX('O3-8hr'!$A:$Z,$IU69+EY$21-$G$21,$IT69)</f>
        <v>40</v>
      </c>
      <c r="EZ69" s="10">
        <f>INDEX('O3-8hr'!$A:$Z,$IU69+EZ$21-$G$21,$IT69)</f>
        <v>57</v>
      </c>
      <c r="FA69" s="10">
        <f>INDEX('O3-8hr'!$A:$Z,$IU69+FA$21-$G$21,$IT69)</f>
        <v>39</v>
      </c>
      <c r="FB69" s="10">
        <f>INDEX('O3-8hr'!$A:$Z,$IU69+FB$21-$G$21,$IT69)</f>
        <v>33</v>
      </c>
      <c r="FC69" s="10">
        <f>INDEX('O3-8hr'!$A:$Z,$IU69+FC$21-$G$21,$IT69)</f>
        <v>26.000000000000004</v>
      </c>
      <c r="FD69" s="10">
        <f>INDEX('O3-8hr'!$A:$Z,$IU69+FD$21-$G$21,$IT69)</f>
        <v>13.000000000000002</v>
      </c>
      <c r="FE69" s="10">
        <f>INDEX('O3-8hr'!$A:$Z,$IU69+FE$21-$G$21,$IT69)</f>
        <v>20</v>
      </c>
      <c r="FF69" s="10">
        <f>INDEX('O3-8hr'!$A:$Z,$IU69+FF$21-$G$21,$IT69)</f>
        <v>43</v>
      </c>
      <c r="FG69" s="10">
        <f>INDEX('O3-8hr'!$A:$Z,$IU69+FG$21-$G$21,$IT69)</f>
        <v>39</v>
      </c>
      <c r="FH69" s="10">
        <f>INDEX('O3-8hr'!$A:$Z,$IU69+FH$21-$G$21,$IT69)</f>
        <v>32</v>
      </c>
      <c r="FI69" s="10">
        <f>INDEX('O3-8hr'!$A:$Z,$IU69+FI$21-$G$21,$IT69)</f>
        <v>37.000000000000007</v>
      </c>
      <c r="FJ69" s="10">
        <f>INDEX('O3-8hr'!$A:$Z,$IU69+FJ$21-$G$21,$IT69)</f>
        <v>31</v>
      </c>
      <c r="FK69" s="10">
        <f>INDEX('O3-8hr'!$A:$Z,$IU69+FK$21-$G$21,$IT69)</f>
        <v>28</v>
      </c>
      <c r="FL69" s="10">
        <f>INDEX('O3-8hr'!$A:$Z,$IU69+FL$21-$G$21,$IT69)</f>
        <v>51.000000000000007</v>
      </c>
      <c r="FM69" s="10">
        <f>INDEX('O3-8hr'!$A:$Z,$IU69+FM$21-$G$21,$IT69)</f>
        <v>29</v>
      </c>
      <c r="FN69" s="10">
        <f>INDEX('O3-8hr'!$A:$Z,$IU69+FN$21-$G$21,$IT69)</f>
        <v>45.000000000000007</v>
      </c>
      <c r="FO69" s="10">
        <f>INDEX('O3-8hr'!$A:$Z,$IU69+FO$21-$G$21,$IT69)</f>
        <v>34</v>
      </c>
      <c r="FP69" s="10">
        <f>INDEX('O3-8hr'!$A:$Z,$IU69+FP$21-$G$21,$IT69)</f>
        <v>50</v>
      </c>
      <c r="FQ69" s="10">
        <f>INDEX('O3-8hr'!$A:$Z,$IU69+FQ$21-$G$21,$IT69)</f>
        <v>33</v>
      </c>
      <c r="FR69" s="10">
        <f>INDEX('O3-8hr'!$A:$Z,$IU69+FR$21-$G$21,$IT69)</f>
        <v>31</v>
      </c>
      <c r="FS69" s="10">
        <f>INDEX('O3-8hr'!$A:$Z,$IU69+FS$21-$G$21,$IT69)</f>
        <v>38</v>
      </c>
      <c r="FT69" s="10">
        <f>INDEX('O3-8hr'!$A:$Z,$IU69+FT$21-$G$21,$IT69)</f>
        <v>30</v>
      </c>
      <c r="FU69" s="10">
        <f>INDEX('O3-8hr'!$A:$Z,$IU69+FU$21-$G$21,$IT69)</f>
        <v>34</v>
      </c>
      <c r="FV69" s="10">
        <f>INDEX('O3-8hr'!$A:$Z,$IU69+FV$21-$G$21,$IT69)</f>
        <v>25</v>
      </c>
      <c r="FW69" s="10">
        <f>INDEX('O3-8hr'!$A:$Z,$IU69+FW$21-$G$21,$IT69)</f>
        <v>56</v>
      </c>
      <c r="FX69" s="10">
        <f>INDEX('O3-8hr'!$A:$Z,$IU69+FX$21-$G$21,$IT69)</f>
        <v>34</v>
      </c>
      <c r="FY69" s="10">
        <f>INDEX('O3-8hr'!$A:$Z,$IU69+FY$21-$G$21,$IT69)</f>
        <v>26.000000000000004</v>
      </c>
      <c r="FZ69" s="10">
        <f>INDEX('O3-8hr'!$A:$Z,$IU69+FZ$21-$G$21,$IT69)</f>
        <v>40</v>
      </c>
      <c r="GA69" s="10">
        <f>INDEX('O3-8hr'!$A:$Z,$IU69+GA$21-$G$21,$IT69)</f>
        <v>55</v>
      </c>
      <c r="GB69" s="10">
        <f>INDEX('O3-8hr'!$A:$Z,$IU69+GB$21-$G$21,$IT69)</f>
        <v>44.000000000000007</v>
      </c>
      <c r="GC69" s="10">
        <f>INDEX('O3-8hr'!$A:$Z,$IU69+GC$21-$G$21,$IT69)</f>
        <v>34</v>
      </c>
      <c r="GD69" s="10">
        <f>INDEX('O3-8hr'!$A:$Z,$IU69+GD$21-$G$21,$IT69)</f>
        <v>39</v>
      </c>
      <c r="GE69" s="10">
        <f>INDEX('O3-8hr'!$A:$Z,$IU69+GE$21-$G$21,$IT69)</f>
        <v>47</v>
      </c>
      <c r="GF69" s="10">
        <f>INDEX('O3-8hr'!$A:$Z,$IU69+GF$21-$G$21,$IT69)</f>
        <v>36.000000000000007</v>
      </c>
      <c r="GG69" s="10">
        <f>INDEX('O3-8hr'!$A:$Z,$IU69+GG$21-$G$21,$IT69)</f>
        <v>44.000000000000007</v>
      </c>
      <c r="GH69" s="10">
        <f>INDEX('O3-8hr'!$A:$Z,$IU69+GH$21-$G$21,$IT69)</f>
        <v>50</v>
      </c>
      <c r="GI69" s="10">
        <f>INDEX('O3-8hr'!$A:$Z,$IU69+GI$21-$G$21,$IT69)</f>
        <v>20</v>
      </c>
      <c r="GJ69" s="10">
        <f>INDEX('O3-8hr'!$A:$Z,$IU69+GJ$21-$G$21,$IT69)</f>
        <v>16</v>
      </c>
      <c r="GK69" s="10">
        <f>INDEX('O3-8hr'!$A:$Z,$IU69+GK$21-$G$21,$IT69)</f>
        <v>25</v>
      </c>
      <c r="GL69" s="10">
        <f>INDEX('O3-8hr'!$A:$Z,$IU69+GL$21-$G$21,$IT69)</f>
        <v>27</v>
      </c>
      <c r="GM69" s="10">
        <f>INDEX('O3-8hr'!$A:$Z,$IU69+GM$21-$G$21,$IT69)</f>
        <v>24</v>
      </c>
      <c r="GN69" s="10">
        <f>INDEX('O3-8hr'!$A:$Z,$IU69+GN$21-$G$21,$IT69)</f>
        <v>22.000000000000004</v>
      </c>
      <c r="GO69" s="10">
        <f>INDEX('O3-8hr'!$A:$Z,$IU69+GO$21-$G$21,$IT69)</f>
        <v>29</v>
      </c>
      <c r="GP69" s="10">
        <f>INDEX('O3-8hr'!$A:$Z,$IU69+GP$21-$G$21,$IT69)</f>
        <v>48</v>
      </c>
      <c r="GQ69" s="10">
        <f>INDEX('O3-8hr'!$A:$Z,$IU69+GQ$21-$G$21,$IT69)</f>
        <v>28</v>
      </c>
      <c r="GR69" s="10">
        <f>INDEX('O3-8hr'!$A:$Z,$IU69+GR$21-$G$21,$IT69)</f>
        <v>49</v>
      </c>
      <c r="GS69" s="10">
        <f>INDEX('O3-8hr'!$A:$Z,$IU69+GS$21-$G$21,$IT69)</f>
        <v>31</v>
      </c>
      <c r="GT69" s="10">
        <f>INDEX('O3-8hr'!$A:$Z,$IU69+GT$21-$G$21,$IT69)</f>
        <v>29</v>
      </c>
      <c r="GU69" s="10">
        <f>INDEX('O3-8hr'!$A:$Z,$IU69+GU$21-$G$21,$IT69)</f>
        <v>43</v>
      </c>
      <c r="GV69" s="10">
        <f>INDEX('O3-8hr'!$A:$Z,$IU69+GV$21-$G$21,$IT69)</f>
        <v>47</v>
      </c>
      <c r="GW69" s="10">
        <f>INDEX('O3-8hr'!$A:$Z,$IU69+GW$21-$G$21,$IT69)</f>
        <v>25</v>
      </c>
      <c r="GX69" s="10">
        <f>INDEX('O3-8hr'!$A:$Z,$IU69+GX$21-$G$21,$IT69)</f>
        <v>45.000000000000007</v>
      </c>
      <c r="GY69" s="10">
        <f>INDEX('O3-8hr'!$A:$Z,$IU69+GY$21-$G$21,$IT69)</f>
        <v>43</v>
      </c>
      <c r="GZ69" s="10">
        <f>INDEX('O3-8hr'!$A:$Z,$IU69+GZ$21-$G$21,$IT69)</f>
        <v>29</v>
      </c>
      <c r="HA69" s="10">
        <f>INDEX('O3-8hr'!$A:$Z,$IU69+HA$21-$G$21,$IT69)</f>
        <v>18.000000000000004</v>
      </c>
      <c r="HB69" s="10">
        <f>INDEX('O3-8hr'!$A:$Z,$IU69+HB$21-$G$21,$IT69)</f>
        <v>23</v>
      </c>
      <c r="HC69" s="10">
        <f>INDEX('O3-8hr'!$A:$Z,$IU69+HC$21-$G$21,$IT69)</f>
        <v>22.000000000000004</v>
      </c>
      <c r="HD69" s="10">
        <f>INDEX('O3-8hr'!$A:$Z,$IU69+HD$21-$G$21,$IT69)</f>
        <v>49</v>
      </c>
      <c r="HE69" s="10">
        <f>INDEX('O3-8hr'!$A:$Z,$IU69+HE$21-$G$21,$IT69)</f>
        <v>52.000000000000007</v>
      </c>
      <c r="HF69" s="10">
        <f>INDEX('O3-8hr'!$A:$Z,$IU69+HF$21-$G$21,$IT69)</f>
        <v>25</v>
      </c>
      <c r="HG69" s="10">
        <f>INDEX('O3-8hr'!$A:$Z,$IU69+HG$21-$G$21,$IT69)</f>
        <v>26.000000000000004</v>
      </c>
      <c r="HH69" s="10">
        <f>INDEX('O3-8hr'!$A:$Z,$IU69+HH$21-$G$21,$IT69)</f>
        <v>37.000000000000007</v>
      </c>
      <c r="HI69" s="10">
        <f>INDEX('O3-8hr'!$A:$Z,$IU69+HI$21-$G$21,$IT69)</f>
        <v>35</v>
      </c>
      <c r="HJ69" s="10">
        <f>INDEX('O3-8hr'!$A:$Z,$IU69+HJ$21-$G$21,$IT69)</f>
        <v>21</v>
      </c>
      <c r="HK69" s="10">
        <f>INDEX('O3-8hr'!$A:$Z,$IU69+HK$21-$G$21,$IT69)</f>
        <v>13.000000000000002</v>
      </c>
      <c r="HL69" s="10">
        <f>INDEX('O3-8hr'!$A:$Z,$IU69+HL$21-$G$21,$IT69)</f>
        <v>16</v>
      </c>
      <c r="HM69" s="10">
        <f>INDEX('O3-8hr'!$A:$Z,$IU69+HM$21-$G$21,$IT69)</f>
        <v>14</v>
      </c>
      <c r="HN69" s="10">
        <f>INDEX('O3-8hr'!$A:$Z,$IU69+HN$21-$G$21,$IT69)</f>
        <v>11.000000000000002</v>
      </c>
      <c r="HO69" s="10">
        <f>INDEX('O3-8hr'!$A:$Z,$IU69+HO$21-$G$21,$IT69)</f>
        <v>30</v>
      </c>
      <c r="HP69" s="10">
        <f>INDEX('O3-8hr'!$A:$Z,$IU69+HP$21-$G$21,$IT69)</f>
        <v>13.000000000000002</v>
      </c>
      <c r="HQ69" s="10">
        <f>INDEX('O3-8hr'!$A:$Z,$IU69+HQ$21-$G$21,$IT69)</f>
        <v>28</v>
      </c>
      <c r="HR69" s="10">
        <f>INDEX('O3-8hr'!$A:$Z,$IU69+HR$21-$G$21,$IT69)</f>
        <v>33</v>
      </c>
      <c r="HS69" s="10">
        <f>INDEX('O3-8hr'!$A:$Z,$IU69+HS$21-$G$21,$IT69)</f>
        <v>38</v>
      </c>
      <c r="HT69" s="10">
        <f>INDEX('O3-8hr'!$A:$Z,$IU69+HT$21-$G$21,$IT69)</f>
        <v>24</v>
      </c>
      <c r="HU69" s="10">
        <f>INDEX('O3-8hr'!$A:$Z,$IU69+HU$21-$G$21,$IT69)</f>
        <v>18.000000000000004</v>
      </c>
      <c r="HV69" s="10">
        <f>INDEX('O3-8hr'!$A:$Z,$IU69+HV$21-$G$21,$IT69)</f>
        <v>28</v>
      </c>
      <c r="HW69" s="10">
        <f>INDEX('O3-8hr'!$A:$Z,$IU69+HW$21-$G$21,$IT69)</f>
        <v>30</v>
      </c>
      <c r="HX69" s="10">
        <f>INDEX('O3-8hr'!$A:$Z,$IU69+HX$21-$G$21,$IT69)</f>
        <v>31</v>
      </c>
      <c r="HY69" s="10">
        <f>INDEX('O3-8hr'!$A:$Z,$IU69+HY$21-$G$21,$IT69)</f>
        <v>18.000000000000004</v>
      </c>
      <c r="HZ69" s="10">
        <f>INDEX('O3-8hr'!$A:$Z,$IU69+HZ$21-$G$21,$IT69)</f>
        <v>23</v>
      </c>
      <c r="IA69" s="10">
        <f>INDEX('O3-8hr'!$A:$Z,$IU69+IA$21-$G$21,$IT69)</f>
        <v>29</v>
      </c>
      <c r="IB69" s="10">
        <f>INDEX('O3-8hr'!$A:$Z,$IU69+IB$21-$G$21,$IT69)</f>
        <v>32</v>
      </c>
      <c r="IC69" s="10">
        <f>INDEX('O3-8hr'!$A:$Z,$IU69+IC$21-$G$21,$IT69)</f>
        <v>33</v>
      </c>
      <c r="ID69" s="10">
        <f>INDEX('O3-8hr'!$A:$Z,$IU69+ID$21-$G$21,$IT69)</f>
        <v>42</v>
      </c>
      <c r="IE69" s="10">
        <f>INDEX('O3-8hr'!$A:$Z,$IU69+IE$21-$G$21,$IT69)</f>
        <v>32</v>
      </c>
      <c r="IF69" s="10">
        <f>INDEX('O3-8hr'!$A:$Z,$IU69+IF$21-$G$21,$IT69)</f>
        <v>28</v>
      </c>
      <c r="IG69" s="10">
        <f>INDEX('O3-8hr'!$A:$Z,$IU69+IG$21-$G$21,$IT69)</f>
        <v>36.000000000000007</v>
      </c>
      <c r="IH69" s="10">
        <f>INDEX('O3-8hr'!$A:$Z,$IU69+IH$21-$G$21,$IT69)</f>
        <v>23</v>
      </c>
      <c r="II69" s="10">
        <f>INDEX('O3-8hr'!$A:$Z,$IU69+II$21-$G$21,$IT69)</f>
        <v>33</v>
      </c>
      <c r="IJ69" s="10">
        <f>INDEX('O3-8hr'!$A:$Z,$IU69+IJ$21-$G$21,$IT69)</f>
        <v>30</v>
      </c>
      <c r="IK69" s="10">
        <f>INDEX('O3-8hr'!$A:$Z,$IU69+IK$21-$G$21,$IT69)</f>
        <v>22.000000000000004</v>
      </c>
      <c r="IL69" s="10">
        <f>INDEX('O3-8hr'!$A:$Z,$IU69+IL$21-$G$21,$IT69)</f>
        <v>27</v>
      </c>
      <c r="IM69" s="10">
        <f>INDEX('O3-8hr'!$A:$Z,$IU69+IM$21-$G$21,$IT69)</f>
        <v>3</v>
      </c>
      <c r="IN69" s="10">
        <f>INDEX('O3-8hr'!$A:$Z,$IU69+IN$21-$G$21,$IT69)</f>
        <v>27</v>
      </c>
      <c r="IO69" s="10">
        <f>INDEX('O3-8hr'!$A:$Z,$IU69+IO$21-$G$21,$IT69)</f>
        <v>25</v>
      </c>
      <c r="IP69" s="10">
        <f>INDEX('O3-8hr'!$A:$Z,$IU69+IP$21-$G$21,$IT69)</f>
        <v>29</v>
      </c>
      <c r="IQ69" s="15">
        <f>INDEX('O3-8hr'!$A:$Z,$IU69+IQ$21-$G$21,$IT69)</f>
        <v>19</v>
      </c>
      <c r="IR69" s="21">
        <f t="shared" si="59"/>
        <v>72.000000000000014</v>
      </c>
      <c r="IT69" s="40">
        <f>MATCH($B69,'O3-8hr'!$1:$1,0)</f>
        <v>10</v>
      </c>
      <c r="IU69" s="40">
        <f>MATCH(DATE($A69,$IT$18,$IU$18),'O3-8hr'!$B:$B,0)</f>
        <v>431</v>
      </c>
    </row>
    <row r="70" spans="1:255" ht="12.75" customHeight="1" x14ac:dyDescent="0.2">
      <c r="A70" s="21">
        <v>2016</v>
      </c>
      <c r="B70" s="21">
        <v>340190001</v>
      </c>
      <c r="C70" s="20">
        <f>INDEX(Sites!$A:$N,MATCH($B70,Sites!$A:$A,0),2)</f>
        <v>40.515262</v>
      </c>
      <c r="D70" s="21" t="str">
        <f>INDEX(Sites!$A:$N,MATCH($B70,Sites!$A:$A,0),4)</f>
        <v>NJ</v>
      </c>
      <c r="E70" s="21" t="str">
        <f>INDEX(Sites!$A:$N,MATCH($B70,Sites!$A:$A,0),10)</f>
        <v>45.0</v>
      </c>
      <c r="F70" s="40" t="str">
        <f>INDEX(Sites!$A:$N,MATCH($B70,Sites!$A:$A,0),6)</f>
        <v>Flemington</v>
      </c>
      <c r="G70" s="16">
        <f>INDEX('O3-8hr'!$A:$Z,$IU70+G$21-$G$21,$IT70)</f>
        <v>33</v>
      </c>
      <c r="H70" s="10">
        <f>INDEX('O3-8hr'!$A:$Z,$IU70+H$21-$G$21,$IT70)</f>
        <v>38</v>
      </c>
      <c r="I70" s="10">
        <f>INDEX('O3-8hr'!$A:$Z,$IU70+I$21-$G$21,$IT70)</f>
        <v>36.000000000000007</v>
      </c>
      <c r="J70" s="10">
        <f>INDEX('O3-8hr'!$A:$Z,$IU70+J$21-$G$21,$IT70)</f>
        <v>32</v>
      </c>
      <c r="K70" s="10">
        <f>INDEX('O3-8hr'!$A:$Z,$IU70+K$21-$G$21,$IT70)</f>
        <v>41</v>
      </c>
      <c r="L70" s="10">
        <f>INDEX('O3-8hr'!$A:$Z,$IU70+L$21-$G$21,$IT70)</f>
        <v>40</v>
      </c>
      <c r="M70" s="10">
        <f>INDEX('O3-8hr'!$A:$Z,$IU70+M$21-$G$21,$IT70)</f>
        <v>40</v>
      </c>
      <c r="N70" s="10">
        <f>INDEX('O3-8hr'!$A:$Z,$IU70+N$21-$G$21,$IT70)</f>
        <v>51.000000000000007</v>
      </c>
      <c r="O70" s="10">
        <f>INDEX('O3-8hr'!$A:$Z,$IU70+O$21-$G$21,$IT70)</f>
        <v>60</v>
      </c>
      <c r="P70" s="10">
        <f>INDEX('O3-8hr'!$A:$Z,$IU70+P$21-$G$21,$IT70)</f>
        <v>54</v>
      </c>
      <c r="Q70" s="10">
        <f>INDEX('O3-8hr'!$A:$Z,$IU70+Q$21-$G$21,$IT70)</f>
        <v>36.000000000000007</v>
      </c>
      <c r="R70" s="10">
        <f>INDEX('O3-8hr'!$A:$Z,$IU70+R$21-$G$21,$IT70)</f>
        <v>38</v>
      </c>
      <c r="S70" s="10">
        <f>INDEX('O3-8hr'!$A:$Z,$IU70+S$21-$G$21,$IT70)</f>
        <v>39</v>
      </c>
      <c r="T70" s="10">
        <f>INDEX('O3-8hr'!$A:$Z,$IU70+T$21-$G$21,$IT70)</f>
        <v>34</v>
      </c>
      <c r="U70" s="10">
        <f>INDEX('O3-8hr'!$A:$Z,$IU70+U$21-$G$21,$IT70)</f>
        <v>33</v>
      </c>
      <c r="V70" s="10">
        <f>INDEX('O3-8hr'!$A:$Z,$IU70+V$21-$G$21,$IT70)</f>
        <v>31</v>
      </c>
      <c r="W70" s="10">
        <f>INDEX('O3-8hr'!$A:$Z,$IU70+W$21-$G$21,$IT70)</f>
        <v>42</v>
      </c>
      <c r="X70" s="10">
        <f>INDEX('O3-8hr'!$A:$Z,$IU70+X$21-$G$21,$IT70)</f>
        <v>43</v>
      </c>
      <c r="Y70" s="10">
        <f>INDEX('O3-8hr'!$A:$Z,$IU70+Y$21-$G$21,$IT70)</f>
        <v>41</v>
      </c>
      <c r="Z70" s="10">
        <f>INDEX('O3-8hr'!$A:$Z,$IU70+Z$21-$G$21,$IT70)</f>
        <v>34</v>
      </c>
      <c r="AA70" s="10">
        <f>INDEX('O3-8hr'!$A:$Z,$IU70+AA$21-$G$21,$IT70)</f>
        <v>44.000000000000007</v>
      </c>
      <c r="AB70" s="10">
        <f>INDEX('O3-8hr'!$A:$Z,$IU70+AB$21-$G$21,$IT70)</f>
        <v>45.000000000000007</v>
      </c>
      <c r="AC70" s="10">
        <f>INDEX('O3-8hr'!$A:$Z,$IU70+AC$21-$G$21,$IT70)</f>
        <v>55</v>
      </c>
      <c r="AD70" s="10">
        <f>INDEX('O3-8hr'!$A:$Z,$IU70+AD$21-$G$21,$IT70)</f>
        <v>44.000000000000007</v>
      </c>
      <c r="AE70" s="10">
        <f>INDEX('O3-8hr'!$A:$Z,$IU70+AE$21-$G$21,$IT70)</f>
        <v>45.000000000000007</v>
      </c>
      <c r="AF70" s="10">
        <f>INDEX('O3-8hr'!$A:$Z,$IU70+AF$21-$G$21,$IT70)</f>
        <v>39</v>
      </c>
      <c r="AG70" s="10">
        <f>INDEX('O3-8hr'!$A:$Z,$IU70+AG$21-$G$21,$IT70)</f>
        <v>41</v>
      </c>
      <c r="AH70" s="10">
        <f>INDEX('O3-8hr'!$A:$Z,$IU70+AH$21-$G$21,$IT70)</f>
        <v>45.000000000000007</v>
      </c>
      <c r="AI70" s="10">
        <f>INDEX('O3-8hr'!$A:$Z,$IU70+AI$21-$G$21,$IT70)</f>
        <v>49</v>
      </c>
      <c r="AJ70" s="10">
        <f>INDEX('O3-8hr'!$A:$Z,$IU70+AJ$21-$G$21,$IT70)</f>
        <v>46</v>
      </c>
      <c r="AK70" s="10">
        <f>INDEX('O3-8hr'!$A:$Z,$IU70+AK$21-$G$21,$IT70)</f>
        <v>52.000000000000007</v>
      </c>
      <c r="AL70" s="10">
        <f>INDEX('O3-8hr'!$A:$Z,$IU70+AL$21-$G$21,$IT70)</f>
        <v>47</v>
      </c>
      <c r="AM70" s="10">
        <f>INDEX('O3-8hr'!$A:$Z,$IU70+AM$21-$G$21,$IT70)</f>
        <v>40</v>
      </c>
      <c r="AN70" s="10">
        <f>INDEX('O3-8hr'!$A:$Z,$IU70+AN$21-$G$21,$IT70)</f>
        <v>43</v>
      </c>
      <c r="AO70" s="10">
        <f>INDEX('O3-8hr'!$A:$Z,$IU70+AO$21-$G$21,$IT70)</f>
        <v>35</v>
      </c>
      <c r="AP70" s="10">
        <f>INDEX('O3-8hr'!$A:$Z,$IU70+AP$21-$G$21,$IT70)</f>
        <v>43</v>
      </c>
      <c r="AQ70" s="10">
        <f>INDEX('O3-8hr'!$A:$Z,$IU70+AQ$21-$G$21,$IT70)</f>
        <v>49</v>
      </c>
      <c r="AR70" s="10">
        <f>INDEX('O3-8hr'!$A:$Z,$IU70+AR$21-$G$21,$IT70)</f>
        <v>44.000000000000007</v>
      </c>
      <c r="AS70" s="10">
        <f>INDEX('O3-8hr'!$A:$Z,$IU70+AS$21-$G$21,$IT70)</f>
        <v>42</v>
      </c>
      <c r="AT70" s="10">
        <f>INDEX('O3-8hr'!$A:$Z,$IU70+AT$21-$G$21,$IT70)</f>
        <v>39</v>
      </c>
      <c r="AU70" s="10">
        <f>INDEX('O3-8hr'!$A:$Z,$IU70+AU$21-$G$21,$IT70)</f>
        <v>44.000000000000007</v>
      </c>
      <c r="AV70" s="10">
        <f>INDEX('O3-8hr'!$A:$Z,$IU70+AV$21-$G$21,$IT70)</f>
        <v>47</v>
      </c>
      <c r="AW70" s="10">
        <f>INDEX('O3-8hr'!$A:$Z,$IU70+AW$21-$G$21,$IT70)</f>
        <v>42</v>
      </c>
      <c r="AX70" s="10">
        <f>INDEX('O3-8hr'!$A:$Z,$IU70+AX$21-$G$21,$IT70)</f>
        <v>43</v>
      </c>
      <c r="AY70" s="10">
        <f>INDEX('O3-8hr'!$A:$Z,$IU70+AY$21-$G$21,$IT70)</f>
        <v>42</v>
      </c>
      <c r="AZ70" s="10">
        <f>INDEX('O3-8hr'!$A:$Z,$IU70+AZ$21-$G$21,$IT70)</f>
        <v>42</v>
      </c>
      <c r="BA70" s="10">
        <f>INDEX('O3-8hr'!$A:$Z,$IU70+BA$21-$G$21,$IT70)</f>
        <v>52.000000000000007</v>
      </c>
      <c r="BB70" s="10">
        <f>INDEX('O3-8hr'!$A:$Z,$IU70+BB$21-$G$21,$IT70)</f>
        <v>56</v>
      </c>
      <c r="BC70" s="10">
        <f>INDEX('O3-8hr'!$A:$Z,$IU70+BC$21-$G$21,$IT70)</f>
        <v>59.000000000000007</v>
      </c>
      <c r="BD70" s="10">
        <f>INDEX('O3-8hr'!$A:$Z,$IU70+BD$21-$G$21,$IT70)</f>
        <v>54</v>
      </c>
      <c r="BE70" s="10">
        <f>INDEX('O3-8hr'!$A:$Z,$IU70+BE$21-$G$21,$IT70)</f>
        <v>54</v>
      </c>
      <c r="BF70" s="10">
        <f>INDEX('O3-8hr'!$A:$Z,$IU70+BF$21-$G$21,$IT70)</f>
        <v>62</v>
      </c>
      <c r="BG70" s="10">
        <f>INDEX('O3-8hr'!$A:$Z,$IU70+BG$21-$G$21,$IT70)</f>
        <v>52.000000000000007</v>
      </c>
      <c r="BH70" s="10">
        <f>INDEX('O3-8hr'!$A:$Z,$IU70+BH$21-$G$21,$IT70)</f>
        <v>43</v>
      </c>
      <c r="BI70" s="10">
        <f>INDEX('O3-8hr'!$A:$Z,$IU70+BI$21-$G$21,$IT70)</f>
        <v>53.000000000000007</v>
      </c>
      <c r="BJ70" s="10">
        <f>INDEX('O3-8hr'!$A:$Z,$IU70+BJ$21-$G$21,$IT70)</f>
        <v>59.000000000000007</v>
      </c>
      <c r="BK70" s="10">
        <f>INDEX('O3-8hr'!$A:$Z,$IU70+BK$21-$G$21,$IT70)</f>
        <v>54</v>
      </c>
      <c r="BL70" s="10">
        <f>INDEX('O3-8hr'!$A:$Z,$IU70+BL$21-$G$21,$IT70)</f>
        <v>27</v>
      </c>
      <c r="BM70" s="10">
        <f>INDEX('O3-8hr'!$A:$Z,$IU70+BM$21-$G$21,$IT70)</f>
        <v>37.000000000000007</v>
      </c>
      <c r="BN70" s="10">
        <f>INDEX('O3-8hr'!$A:$Z,$IU70+BN$21-$G$21,$IT70)</f>
        <v>40</v>
      </c>
      <c r="BO70" s="10">
        <f>INDEX('O3-8hr'!$A:$Z,$IU70+BO$21-$G$21,$IT70)</f>
        <v>46</v>
      </c>
      <c r="BP70" s="10">
        <f>INDEX('O3-8hr'!$A:$Z,$IU70+BP$21-$G$21,$IT70)</f>
        <v>34</v>
      </c>
      <c r="BQ70" s="10">
        <f>INDEX('O3-8hr'!$A:$Z,$IU70+BQ$21-$G$21,$IT70)</f>
        <v>28</v>
      </c>
      <c r="BR70" s="10">
        <f>INDEX('O3-8hr'!$A:$Z,$IU70+BR$21-$G$21,$IT70)</f>
        <v>21</v>
      </c>
      <c r="BS70" s="10">
        <f>INDEX('O3-8hr'!$A:$Z,$IU70+BS$21-$G$21,$IT70)</f>
        <v>23</v>
      </c>
      <c r="BT70" s="10">
        <f>INDEX('O3-8hr'!$A:$Z,$IU70+BT$21-$G$21,$IT70)</f>
        <v>31</v>
      </c>
      <c r="BU70" s="10">
        <f>INDEX('O3-8hr'!$A:$Z,$IU70+BU$21-$G$21,$IT70)</f>
        <v>25</v>
      </c>
      <c r="BV70" s="10">
        <f>INDEX('O3-8hr'!$A:$Z,$IU70+BV$21-$G$21,$IT70)</f>
        <v>24</v>
      </c>
      <c r="BW70" s="10">
        <f>INDEX('O3-8hr'!$A:$Z,$IU70+BW$21-$G$21,$IT70)</f>
        <v>40</v>
      </c>
      <c r="BX70" s="10">
        <f>INDEX('O3-8hr'!$A:$Z,$IU70+BX$21-$G$21,$IT70)</f>
        <v>47</v>
      </c>
      <c r="BY70" s="10">
        <f>INDEX('O3-8hr'!$A:$Z,$IU70+BY$21-$G$21,$IT70)</f>
        <v>39</v>
      </c>
      <c r="BZ70" s="10">
        <f>INDEX('O3-8hr'!$A:$Z,$IU70+BZ$21-$G$21,$IT70)</f>
        <v>43</v>
      </c>
      <c r="CA70" s="10">
        <f>INDEX('O3-8hr'!$A:$Z,$IU70+CA$21-$G$21,$IT70)</f>
        <v>70</v>
      </c>
      <c r="CB70" s="10">
        <f>INDEX('O3-8hr'!$A:$Z,$IU70+CB$21-$G$21,$IT70)</f>
        <v>30</v>
      </c>
      <c r="CC70" s="10">
        <f>INDEX('O3-8hr'!$A:$Z,$IU70+CC$21-$G$21,$IT70)</f>
        <v>50</v>
      </c>
      <c r="CD70" s="10">
        <f>INDEX('O3-8hr'!$A:$Z,$IU70+CD$21-$G$21,$IT70)</f>
        <v>33</v>
      </c>
      <c r="CE70" s="10">
        <f>INDEX('O3-8hr'!$A:$Z,$IU70+CE$21-$G$21,$IT70)</f>
        <v>43</v>
      </c>
      <c r="CF70" s="10">
        <f>INDEX('O3-8hr'!$A:$Z,$IU70+CF$21-$G$21,$IT70)</f>
        <v>41</v>
      </c>
      <c r="CG70" s="10">
        <f>INDEX('O3-8hr'!$A:$Z,$IU70+CG$21-$G$21,$IT70)</f>
        <v>42</v>
      </c>
      <c r="CH70" s="10">
        <f>INDEX('O3-8hr'!$A:$Z,$IU70+CH$21-$G$21,$IT70)</f>
        <v>49</v>
      </c>
      <c r="CI70" s="10">
        <f>INDEX('O3-8hr'!$A:$Z,$IU70+CI$21-$G$21,$IT70)</f>
        <v>49</v>
      </c>
      <c r="CJ70" s="10">
        <f>INDEX('O3-8hr'!$A:$Z,$IU70+CJ$21-$G$21,$IT70)</f>
        <v>41</v>
      </c>
      <c r="CK70" s="10">
        <f>INDEX('O3-8hr'!$A:$Z,$IU70+CK$21-$G$21,$IT70)</f>
        <v>46</v>
      </c>
      <c r="CL70" s="10">
        <f>INDEX('O3-8hr'!$A:$Z,$IU70+CL$21-$G$21,$IT70)</f>
        <v>49</v>
      </c>
      <c r="CM70" s="10">
        <f>INDEX('O3-8hr'!$A:$Z,$IU70+CM$21-$G$21,$IT70)</f>
        <v>53.000000000000007</v>
      </c>
      <c r="CN70" s="10" t="str">
        <f>INDEX('O3-8hr'!$A:$Z,$IU70+CN$21-$G$21,$IT70)</f>
        <v/>
      </c>
      <c r="CO70" s="10">
        <f>INDEX('O3-8hr'!$A:$Z,$IU70+CO$21-$G$21,$IT70)</f>
        <v>14</v>
      </c>
      <c r="CP70" s="10">
        <f>INDEX('O3-8hr'!$A:$Z,$IU70+CP$21-$G$21,$IT70)</f>
        <v>69</v>
      </c>
      <c r="CQ70" s="10">
        <f>INDEX('O3-8hr'!$A:$Z,$IU70+CQ$21-$G$21,$IT70)</f>
        <v>69</v>
      </c>
      <c r="CR70" s="10">
        <f>INDEX('O3-8hr'!$A:$Z,$IU70+CR$21-$G$21,$IT70)</f>
        <v>61.000000000000007</v>
      </c>
      <c r="CS70" s="10">
        <f>INDEX('O3-8hr'!$A:$Z,$IU70+CS$21-$G$21,$IT70)</f>
        <v>43</v>
      </c>
      <c r="CT70" s="10">
        <f>INDEX('O3-8hr'!$A:$Z,$IU70+CT$21-$G$21,$IT70)</f>
        <v>59.000000000000007</v>
      </c>
      <c r="CU70" s="10">
        <f>INDEX('O3-8hr'!$A:$Z,$IU70+CU$21-$G$21,$IT70)</f>
        <v>74.000000000000014</v>
      </c>
      <c r="CV70" s="10">
        <f>INDEX('O3-8hr'!$A:$Z,$IU70+CV$21-$G$21,$IT70)</f>
        <v>54</v>
      </c>
      <c r="CW70" s="10">
        <f>INDEX('O3-8hr'!$A:$Z,$IU70+CW$21-$G$21,$IT70)</f>
        <v>26.000000000000004</v>
      </c>
      <c r="CX70" s="10">
        <f>INDEX('O3-8hr'!$A:$Z,$IU70+CX$21-$G$21,$IT70)</f>
        <v>57</v>
      </c>
      <c r="CY70" s="10">
        <f>INDEX('O3-8hr'!$A:$Z,$IU70+CY$21-$G$21,$IT70)</f>
        <v>38</v>
      </c>
      <c r="CZ70" s="10">
        <f>INDEX('O3-8hr'!$A:$Z,$IU70+CZ$21-$G$21,$IT70)</f>
        <v>55</v>
      </c>
      <c r="DA70" s="10">
        <f>INDEX('O3-8hr'!$A:$Z,$IU70+DA$21-$G$21,$IT70)</f>
        <v>55</v>
      </c>
      <c r="DB70" s="10">
        <f>INDEX('O3-8hr'!$A:$Z,$IU70+DB$21-$G$21,$IT70)</f>
        <v>32</v>
      </c>
      <c r="DC70" s="10">
        <f>INDEX('O3-8hr'!$A:$Z,$IU70+DC$21-$G$21,$IT70)</f>
        <v>41</v>
      </c>
      <c r="DD70" s="10">
        <f>INDEX('O3-8hr'!$A:$Z,$IU70+DD$21-$G$21,$IT70)</f>
        <v>46</v>
      </c>
      <c r="DE70" s="10">
        <f>INDEX('O3-8hr'!$A:$Z,$IU70+DE$21-$G$21,$IT70)</f>
        <v>69</v>
      </c>
      <c r="DF70" s="10">
        <f>INDEX('O3-8hr'!$A:$Z,$IU70+DF$21-$G$21,$IT70)</f>
        <v>50</v>
      </c>
      <c r="DG70" s="10">
        <f>INDEX('O3-8hr'!$A:$Z,$IU70+DG$21-$G$21,$IT70)</f>
        <v>33</v>
      </c>
      <c r="DH70" s="10">
        <f>INDEX('O3-8hr'!$A:$Z,$IU70+DH$21-$G$21,$IT70)</f>
        <v>47</v>
      </c>
      <c r="DI70" s="10">
        <f>INDEX('O3-8hr'!$A:$Z,$IU70+DI$21-$G$21,$IT70)</f>
        <v>65</v>
      </c>
      <c r="DJ70" s="10">
        <f>INDEX('O3-8hr'!$A:$Z,$IU70+DJ$21-$G$21,$IT70)</f>
        <v>45.000000000000007</v>
      </c>
      <c r="DK70" s="10">
        <f>INDEX('O3-8hr'!$A:$Z,$IU70+DK$21-$G$21,$IT70)</f>
        <v>58</v>
      </c>
      <c r="DL70" s="10">
        <f>INDEX('O3-8hr'!$A:$Z,$IU70+DL$21-$G$21,$IT70)</f>
        <v>60</v>
      </c>
      <c r="DM70" s="10">
        <f>INDEX('O3-8hr'!$A:$Z,$IU70+DM$21-$G$21,$IT70)</f>
        <v>63</v>
      </c>
      <c r="DN70" s="10">
        <f>INDEX('O3-8hr'!$A:$Z,$IU70+DN$21-$G$21,$IT70)</f>
        <v>73.000000000000014</v>
      </c>
      <c r="DO70" s="10">
        <f>INDEX('O3-8hr'!$A:$Z,$IU70+DO$21-$G$21,$IT70)</f>
        <v>60</v>
      </c>
      <c r="DP70" s="10">
        <f>INDEX('O3-8hr'!$A:$Z,$IU70+DP$21-$G$21,$IT70)</f>
        <v>56</v>
      </c>
      <c r="DQ70" s="10">
        <f>INDEX('O3-8hr'!$A:$Z,$IU70+DQ$21-$G$21,$IT70)</f>
        <v>62</v>
      </c>
      <c r="DR70" s="10">
        <f>INDEX('O3-8hr'!$A:$Z,$IU70+DR$21-$G$21,$IT70)</f>
        <v>78</v>
      </c>
      <c r="DS70" s="10">
        <f>INDEX('O3-8hr'!$A:$Z,$IU70+DS$21-$G$21,$IT70)</f>
        <v>67</v>
      </c>
      <c r="DT70" s="10">
        <f>INDEX('O3-8hr'!$A:$Z,$IU70+DT$21-$G$21,$IT70)</f>
        <v>70</v>
      </c>
      <c r="DU70" s="10">
        <f>INDEX('O3-8hr'!$A:$Z,$IU70+DU$21-$G$21,$IT70)</f>
        <v>67</v>
      </c>
      <c r="DV70" s="10">
        <f>INDEX('O3-8hr'!$A:$Z,$IU70+DV$21-$G$21,$IT70)</f>
        <v>45.000000000000007</v>
      </c>
      <c r="DW70" s="10">
        <f>INDEX('O3-8hr'!$A:$Z,$IU70+DW$21-$G$21,$IT70)</f>
        <v>50</v>
      </c>
      <c r="DX70" s="10">
        <f>INDEX('O3-8hr'!$A:$Z,$IU70+DX$21-$G$21,$IT70)</f>
        <v>56</v>
      </c>
      <c r="DY70" s="10">
        <f>INDEX('O3-8hr'!$A:$Z,$IU70+DY$21-$G$21,$IT70)</f>
        <v>56</v>
      </c>
      <c r="DZ70" s="10">
        <f>INDEX('O3-8hr'!$A:$Z,$IU70+DZ$21-$G$21,$IT70)</f>
        <v>35</v>
      </c>
      <c r="EA70" s="10">
        <f>INDEX('O3-8hr'!$A:$Z,$IU70+EA$21-$G$21,$IT70)</f>
        <v>46</v>
      </c>
      <c r="EB70" s="10">
        <f>INDEX('O3-8hr'!$A:$Z,$IU70+EB$21-$G$21,$IT70)</f>
        <v>54</v>
      </c>
      <c r="EC70" s="10">
        <f>INDEX('O3-8hr'!$A:$Z,$IU70+EC$21-$G$21,$IT70)</f>
        <v>44.000000000000007</v>
      </c>
      <c r="ED70" s="10">
        <f>INDEX('O3-8hr'!$A:$Z,$IU70+ED$21-$G$21,$IT70)</f>
        <v>61.000000000000007</v>
      </c>
      <c r="EE70" s="10">
        <f>INDEX('O3-8hr'!$A:$Z,$IU70+EE$21-$G$21,$IT70)</f>
        <v>63</v>
      </c>
      <c r="EF70" s="10">
        <f>INDEX('O3-8hr'!$A:$Z,$IU70+EF$21-$G$21,$IT70)</f>
        <v>65</v>
      </c>
      <c r="EG70" s="10">
        <f>INDEX('O3-8hr'!$A:$Z,$IU70+EG$21-$G$21,$IT70)</f>
        <v>21</v>
      </c>
      <c r="EH70" s="10">
        <f>INDEX('O3-8hr'!$A:$Z,$IU70+EH$21-$G$21,$IT70)</f>
        <v>36.000000000000007</v>
      </c>
      <c r="EI70" s="10">
        <f>INDEX('O3-8hr'!$A:$Z,$IU70+EI$21-$G$21,$IT70)</f>
        <v>30</v>
      </c>
      <c r="EJ70" s="10">
        <f>INDEX('O3-8hr'!$A:$Z,$IU70+EJ$21-$G$21,$IT70)</f>
        <v>63</v>
      </c>
      <c r="EK70" s="10">
        <f>INDEX('O3-8hr'!$A:$Z,$IU70+EK$21-$G$21,$IT70)</f>
        <v>35</v>
      </c>
      <c r="EL70" s="10">
        <f>INDEX('O3-8hr'!$A:$Z,$IU70+EL$21-$G$21,$IT70)</f>
        <v>57</v>
      </c>
      <c r="EM70" s="10">
        <f>INDEX('O3-8hr'!$A:$Z,$IU70+EM$21-$G$21,$IT70)</f>
        <v>59.000000000000007</v>
      </c>
      <c r="EN70" s="10">
        <f>INDEX('O3-8hr'!$A:$Z,$IU70+EN$21-$G$21,$IT70)</f>
        <v>54</v>
      </c>
      <c r="EO70" s="10">
        <f>INDEX('O3-8hr'!$A:$Z,$IU70+EO$21-$G$21,$IT70)</f>
        <v>58</v>
      </c>
      <c r="EP70" s="10">
        <f>INDEX('O3-8hr'!$A:$Z,$IU70+EP$21-$G$21,$IT70)</f>
        <v>56</v>
      </c>
      <c r="EQ70" s="10">
        <f>INDEX('O3-8hr'!$A:$Z,$IU70+EQ$21-$G$21,$IT70)</f>
        <v>42</v>
      </c>
      <c r="ER70" s="10">
        <f>INDEX('O3-8hr'!$A:$Z,$IU70+ER$21-$G$21,$IT70)</f>
        <v>49</v>
      </c>
      <c r="ES70" s="10">
        <f>INDEX('O3-8hr'!$A:$Z,$IU70+ES$21-$G$21,$IT70)</f>
        <v>69</v>
      </c>
      <c r="ET70" s="10">
        <f>INDEX('O3-8hr'!$A:$Z,$IU70+ET$21-$G$21,$IT70)</f>
        <v>73.000000000000014</v>
      </c>
      <c r="EU70" s="10">
        <f>INDEX('O3-8hr'!$A:$Z,$IU70+EU$21-$G$21,$IT70)</f>
        <v>57</v>
      </c>
      <c r="EV70" s="10">
        <f>INDEX('O3-8hr'!$A:$Z,$IU70+EV$21-$G$21,$IT70)</f>
        <v>49</v>
      </c>
      <c r="EW70" s="10">
        <f>INDEX('O3-8hr'!$A:$Z,$IU70+EW$21-$G$21,$IT70)</f>
        <v>62</v>
      </c>
      <c r="EX70" s="10">
        <f>INDEX('O3-8hr'!$A:$Z,$IU70+EX$21-$G$21,$IT70)</f>
        <v>52.000000000000007</v>
      </c>
      <c r="EY70" s="10">
        <f>INDEX('O3-8hr'!$A:$Z,$IU70+EY$21-$G$21,$IT70)</f>
        <v>54</v>
      </c>
      <c r="EZ70" s="10">
        <f>INDEX('O3-8hr'!$A:$Z,$IU70+EZ$21-$G$21,$IT70)</f>
        <v>56</v>
      </c>
      <c r="FA70" s="10">
        <f>INDEX('O3-8hr'!$A:$Z,$IU70+FA$21-$G$21,$IT70)</f>
        <v>57</v>
      </c>
      <c r="FB70" s="10">
        <f>INDEX('O3-8hr'!$A:$Z,$IU70+FB$21-$G$21,$IT70)</f>
        <v>48</v>
      </c>
      <c r="FC70" s="10">
        <f>INDEX('O3-8hr'!$A:$Z,$IU70+FC$21-$G$21,$IT70)</f>
        <v>39</v>
      </c>
      <c r="FD70" s="10">
        <f>INDEX('O3-8hr'!$A:$Z,$IU70+FD$21-$G$21,$IT70)</f>
        <v>34</v>
      </c>
      <c r="FE70" s="10">
        <f>INDEX('O3-8hr'!$A:$Z,$IU70+FE$21-$G$21,$IT70)</f>
        <v>29</v>
      </c>
      <c r="FF70" s="10">
        <f>INDEX('O3-8hr'!$A:$Z,$IU70+FF$21-$G$21,$IT70)</f>
        <v>40</v>
      </c>
      <c r="FG70" s="10">
        <f>INDEX('O3-8hr'!$A:$Z,$IU70+FG$21-$G$21,$IT70)</f>
        <v>43</v>
      </c>
      <c r="FH70" s="10">
        <f>INDEX('O3-8hr'!$A:$Z,$IU70+FH$21-$G$21,$IT70)</f>
        <v>54</v>
      </c>
      <c r="FI70" s="10">
        <f>INDEX('O3-8hr'!$A:$Z,$IU70+FI$21-$G$21,$IT70)</f>
        <v>42</v>
      </c>
      <c r="FJ70" s="10">
        <f>INDEX('O3-8hr'!$A:$Z,$IU70+FJ$21-$G$21,$IT70)</f>
        <v>39</v>
      </c>
      <c r="FK70" s="10">
        <f>INDEX('O3-8hr'!$A:$Z,$IU70+FK$21-$G$21,$IT70)</f>
        <v>45.000000000000007</v>
      </c>
      <c r="FL70" s="10">
        <f>INDEX('O3-8hr'!$A:$Z,$IU70+FL$21-$G$21,$IT70)</f>
        <v>56</v>
      </c>
      <c r="FM70" s="10">
        <f>INDEX('O3-8hr'!$A:$Z,$IU70+FM$21-$G$21,$IT70)</f>
        <v>40</v>
      </c>
      <c r="FN70" s="10">
        <f>INDEX('O3-8hr'!$A:$Z,$IU70+FN$21-$G$21,$IT70)</f>
        <v>46</v>
      </c>
      <c r="FO70" s="10">
        <f>INDEX('O3-8hr'!$A:$Z,$IU70+FO$21-$G$21,$IT70)</f>
        <v>49</v>
      </c>
      <c r="FP70" s="10">
        <f>INDEX('O3-8hr'!$A:$Z,$IU70+FP$21-$G$21,$IT70)</f>
        <v>57</v>
      </c>
      <c r="FQ70" s="10">
        <f>INDEX('O3-8hr'!$A:$Z,$IU70+FQ$21-$G$21,$IT70)</f>
        <v>44.000000000000007</v>
      </c>
      <c r="FR70" s="10">
        <f>INDEX('O3-8hr'!$A:$Z,$IU70+FR$21-$G$21,$IT70)</f>
        <v>50</v>
      </c>
      <c r="FS70" s="10">
        <f>INDEX('O3-8hr'!$A:$Z,$IU70+FS$21-$G$21,$IT70)</f>
        <v>58</v>
      </c>
      <c r="FT70" s="10">
        <f>INDEX('O3-8hr'!$A:$Z,$IU70+FT$21-$G$21,$IT70)</f>
        <v>43</v>
      </c>
      <c r="FU70" s="10">
        <f>INDEX('O3-8hr'!$A:$Z,$IU70+FU$21-$G$21,$IT70)</f>
        <v>46</v>
      </c>
      <c r="FV70" s="10">
        <f>INDEX('O3-8hr'!$A:$Z,$IU70+FV$21-$G$21,$IT70)</f>
        <v>48</v>
      </c>
      <c r="FW70" s="10">
        <f>INDEX('O3-8hr'!$A:$Z,$IU70+FW$21-$G$21,$IT70)</f>
        <v>60</v>
      </c>
      <c r="FX70" s="10">
        <f>INDEX('O3-8hr'!$A:$Z,$IU70+FX$21-$G$21,$IT70)</f>
        <v>44.000000000000007</v>
      </c>
      <c r="FY70" s="10">
        <f>INDEX('O3-8hr'!$A:$Z,$IU70+FY$21-$G$21,$IT70)</f>
        <v>33</v>
      </c>
      <c r="FZ70" s="10">
        <f>INDEX('O3-8hr'!$A:$Z,$IU70+FZ$21-$G$21,$IT70)</f>
        <v>48</v>
      </c>
      <c r="GA70" s="10">
        <f>INDEX('O3-8hr'!$A:$Z,$IU70+GA$21-$G$21,$IT70)</f>
        <v>64</v>
      </c>
      <c r="GB70" s="10">
        <f>INDEX('O3-8hr'!$A:$Z,$IU70+GB$21-$G$21,$IT70)</f>
        <v>60</v>
      </c>
      <c r="GC70" s="10">
        <f>INDEX('O3-8hr'!$A:$Z,$IU70+GC$21-$G$21,$IT70)</f>
        <v>49</v>
      </c>
      <c r="GD70" s="10">
        <f>INDEX('O3-8hr'!$A:$Z,$IU70+GD$21-$G$21,$IT70)</f>
        <v>53.000000000000007</v>
      </c>
      <c r="GE70" s="10">
        <f>INDEX('O3-8hr'!$A:$Z,$IU70+GE$21-$G$21,$IT70)</f>
        <v>51.000000000000007</v>
      </c>
      <c r="GF70" s="10">
        <f>INDEX('O3-8hr'!$A:$Z,$IU70+GF$21-$G$21,$IT70)</f>
        <v>52.000000000000007</v>
      </c>
      <c r="GG70" s="10">
        <f>INDEX('O3-8hr'!$A:$Z,$IU70+GG$21-$G$21,$IT70)</f>
        <v>50</v>
      </c>
      <c r="GH70" s="10">
        <f>INDEX('O3-8hr'!$A:$Z,$IU70+GH$21-$G$21,$IT70)</f>
        <v>64</v>
      </c>
      <c r="GI70" s="10">
        <f>INDEX('O3-8hr'!$A:$Z,$IU70+GI$21-$G$21,$IT70)</f>
        <v>34</v>
      </c>
      <c r="GJ70" s="10">
        <f>INDEX('O3-8hr'!$A:$Z,$IU70+GJ$21-$G$21,$IT70)</f>
        <v>29</v>
      </c>
      <c r="GK70" s="10">
        <f>INDEX('O3-8hr'!$A:$Z,$IU70+GK$21-$G$21,$IT70)</f>
        <v>35</v>
      </c>
      <c r="GL70" s="10">
        <f>INDEX('O3-8hr'!$A:$Z,$IU70+GL$21-$G$21,$IT70)</f>
        <v>40</v>
      </c>
      <c r="GM70" s="10">
        <f>INDEX('O3-8hr'!$A:$Z,$IU70+GM$21-$G$21,$IT70)</f>
        <v>31</v>
      </c>
      <c r="GN70" s="10">
        <f>INDEX('O3-8hr'!$A:$Z,$IU70+GN$21-$G$21,$IT70)</f>
        <v>31</v>
      </c>
      <c r="GO70" s="10">
        <f>INDEX('O3-8hr'!$A:$Z,$IU70+GO$21-$G$21,$IT70)</f>
        <v>42</v>
      </c>
      <c r="GP70" s="10">
        <f>INDEX('O3-8hr'!$A:$Z,$IU70+GP$21-$G$21,$IT70)</f>
        <v>62</v>
      </c>
      <c r="GQ70" s="10">
        <f>INDEX('O3-8hr'!$A:$Z,$IU70+GQ$21-$G$21,$IT70)</f>
        <v>50</v>
      </c>
      <c r="GR70" s="10">
        <f>INDEX('O3-8hr'!$A:$Z,$IU70+GR$21-$G$21,$IT70)</f>
        <v>57</v>
      </c>
      <c r="GS70" s="10">
        <f>INDEX('O3-8hr'!$A:$Z,$IU70+GS$21-$G$21,$IT70)</f>
        <v>39</v>
      </c>
      <c r="GT70" s="10">
        <f>INDEX('O3-8hr'!$A:$Z,$IU70+GT$21-$G$21,$IT70)</f>
        <v>43</v>
      </c>
      <c r="GU70" s="10">
        <f>INDEX('O3-8hr'!$A:$Z,$IU70+GU$21-$G$21,$IT70)</f>
        <v>58</v>
      </c>
      <c r="GV70" s="10">
        <f>INDEX('O3-8hr'!$A:$Z,$IU70+GV$21-$G$21,$IT70)</f>
        <v>62</v>
      </c>
      <c r="GW70" s="10">
        <f>INDEX('O3-8hr'!$A:$Z,$IU70+GW$21-$G$21,$IT70)</f>
        <v>41</v>
      </c>
      <c r="GX70" s="10">
        <f>INDEX('O3-8hr'!$A:$Z,$IU70+GX$21-$G$21,$IT70)</f>
        <v>42</v>
      </c>
      <c r="GY70" s="10">
        <f>INDEX('O3-8hr'!$A:$Z,$IU70+GY$21-$G$21,$IT70)</f>
        <v>44.000000000000007</v>
      </c>
      <c r="GZ70" s="10">
        <f>INDEX('O3-8hr'!$A:$Z,$IU70+GZ$21-$G$21,$IT70)</f>
        <v>37.000000000000007</v>
      </c>
      <c r="HA70" s="10">
        <f>INDEX('O3-8hr'!$A:$Z,$IU70+HA$21-$G$21,$IT70)</f>
        <v>24</v>
      </c>
      <c r="HB70" s="10">
        <f>INDEX('O3-8hr'!$A:$Z,$IU70+HB$21-$G$21,$IT70)</f>
        <v>43</v>
      </c>
      <c r="HC70" s="10">
        <f>INDEX('O3-8hr'!$A:$Z,$IU70+HC$21-$G$21,$IT70)</f>
        <v>51.000000000000007</v>
      </c>
      <c r="HD70" s="10">
        <f>INDEX('O3-8hr'!$A:$Z,$IU70+HD$21-$G$21,$IT70)</f>
        <v>54</v>
      </c>
      <c r="HE70" s="10">
        <f>INDEX('O3-8hr'!$A:$Z,$IU70+HE$21-$G$21,$IT70)</f>
        <v>78</v>
      </c>
      <c r="HF70" s="10">
        <f>INDEX('O3-8hr'!$A:$Z,$IU70+HF$21-$G$21,$IT70)</f>
        <v>31</v>
      </c>
      <c r="HG70" s="10">
        <f>INDEX('O3-8hr'!$A:$Z,$IU70+HG$21-$G$21,$IT70)</f>
        <v>32</v>
      </c>
      <c r="HH70" s="10">
        <f>INDEX('O3-8hr'!$A:$Z,$IU70+HH$21-$G$21,$IT70)</f>
        <v>45.000000000000007</v>
      </c>
      <c r="HI70" s="10">
        <f>INDEX('O3-8hr'!$A:$Z,$IU70+HI$21-$G$21,$IT70)</f>
        <v>40</v>
      </c>
      <c r="HJ70" s="10">
        <f>INDEX('O3-8hr'!$A:$Z,$IU70+HJ$21-$G$21,$IT70)</f>
        <v>30</v>
      </c>
      <c r="HK70" s="10">
        <f>INDEX('O3-8hr'!$A:$Z,$IU70+HK$21-$G$21,$IT70)</f>
        <v>24</v>
      </c>
      <c r="HL70" s="10">
        <f>INDEX('O3-8hr'!$A:$Z,$IU70+HL$21-$G$21,$IT70)</f>
        <v>21</v>
      </c>
      <c r="HM70" s="10">
        <f>INDEX('O3-8hr'!$A:$Z,$IU70+HM$21-$G$21,$IT70)</f>
        <v>19</v>
      </c>
      <c r="HN70" s="10">
        <f>INDEX('O3-8hr'!$A:$Z,$IU70+HN$21-$G$21,$IT70)</f>
        <v>15.000000000000002</v>
      </c>
      <c r="HO70" s="10">
        <f>INDEX('O3-8hr'!$A:$Z,$IU70+HO$21-$G$21,$IT70)</f>
        <v>37.000000000000007</v>
      </c>
      <c r="HP70" s="10">
        <f>INDEX('O3-8hr'!$A:$Z,$IU70+HP$21-$G$21,$IT70)</f>
        <v>26.000000000000004</v>
      </c>
      <c r="HQ70" s="10">
        <f>INDEX('O3-8hr'!$A:$Z,$IU70+HQ$21-$G$21,$IT70)</f>
        <v>28</v>
      </c>
      <c r="HR70" s="10">
        <f>INDEX('O3-8hr'!$A:$Z,$IU70+HR$21-$G$21,$IT70)</f>
        <v>43</v>
      </c>
      <c r="HS70" s="10">
        <f>INDEX('O3-8hr'!$A:$Z,$IU70+HS$21-$G$21,$IT70)</f>
        <v>43</v>
      </c>
      <c r="HT70" s="10">
        <f>INDEX('O3-8hr'!$A:$Z,$IU70+HT$21-$G$21,$IT70)</f>
        <v>20</v>
      </c>
      <c r="HU70" s="10">
        <f>INDEX('O3-8hr'!$A:$Z,$IU70+HU$21-$G$21,$IT70)</f>
        <v>22.000000000000004</v>
      </c>
      <c r="HV70" s="10">
        <f>INDEX('O3-8hr'!$A:$Z,$IU70+HV$21-$G$21,$IT70)</f>
        <v>36.000000000000007</v>
      </c>
      <c r="HW70" s="10">
        <f>INDEX('O3-8hr'!$A:$Z,$IU70+HW$21-$G$21,$IT70)</f>
        <v>27</v>
      </c>
      <c r="HX70" s="10">
        <f>INDEX('O3-8hr'!$A:$Z,$IU70+HX$21-$G$21,$IT70)</f>
        <v>37.000000000000007</v>
      </c>
      <c r="HY70" s="10">
        <f>INDEX('O3-8hr'!$A:$Z,$IU70+HY$21-$G$21,$IT70)</f>
        <v>23</v>
      </c>
      <c r="HZ70" s="10">
        <f>INDEX('O3-8hr'!$A:$Z,$IU70+HZ$21-$G$21,$IT70)</f>
        <v>30</v>
      </c>
      <c r="IA70" s="10">
        <f>INDEX('O3-8hr'!$A:$Z,$IU70+IA$21-$G$21,$IT70)</f>
        <v>32</v>
      </c>
      <c r="IB70" s="10">
        <f>INDEX('O3-8hr'!$A:$Z,$IU70+IB$21-$G$21,$IT70)</f>
        <v>40</v>
      </c>
      <c r="IC70" s="10">
        <f>INDEX('O3-8hr'!$A:$Z,$IU70+IC$21-$G$21,$IT70)</f>
        <v>47</v>
      </c>
      <c r="ID70" s="10">
        <f>INDEX('O3-8hr'!$A:$Z,$IU70+ID$21-$G$21,$IT70)</f>
        <v>50</v>
      </c>
      <c r="IE70" s="10">
        <f>INDEX('O3-8hr'!$A:$Z,$IU70+IE$21-$G$21,$IT70)</f>
        <v>48</v>
      </c>
      <c r="IF70" s="10">
        <f>INDEX('O3-8hr'!$A:$Z,$IU70+IF$21-$G$21,$IT70)</f>
        <v>34</v>
      </c>
      <c r="IG70" s="10">
        <f>INDEX('O3-8hr'!$A:$Z,$IU70+IG$21-$G$21,$IT70)</f>
        <v>33</v>
      </c>
      <c r="IH70" s="10">
        <f>INDEX('O3-8hr'!$A:$Z,$IU70+IH$21-$G$21,$IT70)</f>
        <v>25</v>
      </c>
      <c r="II70" s="10">
        <f>INDEX('O3-8hr'!$A:$Z,$IU70+II$21-$G$21,$IT70)</f>
        <v>37.000000000000007</v>
      </c>
      <c r="IJ70" s="10">
        <f>INDEX('O3-8hr'!$A:$Z,$IU70+IJ$21-$G$21,$IT70)</f>
        <v>36.000000000000007</v>
      </c>
      <c r="IK70" s="10">
        <f>INDEX('O3-8hr'!$A:$Z,$IU70+IK$21-$G$21,$IT70)</f>
        <v>29</v>
      </c>
      <c r="IL70" s="10">
        <f>INDEX('O3-8hr'!$A:$Z,$IU70+IL$21-$G$21,$IT70)</f>
        <v>33</v>
      </c>
      <c r="IM70" s="10">
        <f>INDEX('O3-8hr'!$A:$Z,$IU70+IM$21-$G$21,$IT70)</f>
        <v>12</v>
      </c>
      <c r="IN70" s="10">
        <f>INDEX('O3-8hr'!$A:$Z,$IU70+IN$21-$G$21,$IT70)</f>
        <v>34</v>
      </c>
      <c r="IO70" s="10">
        <f>INDEX('O3-8hr'!$A:$Z,$IU70+IO$21-$G$21,$IT70)</f>
        <v>37.000000000000007</v>
      </c>
      <c r="IP70" s="10">
        <f>INDEX('O3-8hr'!$A:$Z,$IU70+IP$21-$G$21,$IT70)</f>
        <v>48</v>
      </c>
      <c r="IQ70" s="15">
        <f>INDEX('O3-8hr'!$A:$Z,$IU70+IQ$21-$G$21,$IT70)</f>
        <v>27</v>
      </c>
      <c r="IR70" s="21">
        <f t="shared" si="59"/>
        <v>78</v>
      </c>
      <c r="IT70" s="40">
        <f>MATCH($B70,'O3-8hr'!$1:$1,0)</f>
        <v>11</v>
      </c>
      <c r="IU70" s="40">
        <f>MATCH(DATE($A70,$IT$18,$IU$18),'O3-8hr'!$B:$B,0)</f>
        <v>431</v>
      </c>
    </row>
    <row r="71" spans="1:255" ht="12.75" customHeight="1" x14ac:dyDescent="0.2">
      <c r="A71" s="21">
        <v>2016</v>
      </c>
      <c r="B71" s="21">
        <v>340030006</v>
      </c>
      <c r="C71" s="20">
        <f>INDEX(Sites!$A:$N,MATCH($B71,Sites!$A:$A,0),2)</f>
        <v>40.870435999999998</v>
      </c>
      <c r="D71" s="21" t="str">
        <f>INDEX(Sites!$A:$N,MATCH($B71,Sites!$A:$A,0),4)</f>
        <v>NJ</v>
      </c>
      <c r="E71" s="21" t="str">
        <f>INDEX(Sites!$A:$N,MATCH($B71,Sites!$A:$A,0),10)</f>
        <v>1.0</v>
      </c>
      <c r="F71" s="40" t="str">
        <f>INDEX(Sites!$A:$N,MATCH($B71,Sites!$A:$A,0),6)</f>
        <v>Leonia</v>
      </c>
      <c r="G71" s="16" t="str">
        <f>INDEX('O3-8hr'!$A:$Z,$IU71+G$21-$G$21,$IT71)</f>
        <v/>
      </c>
      <c r="H71" s="10" t="str">
        <f>INDEX('O3-8hr'!$A:$Z,$IU71+H$21-$G$21,$IT71)</f>
        <v/>
      </c>
      <c r="I71" s="10" t="str">
        <f>INDEX('O3-8hr'!$A:$Z,$IU71+I$21-$G$21,$IT71)</f>
        <v/>
      </c>
      <c r="J71" s="10" t="str">
        <f>INDEX('O3-8hr'!$A:$Z,$IU71+J$21-$G$21,$IT71)</f>
        <v/>
      </c>
      <c r="K71" s="10" t="str">
        <f>INDEX('O3-8hr'!$A:$Z,$IU71+K$21-$G$21,$IT71)</f>
        <v/>
      </c>
      <c r="L71" s="10" t="str">
        <f>INDEX('O3-8hr'!$A:$Z,$IU71+L$21-$G$21,$IT71)</f>
        <v/>
      </c>
      <c r="M71" s="10">
        <f>INDEX('O3-8hr'!$A:$Z,$IU71+M$21-$G$21,$IT71)</f>
        <v>26.000000000000004</v>
      </c>
      <c r="N71" s="10">
        <f>INDEX('O3-8hr'!$A:$Z,$IU71+N$21-$G$21,$IT71)</f>
        <v>20</v>
      </c>
      <c r="O71" s="10">
        <f>INDEX('O3-8hr'!$A:$Z,$IU71+O$21-$G$21,$IT71)</f>
        <v>16</v>
      </c>
      <c r="P71" s="10">
        <f>INDEX('O3-8hr'!$A:$Z,$IU71+P$21-$G$21,$IT71)</f>
        <v>31</v>
      </c>
      <c r="Q71" s="10">
        <f>INDEX('O3-8hr'!$A:$Z,$IU71+Q$21-$G$21,$IT71)</f>
        <v>29</v>
      </c>
      <c r="R71" s="10">
        <f>INDEX('O3-8hr'!$A:$Z,$IU71+R$21-$G$21,$IT71)</f>
        <v>18.000000000000004</v>
      </c>
      <c r="S71" s="10">
        <f>INDEX('O3-8hr'!$A:$Z,$IU71+S$21-$G$21,$IT71)</f>
        <v>36.000000000000007</v>
      </c>
      <c r="T71" s="10">
        <f>INDEX('O3-8hr'!$A:$Z,$IU71+T$21-$G$21,$IT71)</f>
        <v>38</v>
      </c>
      <c r="U71" s="10">
        <f>INDEX('O3-8hr'!$A:$Z,$IU71+U$21-$G$21,$IT71)</f>
        <v>32</v>
      </c>
      <c r="V71" s="10">
        <f>INDEX('O3-8hr'!$A:$Z,$IU71+V$21-$G$21,$IT71)</f>
        <v>22.000000000000004</v>
      </c>
      <c r="W71" s="10">
        <f>INDEX('O3-8hr'!$A:$Z,$IU71+W$21-$G$21,$IT71)</f>
        <v>35</v>
      </c>
      <c r="X71" s="10">
        <f>INDEX('O3-8hr'!$A:$Z,$IU71+X$21-$G$21,$IT71)</f>
        <v>36.000000000000007</v>
      </c>
      <c r="Y71" s="10">
        <f>INDEX('O3-8hr'!$A:$Z,$IU71+Y$21-$G$21,$IT71)</f>
        <v>41</v>
      </c>
      <c r="Z71" s="10">
        <f>INDEX('O3-8hr'!$A:$Z,$IU71+Z$21-$G$21,$IT71)</f>
        <v>41</v>
      </c>
      <c r="AA71" s="10">
        <f>INDEX('O3-8hr'!$A:$Z,$IU71+AA$21-$G$21,$IT71)</f>
        <v>42</v>
      </c>
      <c r="AB71" s="10">
        <f>INDEX('O3-8hr'!$A:$Z,$IU71+AB$21-$G$21,$IT71)</f>
        <v>42</v>
      </c>
      <c r="AC71" s="10">
        <f>INDEX('O3-8hr'!$A:$Z,$IU71+AC$21-$G$21,$IT71)</f>
        <v>45.000000000000007</v>
      </c>
      <c r="AD71" s="10">
        <f>INDEX('O3-8hr'!$A:$Z,$IU71+AD$21-$G$21,$IT71)</f>
        <v>43</v>
      </c>
      <c r="AE71" s="10">
        <f>INDEX('O3-8hr'!$A:$Z,$IU71+AE$21-$G$21,$IT71)</f>
        <v>41</v>
      </c>
      <c r="AF71" s="10">
        <f>INDEX('O3-8hr'!$A:$Z,$IU71+AF$21-$G$21,$IT71)</f>
        <v>36.000000000000007</v>
      </c>
      <c r="AG71" s="10">
        <f>INDEX('O3-8hr'!$A:$Z,$IU71+AG$21-$G$21,$IT71)</f>
        <v>33</v>
      </c>
      <c r="AH71" s="10">
        <f>INDEX('O3-8hr'!$A:$Z,$IU71+AH$21-$G$21,$IT71)</f>
        <v>40</v>
      </c>
      <c r="AI71" s="10">
        <f>INDEX('O3-8hr'!$A:$Z,$IU71+AI$21-$G$21,$IT71)</f>
        <v>46</v>
      </c>
      <c r="AJ71" s="10">
        <f>INDEX('O3-8hr'!$A:$Z,$IU71+AJ$21-$G$21,$IT71)</f>
        <v>40</v>
      </c>
      <c r="AK71" s="10">
        <f>INDEX('O3-8hr'!$A:$Z,$IU71+AK$21-$G$21,$IT71)</f>
        <v>47</v>
      </c>
      <c r="AL71" s="10">
        <f>INDEX('O3-8hr'!$A:$Z,$IU71+AL$21-$G$21,$IT71)</f>
        <v>44.000000000000007</v>
      </c>
      <c r="AM71" s="10">
        <f>INDEX('O3-8hr'!$A:$Z,$IU71+AM$21-$G$21,$IT71)</f>
        <v>36.000000000000007</v>
      </c>
      <c r="AN71" s="10">
        <f>INDEX('O3-8hr'!$A:$Z,$IU71+AN$21-$G$21,$IT71)</f>
        <v>41</v>
      </c>
      <c r="AO71" s="10">
        <f>INDEX('O3-8hr'!$A:$Z,$IU71+AO$21-$G$21,$IT71)</f>
        <v>33</v>
      </c>
      <c r="AP71" s="10">
        <f>INDEX('O3-8hr'!$A:$Z,$IU71+AP$21-$G$21,$IT71)</f>
        <v>42</v>
      </c>
      <c r="AQ71" s="10">
        <f>INDEX('O3-8hr'!$A:$Z,$IU71+AQ$21-$G$21,$IT71)</f>
        <v>41</v>
      </c>
      <c r="AR71" s="10">
        <f>INDEX('O3-8hr'!$A:$Z,$IU71+AR$21-$G$21,$IT71)</f>
        <v>40</v>
      </c>
      <c r="AS71" s="10">
        <f>INDEX('O3-8hr'!$A:$Z,$IU71+AS$21-$G$21,$IT71)</f>
        <v>37.000000000000007</v>
      </c>
      <c r="AT71" s="10">
        <f>INDEX('O3-8hr'!$A:$Z,$IU71+AT$21-$G$21,$IT71)</f>
        <v>38</v>
      </c>
      <c r="AU71" s="10">
        <f>INDEX('O3-8hr'!$A:$Z,$IU71+AU$21-$G$21,$IT71)</f>
        <v>42</v>
      </c>
      <c r="AV71" s="10">
        <f>INDEX('O3-8hr'!$A:$Z,$IU71+AV$21-$G$21,$IT71)</f>
        <v>37.000000000000007</v>
      </c>
      <c r="AW71" s="10">
        <f>INDEX('O3-8hr'!$A:$Z,$IU71+AW$21-$G$21,$IT71)</f>
        <v>39</v>
      </c>
      <c r="AX71" s="10">
        <f>INDEX('O3-8hr'!$A:$Z,$IU71+AX$21-$G$21,$IT71)</f>
        <v>43</v>
      </c>
      <c r="AY71" s="10">
        <f>INDEX('O3-8hr'!$A:$Z,$IU71+AY$21-$G$21,$IT71)</f>
        <v>44.000000000000007</v>
      </c>
      <c r="AZ71" s="10">
        <f>INDEX('O3-8hr'!$A:$Z,$IU71+AZ$21-$G$21,$IT71)</f>
        <v>46</v>
      </c>
      <c r="BA71" s="10">
        <f>INDEX('O3-8hr'!$A:$Z,$IU71+BA$21-$G$21,$IT71)</f>
        <v>49</v>
      </c>
      <c r="BB71" s="10">
        <f>INDEX('O3-8hr'!$A:$Z,$IU71+BB$21-$G$21,$IT71)</f>
        <v>54</v>
      </c>
      <c r="BC71" s="10">
        <f>INDEX('O3-8hr'!$A:$Z,$IU71+BC$21-$G$21,$IT71)</f>
        <v>59.000000000000007</v>
      </c>
      <c r="BD71" s="10">
        <f>INDEX('O3-8hr'!$A:$Z,$IU71+BD$21-$G$21,$IT71)</f>
        <v>54</v>
      </c>
      <c r="BE71" s="10">
        <f>INDEX('O3-8hr'!$A:$Z,$IU71+BE$21-$G$21,$IT71)</f>
        <v>53.000000000000007</v>
      </c>
      <c r="BF71" s="10">
        <f>INDEX('O3-8hr'!$A:$Z,$IU71+BF$21-$G$21,$IT71)</f>
        <v>59.000000000000007</v>
      </c>
      <c r="BG71" s="10">
        <f>INDEX('O3-8hr'!$A:$Z,$IU71+BG$21-$G$21,$IT71)</f>
        <v>62</v>
      </c>
      <c r="BH71" s="10">
        <f>INDEX('O3-8hr'!$A:$Z,$IU71+BH$21-$G$21,$IT71)</f>
        <v>41</v>
      </c>
      <c r="BI71" s="10">
        <f>INDEX('O3-8hr'!$A:$Z,$IU71+BI$21-$G$21,$IT71)</f>
        <v>49</v>
      </c>
      <c r="BJ71" s="10">
        <f>INDEX('O3-8hr'!$A:$Z,$IU71+BJ$21-$G$21,$IT71)</f>
        <v>38</v>
      </c>
      <c r="BK71" s="10">
        <f>INDEX('O3-8hr'!$A:$Z,$IU71+BK$21-$G$21,$IT71)</f>
        <v>32</v>
      </c>
      <c r="BL71" s="10">
        <f>INDEX('O3-8hr'!$A:$Z,$IU71+BL$21-$G$21,$IT71)</f>
        <v>30</v>
      </c>
      <c r="BM71" s="10">
        <f>INDEX('O3-8hr'!$A:$Z,$IU71+BM$21-$G$21,$IT71)</f>
        <v>40</v>
      </c>
      <c r="BN71" s="10">
        <f>INDEX('O3-8hr'!$A:$Z,$IU71+BN$21-$G$21,$IT71)</f>
        <v>42</v>
      </c>
      <c r="BO71" s="10">
        <f>INDEX('O3-8hr'!$A:$Z,$IU71+BO$21-$G$21,$IT71)</f>
        <v>48</v>
      </c>
      <c r="BP71" s="10">
        <f>INDEX('O3-8hr'!$A:$Z,$IU71+BP$21-$G$21,$IT71)</f>
        <v>36.000000000000007</v>
      </c>
      <c r="BQ71" s="10">
        <f>INDEX('O3-8hr'!$A:$Z,$IU71+BQ$21-$G$21,$IT71)</f>
        <v>18.000000000000004</v>
      </c>
      <c r="BR71" s="10">
        <f>INDEX('O3-8hr'!$A:$Z,$IU71+BR$21-$G$21,$IT71)</f>
        <v>22.000000000000004</v>
      </c>
      <c r="BS71" s="10">
        <f>INDEX('O3-8hr'!$A:$Z,$IU71+BS$21-$G$21,$IT71)</f>
        <v>30</v>
      </c>
      <c r="BT71" s="10">
        <f>INDEX('O3-8hr'!$A:$Z,$IU71+BT$21-$G$21,$IT71)</f>
        <v>29</v>
      </c>
      <c r="BU71" s="10">
        <f>INDEX('O3-8hr'!$A:$Z,$IU71+BU$21-$G$21,$IT71)</f>
        <v>26.000000000000004</v>
      </c>
      <c r="BV71" s="10">
        <f>INDEX('O3-8hr'!$A:$Z,$IU71+BV$21-$G$21,$IT71)</f>
        <v>25</v>
      </c>
      <c r="BW71" s="10">
        <f>INDEX('O3-8hr'!$A:$Z,$IU71+BW$21-$G$21,$IT71)</f>
        <v>40</v>
      </c>
      <c r="BX71" s="10">
        <f>INDEX('O3-8hr'!$A:$Z,$IU71+BX$21-$G$21,$IT71)</f>
        <v>50</v>
      </c>
      <c r="BY71" s="10">
        <f>INDEX('O3-8hr'!$A:$Z,$IU71+BY$21-$G$21,$IT71)</f>
        <v>33</v>
      </c>
      <c r="BZ71" s="10">
        <f>INDEX('O3-8hr'!$A:$Z,$IU71+BZ$21-$G$21,$IT71)</f>
        <v>45.000000000000007</v>
      </c>
      <c r="CA71" s="10">
        <f>INDEX('O3-8hr'!$A:$Z,$IU71+CA$21-$G$21,$IT71)</f>
        <v>59.000000000000007</v>
      </c>
      <c r="CB71" s="10">
        <f>INDEX('O3-8hr'!$A:$Z,$IU71+CB$21-$G$21,$IT71)</f>
        <v>19</v>
      </c>
      <c r="CC71" s="10">
        <f>INDEX('O3-8hr'!$A:$Z,$IU71+CC$21-$G$21,$IT71)</f>
        <v>50</v>
      </c>
      <c r="CD71" s="10">
        <f>INDEX('O3-8hr'!$A:$Z,$IU71+CD$21-$G$21,$IT71)</f>
        <v>30</v>
      </c>
      <c r="CE71" s="10">
        <f>INDEX('O3-8hr'!$A:$Z,$IU71+CE$21-$G$21,$IT71)</f>
        <v>43</v>
      </c>
      <c r="CF71" s="10">
        <f>INDEX('O3-8hr'!$A:$Z,$IU71+CF$21-$G$21,$IT71)</f>
        <v>35</v>
      </c>
      <c r="CG71" s="10">
        <f>INDEX('O3-8hr'!$A:$Z,$IU71+CG$21-$G$21,$IT71)</f>
        <v>41</v>
      </c>
      <c r="CH71" s="10">
        <f>INDEX('O3-8hr'!$A:$Z,$IU71+CH$21-$G$21,$IT71)</f>
        <v>41</v>
      </c>
      <c r="CI71" s="10">
        <f>INDEX('O3-8hr'!$A:$Z,$IU71+CI$21-$G$21,$IT71)</f>
        <v>52.000000000000007</v>
      </c>
      <c r="CJ71" s="10">
        <f>INDEX('O3-8hr'!$A:$Z,$IU71+CJ$21-$G$21,$IT71)</f>
        <v>44.000000000000007</v>
      </c>
      <c r="CK71" s="10">
        <f>INDEX('O3-8hr'!$A:$Z,$IU71+CK$21-$G$21,$IT71)</f>
        <v>49</v>
      </c>
      <c r="CL71" s="10">
        <f>INDEX('O3-8hr'!$A:$Z,$IU71+CL$21-$G$21,$IT71)</f>
        <v>52.000000000000007</v>
      </c>
      <c r="CM71" s="10">
        <f>INDEX('O3-8hr'!$A:$Z,$IU71+CM$21-$G$21,$IT71)</f>
        <v>40</v>
      </c>
      <c r="CN71" s="10" t="str">
        <f>INDEX('O3-8hr'!$A:$Z,$IU71+CN$21-$G$21,$IT71)</f>
        <v/>
      </c>
      <c r="CO71" s="10">
        <f>INDEX('O3-8hr'!$A:$Z,$IU71+CO$21-$G$21,$IT71)</f>
        <v>34</v>
      </c>
      <c r="CP71" s="10">
        <f>INDEX('O3-8hr'!$A:$Z,$IU71+CP$21-$G$21,$IT71)</f>
        <v>62</v>
      </c>
      <c r="CQ71" s="10">
        <f>INDEX('O3-8hr'!$A:$Z,$IU71+CQ$21-$G$21,$IT71)</f>
        <v>77</v>
      </c>
      <c r="CR71" s="10">
        <f>INDEX('O3-8hr'!$A:$Z,$IU71+CR$21-$G$21,$IT71)</f>
        <v>58</v>
      </c>
      <c r="CS71" s="10">
        <f>INDEX('O3-8hr'!$A:$Z,$IU71+CS$21-$G$21,$IT71)</f>
        <v>46</v>
      </c>
      <c r="CT71" s="10">
        <f>INDEX('O3-8hr'!$A:$Z,$IU71+CT$21-$G$21,$IT71)</f>
        <v>65</v>
      </c>
      <c r="CU71" s="10">
        <f>INDEX('O3-8hr'!$A:$Z,$IU71+CU$21-$G$21,$IT71)</f>
        <v>60</v>
      </c>
      <c r="CV71" s="10">
        <f>INDEX('O3-8hr'!$A:$Z,$IU71+CV$21-$G$21,$IT71)</f>
        <v>42</v>
      </c>
      <c r="CW71" s="10">
        <f>INDEX('O3-8hr'!$A:$Z,$IU71+CW$21-$G$21,$IT71)</f>
        <v>17</v>
      </c>
      <c r="CX71" s="10">
        <f>INDEX('O3-8hr'!$A:$Z,$IU71+CX$21-$G$21,$IT71)</f>
        <v>61.000000000000007</v>
      </c>
      <c r="CY71" s="10">
        <f>INDEX('O3-8hr'!$A:$Z,$IU71+CY$21-$G$21,$IT71)</f>
        <v>34</v>
      </c>
      <c r="CZ71" s="10">
        <f>INDEX('O3-8hr'!$A:$Z,$IU71+CZ$21-$G$21,$IT71)</f>
        <v>58</v>
      </c>
      <c r="DA71" s="10">
        <f>INDEX('O3-8hr'!$A:$Z,$IU71+DA$21-$G$21,$IT71)</f>
        <v>60</v>
      </c>
      <c r="DB71" s="10">
        <f>INDEX('O3-8hr'!$A:$Z,$IU71+DB$21-$G$21,$IT71)</f>
        <v>26.000000000000004</v>
      </c>
      <c r="DC71" s="10">
        <f>INDEX('O3-8hr'!$A:$Z,$IU71+DC$21-$G$21,$IT71)</f>
        <v>44.000000000000007</v>
      </c>
      <c r="DD71" s="10">
        <f>INDEX('O3-8hr'!$A:$Z,$IU71+DD$21-$G$21,$IT71)</f>
        <v>41</v>
      </c>
      <c r="DE71" s="10">
        <f>INDEX('O3-8hr'!$A:$Z,$IU71+DE$21-$G$21,$IT71)</f>
        <v>69</v>
      </c>
      <c r="DF71" s="10">
        <f>INDEX('O3-8hr'!$A:$Z,$IU71+DF$21-$G$21,$IT71)</f>
        <v>46</v>
      </c>
      <c r="DG71" s="10">
        <f>INDEX('O3-8hr'!$A:$Z,$IU71+DG$21-$G$21,$IT71)</f>
        <v>26.000000000000004</v>
      </c>
      <c r="DH71" s="10">
        <f>INDEX('O3-8hr'!$A:$Z,$IU71+DH$21-$G$21,$IT71)</f>
        <v>40</v>
      </c>
      <c r="DI71" s="10">
        <f>INDEX('O3-8hr'!$A:$Z,$IU71+DI$21-$G$21,$IT71)</f>
        <v>55</v>
      </c>
      <c r="DJ71" s="10">
        <f>INDEX('O3-8hr'!$A:$Z,$IU71+DJ$21-$G$21,$IT71)</f>
        <v>33</v>
      </c>
      <c r="DK71" s="10">
        <f>INDEX('O3-8hr'!$A:$Z,$IU71+DK$21-$G$21,$IT71)</f>
        <v>51.000000000000007</v>
      </c>
      <c r="DL71" s="10">
        <f>INDEX('O3-8hr'!$A:$Z,$IU71+DL$21-$G$21,$IT71)</f>
        <v>66</v>
      </c>
      <c r="DM71" s="10">
        <f>INDEX('O3-8hr'!$A:$Z,$IU71+DM$21-$G$21,$IT71)</f>
        <v>74.000000000000014</v>
      </c>
      <c r="DN71" s="10">
        <f>INDEX('O3-8hr'!$A:$Z,$IU71+DN$21-$G$21,$IT71)</f>
        <v>52.000000000000007</v>
      </c>
      <c r="DO71" s="10">
        <f>INDEX('O3-8hr'!$A:$Z,$IU71+DO$21-$G$21,$IT71)</f>
        <v>56</v>
      </c>
      <c r="DP71" s="10">
        <f>INDEX('O3-8hr'!$A:$Z,$IU71+DP$21-$G$21,$IT71)</f>
        <v>52.000000000000007</v>
      </c>
      <c r="DQ71" s="10">
        <f>INDEX('O3-8hr'!$A:$Z,$IU71+DQ$21-$G$21,$IT71)</f>
        <v>50</v>
      </c>
      <c r="DR71" s="10">
        <f>INDEX('O3-8hr'!$A:$Z,$IU71+DR$21-$G$21,$IT71)</f>
        <v>63</v>
      </c>
      <c r="DS71" s="10">
        <f>INDEX('O3-8hr'!$A:$Z,$IU71+DS$21-$G$21,$IT71)</f>
        <v>62</v>
      </c>
      <c r="DT71" s="10">
        <f>INDEX('O3-8hr'!$A:$Z,$IU71+DT$21-$G$21,$IT71)</f>
        <v>70</v>
      </c>
      <c r="DU71" s="10">
        <f>INDEX('O3-8hr'!$A:$Z,$IU71+DU$21-$G$21,$IT71)</f>
        <v>50</v>
      </c>
      <c r="DV71" s="10">
        <f>INDEX('O3-8hr'!$A:$Z,$IU71+DV$21-$G$21,$IT71)</f>
        <v>36.000000000000007</v>
      </c>
      <c r="DW71" s="10">
        <f>INDEX('O3-8hr'!$A:$Z,$IU71+DW$21-$G$21,$IT71)</f>
        <v>51.000000000000007</v>
      </c>
      <c r="DX71" s="10">
        <f>INDEX('O3-8hr'!$A:$Z,$IU71+DX$21-$G$21,$IT71)</f>
        <v>54</v>
      </c>
      <c r="DY71" s="10">
        <f>INDEX('O3-8hr'!$A:$Z,$IU71+DY$21-$G$21,$IT71)</f>
        <v>42</v>
      </c>
      <c r="DZ71" s="10">
        <f>INDEX('O3-8hr'!$A:$Z,$IU71+DZ$21-$G$21,$IT71)</f>
        <v>33</v>
      </c>
      <c r="EA71" s="10">
        <f>INDEX('O3-8hr'!$A:$Z,$IU71+EA$21-$G$21,$IT71)</f>
        <v>42</v>
      </c>
      <c r="EB71" s="10">
        <f>INDEX('O3-8hr'!$A:$Z,$IU71+EB$21-$G$21,$IT71)</f>
        <v>58</v>
      </c>
      <c r="EC71" s="10">
        <f>INDEX('O3-8hr'!$A:$Z,$IU71+EC$21-$G$21,$IT71)</f>
        <v>42</v>
      </c>
      <c r="ED71" s="10">
        <f>INDEX('O3-8hr'!$A:$Z,$IU71+ED$21-$G$21,$IT71)</f>
        <v>67</v>
      </c>
      <c r="EE71" s="10">
        <f>INDEX('O3-8hr'!$A:$Z,$IU71+EE$21-$G$21,$IT71)</f>
        <v>63</v>
      </c>
      <c r="EF71" s="10">
        <f>INDEX('O3-8hr'!$A:$Z,$IU71+EF$21-$G$21,$IT71)</f>
        <v>57</v>
      </c>
      <c r="EG71" s="10">
        <f>INDEX('O3-8hr'!$A:$Z,$IU71+EG$21-$G$21,$IT71)</f>
        <v>20</v>
      </c>
      <c r="EH71" s="10">
        <f>INDEX('O3-8hr'!$A:$Z,$IU71+EH$21-$G$21,$IT71)</f>
        <v>34</v>
      </c>
      <c r="EI71" s="10">
        <f>INDEX('O3-8hr'!$A:$Z,$IU71+EI$21-$G$21,$IT71)</f>
        <v>37.000000000000007</v>
      </c>
      <c r="EJ71" s="10">
        <f>INDEX('O3-8hr'!$A:$Z,$IU71+EJ$21-$G$21,$IT71)</f>
        <v>58</v>
      </c>
      <c r="EK71" s="10">
        <f>INDEX('O3-8hr'!$A:$Z,$IU71+EK$21-$G$21,$IT71)</f>
        <v>46</v>
      </c>
      <c r="EL71" s="10">
        <f>INDEX('O3-8hr'!$A:$Z,$IU71+EL$21-$G$21,$IT71)</f>
        <v>50</v>
      </c>
      <c r="EM71" s="10">
        <f>INDEX('O3-8hr'!$A:$Z,$IU71+EM$21-$G$21,$IT71)</f>
        <v>66</v>
      </c>
      <c r="EN71" s="10">
        <f>INDEX('O3-8hr'!$A:$Z,$IU71+EN$21-$G$21,$IT71)</f>
        <v>73.000000000000014</v>
      </c>
      <c r="EO71" s="10">
        <f>INDEX('O3-8hr'!$A:$Z,$IU71+EO$21-$G$21,$IT71)</f>
        <v>66</v>
      </c>
      <c r="EP71" s="10">
        <f>INDEX('O3-8hr'!$A:$Z,$IU71+EP$21-$G$21,$IT71)</f>
        <v>57</v>
      </c>
      <c r="EQ71" s="10">
        <f>INDEX('O3-8hr'!$A:$Z,$IU71+EQ$21-$G$21,$IT71)</f>
        <v>34</v>
      </c>
      <c r="ER71" s="10">
        <f>INDEX('O3-8hr'!$A:$Z,$IU71+ER$21-$G$21,$IT71)</f>
        <v>48</v>
      </c>
      <c r="ES71" s="10">
        <f>INDEX('O3-8hr'!$A:$Z,$IU71+ES$21-$G$21,$IT71)</f>
        <v>71.000000000000014</v>
      </c>
      <c r="ET71" s="10">
        <f>INDEX('O3-8hr'!$A:$Z,$IU71+ET$21-$G$21,$IT71)</f>
        <v>75</v>
      </c>
      <c r="EU71" s="10">
        <f>INDEX('O3-8hr'!$A:$Z,$IU71+EU$21-$G$21,$IT71)</f>
        <v>49</v>
      </c>
      <c r="EV71" s="10">
        <f>INDEX('O3-8hr'!$A:$Z,$IU71+EV$21-$G$21,$IT71)</f>
        <v>47</v>
      </c>
      <c r="EW71" s="10">
        <f>INDEX('O3-8hr'!$A:$Z,$IU71+EW$21-$G$21,$IT71)</f>
        <v>66</v>
      </c>
      <c r="EX71" s="10">
        <f>INDEX('O3-8hr'!$A:$Z,$IU71+EX$21-$G$21,$IT71)</f>
        <v>42</v>
      </c>
      <c r="EY71" s="10">
        <f>INDEX('O3-8hr'!$A:$Z,$IU71+EY$21-$G$21,$IT71)</f>
        <v>54</v>
      </c>
      <c r="EZ71" s="10">
        <f>INDEX('O3-8hr'!$A:$Z,$IU71+EZ$21-$G$21,$IT71)</f>
        <v>70</v>
      </c>
      <c r="FA71" s="10">
        <f>INDEX('O3-8hr'!$A:$Z,$IU71+FA$21-$G$21,$IT71)</f>
        <v>65</v>
      </c>
      <c r="FB71" s="10">
        <f>INDEX('O3-8hr'!$A:$Z,$IU71+FB$21-$G$21,$IT71)</f>
        <v>38</v>
      </c>
      <c r="FC71" s="10">
        <f>INDEX('O3-8hr'!$A:$Z,$IU71+FC$21-$G$21,$IT71)</f>
        <v>23</v>
      </c>
      <c r="FD71" s="10">
        <f>INDEX('O3-8hr'!$A:$Z,$IU71+FD$21-$G$21,$IT71)</f>
        <v>27</v>
      </c>
      <c r="FE71" s="10">
        <f>INDEX('O3-8hr'!$A:$Z,$IU71+FE$21-$G$21,$IT71)</f>
        <v>20</v>
      </c>
      <c r="FF71" s="10">
        <f>INDEX('O3-8hr'!$A:$Z,$IU71+FF$21-$G$21,$IT71)</f>
        <v>19</v>
      </c>
      <c r="FG71" s="10">
        <f>INDEX('O3-8hr'!$A:$Z,$IU71+FG$21-$G$21,$IT71)</f>
        <v>16</v>
      </c>
      <c r="FH71" s="10">
        <f>INDEX('O3-8hr'!$A:$Z,$IU71+FH$21-$G$21,$IT71)</f>
        <v>54</v>
      </c>
      <c r="FI71" s="10">
        <f>INDEX('O3-8hr'!$A:$Z,$IU71+FI$21-$G$21,$IT71)</f>
        <v>50</v>
      </c>
      <c r="FJ71" s="10">
        <f>INDEX('O3-8hr'!$A:$Z,$IU71+FJ$21-$G$21,$IT71)</f>
        <v>34</v>
      </c>
      <c r="FK71" s="10">
        <f>INDEX('O3-8hr'!$A:$Z,$IU71+FK$21-$G$21,$IT71)</f>
        <v>42</v>
      </c>
      <c r="FL71" s="10">
        <f>INDEX('O3-8hr'!$A:$Z,$IU71+FL$21-$G$21,$IT71)</f>
        <v>62</v>
      </c>
      <c r="FM71" s="10">
        <f>INDEX('O3-8hr'!$A:$Z,$IU71+FM$21-$G$21,$IT71)</f>
        <v>35</v>
      </c>
      <c r="FN71" s="10">
        <f>INDEX('O3-8hr'!$A:$Z,$IU71+FN$21-$G$21,$IT71)</f>
        <v>55</v>
      </c>
      <c r="FO71" s="10">
        <f>INDEX('O3-8hr'!$A:$Z,$IU71+FO$21-$G$21,$IT71)</f>
        <v>53.000000000000007</v>
      </c>
      <c r="FP71" s="10">
        <f>INDEX('O3-8hr'!$A:$Z,$IU71+FP$21-$G$21,$IT71)</f>
        <v>69</v>
      </c>
      <c r="FQ71" s="10">
        <f>INDEX('O3-8hr'!$A:$Z,$IU71+FQ$21-$G$21,$IT71)</f>
        <v>45.000000000000007</v>
      </c>
      <c r="FR71" s="10">
        <f>INDEX('O3-8hr'!$A:$Z,$IU71+FR$21-$G$21,$IT71)</f>
        <v>42</v>
      </c>
      <c r="FS71" s="10">
        <f>INDEX('O3-8hr'!$A:$Z,$IU71+FS$21-$G$21,$IT71)</f>
        <v>48</v>
      </c>
      <c r="FT71" s="10">
        <f>INDEX('O3-8hr'!$A:$Z,$IU71+FT$21-$G$21,$IT71)</f>
        <v>34</v>
      </c>
      <c r="FU71" s="10">
        <f>INDEX('O3-8hr'!$A:$Z,$IU71+FU$21-$G$21,$IT71)</f>
        <v>47</v>
      </c>
      <c r="FV71" s="10">
        <f>INDEX('O3-8hr'!$A:$Z,$IU71+FV$21-$G$21,$IT71)</f>
        <v>52.000000000000007</v>
      </c>
      <c r="FW71" s="10">
        <f>INDEX('O3-8hr'!$A:$Z,$IU71+FW$21-$G$21,$IT71)</f>
        <v>54</v>
      </c>
      <c r="FX71" s="10">
        <f>INDEX('O3-8hr'!$A:$Z,$IU71+FX$21-$G$21,$IT71)</f>
        <v>46</v>
      </c>
      <c r="FY71" s="10">
        <f>INDEX('O3-8hr'!$A:$Z,$IU71+FY$21-$G$21,$IT71)</f>
        <v>30</v>
      </c>
      <c r="FZ71" s="10">
        <f>INDEX('O3-8hr'!$A:$Z,$IU71+FZ$21-$G$21,$IT71)</f>
        <v>51.000000000000007</v>
      </c>
      <c r="GA71" s="10">
        <f>INDEX('O3-8hr'!$A:$Z,$IU71+GA$21-$G$21,$IT71)</f>
        <v>72.000000000000014</v>
      </c>
      <c r="GB71" s="10">
        <f>INDEX('O3-8hr'!$A:$Z,$IU71+GB$21-$G$21,$IT71)</f>
        <v>53.000000000000007</v>
      </c>
      <c r="GC71" s="10">
        <f>INDEX('O3-8hr'!$A:$Z,$IU71+GC$21-$G$21,$IT71)</f>
        <v>43</v>
      </c>
      <c r="GD71" s="10">
        <f>INDEX('O3-8hr'!$A:$Z,$IU71+GD$21-$G$21,$IT71)</f>
        <v>48</v>
      </c>
      <c r="GE71" s="10">
        <f>INDEX('O3-8hr'!$A:$Z,$IU71+GE$21-$G$21,$IT71)</f>
        <v>50</v>
      </c>
      <c r="GF71" s="10">
        <f>INDEX('O3-8hr'!$A:$Z,$IU71+GF$21-$G$21,$IT71)</f>
        <v>45.000000000000007</v>
      </c>
      <c r="GG71" s="10">
        <f>INDEX('O3-8hr'!$A:$Z,$IU71+GG$21-$G$21,$IT71)</f>
        <v>48</v>
      </c>
      <c r="GH71" s="10">
        <f>INDEX('O3-8hr'!$A:$Z,$IU71+GH$21-$G$21,$IT71)</f>
        <v>63</v>
      </c>
      <c r="GI71" s="10">
        <f>INDEX('O3-8hr'!$A:$Z,$IU71+GI$21-$G$21,$IT71)</f>
        <v>33</v>
      </c>
      <c r="GJ71" s="10">
        <f>INDEX('O3-8hr'!$A:$Z,$IU71+GJ$21-$G$21,$IT71)</f>
        <v>30</v>
      </c>
      <c r="GK71" s="10">
        <f>INDEX('O3-8hr'!$A:$Z,$IU71+GK$21-$G$21,$IT71)</f>
        <v>33</v>
      </c>
      <c r="GL71" s="10">
        <f>INDEX('O3-8hr'!$A:$Z,$IU71+GL$21-$G$21,$IT71)</f>
        <v>35</v>
      </c>
      <c r="GM71" s="10">
        <f>INDEX('O3-8hr'!$A:$Z,$IU71+GM$21-$G$21,$IT71)</f>
        <v>34</v>
      </c>
      <c r="GN71" s="10">
        <f>INDEX('O3-8hr'!$A:$Z,$IU71+GN$21-$G$21,$IT71)</f>
        <v>30</v>
      </c>
      <c r="GO71" s="10">
        <f>INDEX('O3-8hr'!$A:$Z,$IU71+GO$21-$G$21,$IT71)</f>
        <v>39</v>
      </c>
      <c r="GP71" s="10">
        <f>INDEX('O3-8hr'!$A:$Z,$IU71+GP$21-$G$21,$IT71)</f>
        <v>64</v>
      </c>
      <c r="GQ71" s="10">
        <f>INDEX('O3-8hr'!$A:$Z,$IU71+GQ$21-$G$21,$IT71)</f>
        <v>42</v>
      </c>
      <c r="GR71" s="10">
        <f>INDEX('O3-8hr'!$A:$Z,$IU71+GR$21-$G$21,$IT71)</f>
        <v>56</v>
      </c>
      <c r="GS71" s="10">
        <f>INDEX('O3-8hr'!$A:$Z,$IU71+GS$21-$G$21,$IT71)</f>
        <v>36.000000000000007</v>
      </c>
      <c r="GT71" s="10">
        <f>INDEX('O3-8hr'!$A:$Z,$IU71+GT$21-$G$21,$IT71)</f>
        <v>32</v>
      </c>
      <c r="GU71" s="10">
        <f>INDEX('O3-8hr'!$A:$Z,$IU71+GU$21-$G$21,$IT71)</f>
        <v>42</v>
      </c>
      <c r="GV71" s="10">
        <f>INDEX('O3-8hr'!$A:$Z,$IU71+GV$21-$G$21,$IT71)</f>
        <v>59.000000000000007</v>
      </c>
      <c r="GW71" s="10">
        <f>INDEX('O3-8hr'!$A:$Z,$IU71+GW$21-$G$21,$IT71)</f>
        <v>37.000000000000007</v>
      </c>
      <c r="GX71" s="10">
        <f>INDEX('O3-8hr'!$A:$Z,$IU71+GX$21-$G$21,$IT71)</f>
        <v>34</v>
      </c>
      <c r="GY71" s="10">
        <f>INDEX('O3-8hr'!$A:$Z,$IU71+GY$21-$G$21,$IT71)</f>
        <v>33</v>
      </c>
      <c r="GZ71" s="10">
        <f>INDEX('O3-8hr'!$A:$Z,$IU71+GZ$21-$G$21,$IT71)</f>
        <v>32</v>
      </c>
      <c r="HA71" s="10">
        <f>INDEX('O3-8hr'!$A:$Z,$IU71+HA$21-$G$21,$IT71)</f>
        <v>11.000000000000002</v>
      </c>
      <c r="HB71" s="10">
        <f>INDEX('O3-8hr'!$A:$Z,$IU71+HB$21-$G$21,$IT71)</f>
        <v>41</v>
      </c>
      <c r="HC71" s="10">
        <f>INDEX('O3-8hr'!$A:$Z,$IU71+HC$21-$G$21,$IT71)</f>
        <v>44.000000000000007</v>
      </c>
      <c r="HD71" s="10">
        <f>INDEX('O3-8hr'!$A:$Z,$IU71+HD$21-$G$21,$IT71)</f>
        <v>48</v>
      </c>
      <c r="HE71" s="10">
        <f>INDEX('O3-8hr'!$A:$Z,$IU71+HE$21-$G$21,$IT71)</f>
        <v>69</v>
      </c>
      <c r="HF71" s="10">
        <f>INDEX('O3-8hr'!$A:$Z,$IU71+HF$21-$G$21,$IT71)</f>
        <v>33</v>
      </c>
      <c r="HG71" s="10">
        <f>INDEX('O3-8hr'!$A:$Z,$IU71+HG$21-$G$21,$IT71)</f>
        <v>36.000000000000007</v>
      </c>
      <c r="HH71" s="10">
        <f>INDEX('O3-8hr'!$A:$Z,$IU71+HH$21-$G$21,$IT71)</f>
        <v>45.000000000000007</v>
      </c>
      <c r="HI71" s="10">
        <f>INDEX('O3-8hr'!$A:$Z,$IU71+HI$21-$G$21,$IT71)</f>
        <v>38</v>
      </c>
      <c r="HJ71" s="10">
        <f>INDEX('O3-8hr'!$A:$Z,$IU71+HJ$21-$G$21,$IT71)</f>
        <v>32</v>
      </c>
      <c r="HK71" s="10">
        <f>INDEX('O3-8hr'!$A:$Z,$IU71+HK$21-$G$21,$IT71)</f>
        <v>31</v>
      </c>
      <c r="HL71" s="10">
        <f>INDEX('O3-8hr'!$A:$Z,$IU71+HL$21-$G$21,$IT71)</f>
        <v>22.000000000000004</v>
      </c>
      <c r="HM71" s="10">
        <f>INDEX('O3-8hr'!$A:$Z,$IU71+HM$21-$G$21,$IT71)</f>
        <v>22.000000000000004</v>
      </c>
      <c r="HN71" s="10">
        <f>INDEX('O3-8hr'!$A:$Z,$IU71+HN$21-$G$21,$IT71)</f>
        <v>15.000000000000002</v>
      </c>
      <c r="HO71" s="10">
        <f>INDEX('O3-8hr'!$A:$Z,$IU71+HO$21-$G$21,$IT71)</f>
        <v>34</v>
      </c>
      <c r="HP71" s="10">
        <f>INDEX('O3-8hr'!$A:$Z,$IU71+HP$21-$G$21,$IT71)</f>
        <v>30</v>
      </c>
      <c r="HQ71" s="10">
        <f>INDEX('O3-8hr'!$A:$Z,$IU71+HQ$21-$G$21,$IT71)</f>
        <v>31</v>
      </c>
      <c r="HR71" s="10">
        <f>INDEX('O3-8hr'!$A:$Z,$IU71+HR$21-$G$21,$IT71)</f>
        <v>43</v>
      </c>
      <c r="HS71" s="10">
        <f>INDEX('O3-8hr'!$A:$Z,$IU71+HS$21-$G$21,$IT71)</f>
        <v>36.000000000000007</v>
      </c>
      <c r="HT71" s="10">
        <f>INDEX('O3-8hr'!$A:$Z,$IU71+HT$21-$G$21,$IT71)</f>
        <v>21</v>
      </c>
      <c r="HU71" s="10">
        <f>INDEX('O3-8hr'!$A:$Z,$IU71+HU$21-$G$21,$IT71)</f>
        <v>22.000000000000004</v>
      </c>
      <c r="HV71" s="10">
        <f>INDEX('O3-8hr'!$A:$Z,$IU71+HV$21-$G$21,$IT71)</f>
        <v>33</v>
      </c>
      <c r="HW71" s="10">
        <f>INDEX('O3-8hr'!$A:$Z,$IU71+HW$21-$G$21,$IT71)</f>
        <v>22.000000000000004</v>
      </c>
      <c r="HX71" s="10">
        <f>INDEX('O3-8hr'!$A:$Z,$IU71+HX$21-$G$21,$IT71)</f>
        <v>25</v>
      </c>
      <c r="HY71" s="10">
        <f>INDEX('O3-8hr'!$A:$Z,$IU71+HY$21-$G$21,$IT71)</f>
        <v>22.000000000000004</v>
      </c>
      <c r="HZ71" s="10">
        <f>INDEX('O3-8hr'!$A:$Z,$IU71+HZ$21-$G$21,$IT71)</f>
        <v>28</v>
      </c>
      <c r="IA71" s="10">
        <f>INDEX('O3-8hr'!$A:$Z,$IU71+IA$21-$G$21,$IT71)</f>
        <v>31</v>
      </c>
      <c r="IB71" s="10">
        <f>INDEX('O3-8hr'!$A:$Z,$IU71+IB$21-$G$21,$IT71)</f>
        <v>38</v>
      </c>
      <c r="IC71" s="10">
        <f>INDEX('O3-8hr'!$A:$Z,$IU71+IC$21-$G$21,$IT71)</f>
        <v>39</v>
      </c>
      <c r="ID71" s="10">
        <f>INDEX('O3-8hr'!$A:$Z,$IU71+ID$21-$G$21,$IT71)</f>
        <v>39</v>
      </c>
      <c r="IE71" s="10" t="str">
        <f>INDEX('O3-8hr'!$A:$Z,$IU71+IE$21-$G$21,$IT71)</f>
        <v/>
      </c>
      <c r="IF71" s="10">
        <f>INDEX('O3-8hr'!$A:$Z,$IU71+IF$21-$G$21,$IT71)</f>
        <v>26.000000000000004</v>
      </c>
      <c r="IG71" s="10">
        <f>INDEX('O3-8hr'!$A:$Z,$IU71+IG$21-$G$21,$IT71)</f>
        <v>16</v>
      </c>
      <c r="IH71" s="10">
        <f>INDEX('O3-8hr'!$A:$Z,$IU71+IH$21-$G$21,$IT71)</f>
        <v>21</v>
      </c>
      <c r="II71" s="10">
        <f>INDEX('O3-8hr'!$A:$Z,$IU71+II$21-$G$21,$IT71)</f>
        <v>33</v>
      </c>
      <c r="IJ71" s="10">
        <f>INDEX('O3-8hr'!$A:$Z,$IU71+IJ$21-$G$21,$IT71)</f>
        <v>32</v>
      </c>
      <c r="IK71" s="10">
        <f>INDEX('O3-8hr'!$A:$Z,$IU71+IK$21-$G$21,$IT71)</f>
        <v>24</v>
      </c>
      <c r="IL71" s="10">
        <f>INDEX('O3-8hr'!$A:$Z,$IU71+IL$21-$G$21,$IT71)</f>
        <v>28</v>
      </c>
      <c r="IM71" s="10">
        <f>INDEX('O3-8hr'!$A:$Z,$IU71+IM$21-$G$21,$IT71)</f>
        <v>11.000000000000002</v>
      </c>
      <c r="IN71" s="10">
        <f>INDEX('O3-8hr'!$A:$Z,$IU71+IN$21-$G$21,$IT71)</f>
        <v>23</v>
      </c>
      <c r="IO71" s="10">
        <f>INDEX('O3-8hr'!$A:$Z,$IU71+IO$21-$G$21,$IT71)</f>
        <v>20</v>
      </c>
      <c r="IP71" s="10">
        <f>INDEX('O3-8hr'!$A:$Z,$IU71+IP$21-$G$21,$IT71)</f>
        <v>33</v>
      </c>
      <c r="IQ71" s="15">
        <f>INDEX('O3-8hr'!$A:$Z,$IU71+IQ$21-$G$21,$IT71)</f>
        <v>26.000000000000004</v>
      </c>
      <c r="IR71" s="21">
        <f t="shared" si="59"/>
        <v>77</v>
      </c>
      <c r="IT71" s="40">
        <f>MATCH($B71,'O3-8hr'!$1:$1,0)</f>
        <v>12</v>
      </c>
      <c r="IU71" s="40">
        <f>MATCH(DATE($A71,$IT$18,$IU$18),'O3-8hr'!$B:$B,0)</f>
        <v>431</v>
      </c>
    </row>
    <row r="72" spans="1:255" ht="12.75" customHeight="1" x14ac:dyDescent="0.2">
      <c r="A72" s="21">
        <v>2016</v>
      </c>
      <c r="B72" s="21">
        <v>340110007</v>
      </c>
      <c r="C72" s="20">
        <f>INDEX(Sites!$A:$N,MATCH($B72,Sites!$A:$A,0),2)</f>
        <v>39.422272999999997</v>
      </c>
      <c r="D72" s="21" t="str">
        <f>INDEX(Sites!$A:$N,MATCH($B72,Sites!$A:$A,0),4)</f>
        <v>NJ</v>
      </c>
      <c r="E72" s="21" t="str">
        <f>INDEX(Sites!$A:$N,MATCH($B72,Sites!$A:$A,0),10)</f>
        <v>22.0</v>
      </c>
      <c r="F72" s="40" t="str">
        <f>INDEX(Sites!$A:$N,MATCH($B72,Sites!$A:$A,0),6)</f>
        <v>Millville</v>
      </c>
      <c r="G72" s="16">
        <f>INDEX('O3-8hr'!$A:$Z,$IU72+G$21-$G$21,$IT72)</f>
        <v>47</v>
      </c>
      <c r="H72" s="10">
        <f>INDEX('O3-8hr'!$A:$Z,$IU72+H$21-$G$21,$IT72)</f>
        <v>34</v>
      </c>
      <c r="I72" s="10">
        <f>INDEX('O3-8hr'!$A:$Z,$IU72+I$21-$G$21,$IT72)</f>
        <v>34</v>
      </c>
      <c r="J72" s="10">
        <f>INDEX('O3-8hr'!$A:$Z,$IU72+J$21-$G$21,$IT72)</f>
        <v>24</v>
      </c>
      <c r="K72" s="10">
        <f>INDEX('O3-8hr'!$A:$Z,$IU72+K$21-$G$21,$IT72)</f>
        <v>36.000000000000007</v>
      </c>
      <c r="L72" s="10">
        <f>INDEX('O3-8hr'!$A:$Z,$IU72+L$21-$G$21,$IT72)</f>
        <v>28</v>
      </c>
      <c r="M72" s="10">
        <f>INDEX('O3-8hr'!$A:$Z,$IU72+M$21-$G$21,$IT72)</f>
        <v>41</v>
      </c>
      <c r="N72" s="10">
        <f>INDEX('O3-8hr'!$A:$Z,$IU72+N$21-$G$21,$IT72)</f>
        <v>51.000000000000007</v>
      </c>
      <c r="O72" s="10">
        <f>INDEX('O3-8hr'!$A:$Z,$IU72+O$21-$G$21,$IT72)</f>
        <v>55</v>
      </c>
      <c r="P72" s="10">
        <f>INDEX('O3-8hr'!$A:$Z,$IU72+P$21-$G$21,$IT72)</f>
        <v>46</v>
      </c>
      <c r="Q72" s="10">
        <f>INDEX('O3-8hr'!$A:$Z,$IU72+Q$21-$G$21,$IT72)</f>
        <v>40</v>
      </c>
      <c r="R72" s="10">
        <f>INDEX('O3-8hr'!$A:$Z,$IU72+R$21-$G$21,$IT72)</f>
        <v>34</v>
      </c>
      <c r="S72" s="10">
        <f>INDEX('O3-8hr'!$A:$Z,$IU72+S$21-$G$21,$IT72)</f>
        <v>40</v>
      </c>
      <c r="T72" s="10">
        <f>INDEX('O3-8hr'!$A:$Z,$IU72+T$21-$G$21,$IT72)</f>
        <v>39</v>
      </c>
      <c r="U72" s="10">
        <f>INDEX('O3-8hr'!$A:$Z,$IU72+U$21-$G$21,$IT72)</f>
        <v>17</v>
      </c>
      <c r="V72" s="10">
        <f>INDEX('O3-8hr'!$A:$Z,$IU72+V$21-$G$21,$IT72)</f>
        <v>39</v>
      </c>
      <c r="W72" s="10">
        <f>INDEX('O3-8hr'!$A:$Z,$IU72+W$21-$G$21,$IT72)</f>
        <v>42</v>
      </c>
      <c r="X72" s="10">
        <f>INDEX('O3-8hr'!$A:$Z,$IU72+X$21-$G$21,$IT72)</f>
        <v>33</v>
      </c>
      <c r="Y72" s="10">
        <f>INDEX('O3-8hr'!$A:$Z,$IU72+Y$21-$G$21,$IT72)</f>
        <v>34</v>
      </c>
      <c r="Z72" s="10">
        <f>INDEX('O3-8hr'!$A:$Z,$IU72+Z$21-$G$21,$IT72)</f>
        <v>36.000000000000007</v>
      </c>
      <c r="AA72" s="10">
        <f>INDEX('O3-8hr'!$A:$Z,$IU72+AA$21-$G$21,$IT72)</f>
        <v>42</v>
      </c>
      <c r="AB72" s="10">
        <f>INDEX('O3-8hr'!$A:$Z,$IU72+AB$21-$G$21,$IT72)</f>
        <v>46</v>
      </c>
      <c r="AC72" s="10">
        <f>INDEX('O3-8hr'!$A:$Z,$IU72+AC$21-$G$21,$IT72)</f>
        <v>51.000000000000007</v>
      </c>
      <c r="AD72" s="10">
        <f>INDEX('O3-8hr'!$A:$Z,$IU72+AD$21-$G$21,$IT72)</f>
        <v>53.000000000000007</v>
      </c>
      <c r="AE72" s="10">
        <f>INDEX('O3-8hr'!$A:$Z,$IU72+AE$21-$G$21,$IT72)</f>
        <v>39</v>
      </c>
      <c r="AF72" s="10">
        <f>INDEX('O3-8hr'!$A:$Z,$IU72+AF$21-$G$21,$IT72)</f>
        <v>40</v>
      </c>
      <c r="AG72" s="10">
        <f>INDEX('O3-8hr'!$A:$Z,$IU72+AG$21-$G$21,$IT72)</f>
        <v>40</v>
      </c>
      <c r="AH72" s="10">
        <f>INDEX('O3-8hr'!$A:$Z,$IU72+AH$21-$G$21,$IT72)</f>
        <v>44.000000000000007</v>
      </c>
      <c r="AI72" s="10">
        <f>INDEX('O3-8hr'!$A:$Z,$IU72+AI$21-$G$21,$IT72)</f>
        <v>45.000000000000007</v>
      </c>
      <c r="AJ72" s="10">
        <f>INDEX('O3-8hr'!$A:$Z,$IU72+AJ$21-$G$21,$IT72)</f>
        <v>50</v>
      </c>
      <c r="AK72" s="10">
        <f>INDEX('O3-8hr'!$A:$Z,$IU72+AK$21-$G$21,$IT72)</f>
        <v>50</v>
      </c>
      <c r="AL72" s="10">
        <f>INDEX('O3-8hr'!$A:$Z,$IU72+AL$21-$G$21,$IT72)</f>
        <v>38</v>
      </c>
      <c r="AM72" s="10">
        <f>INDEX('O3-8hr'!$A:$Z,$IU72+AM$21-$G$21,$IT72)</f>
        <v>40</v>
      </c>
      <c r="AN72" s="10">
        <f>INDEX('O3-8hr'!$A:$Z,$IU72+AN$21-$G$21,$IT72)</f>
        <v>44.000000000000007</v>
      </c>
      <c r="AO72" s="10">
        <f>INDEX('O3-8hr'!$A:$Z,$IU72+AO$21-$G$21,$IT72)</f>
        <v>44.000000000000007</v>
      </c>
      <c r="AP72" s="10">
        <f>INDEX('O3-8hr'!$A:$Z,$IU72+AP$21-$G$21,$IT72)</f>
        <v>38</v>
      </c>
      <c r="AQ72" s="10">
        <f>INDEX('O3-8hr'!$A:$Z,$IU72+AQ$21-$G$21,$IT72)</f>
        <v>49</v>
      </c>
      <c r="AR72" s="10">
        <f>INDEX('O3-8hr'!$A:$Z,$IU72+AR$21-$G$21,$IT72)</f>
        <v>43</v>
      </c>
      <c r="AS72" s="10">
        <f>INDEX('O3-8hr'!$A:$Z,$IU72+AS$21-$G$21,$IT72)</f>
        <v>41</v>
      </c>
      <c r="AT72" s="10">
        <f>INDEX('O3-8hr'!$A:$Z,$IU72+AT$21-$G$21,$IT72)</f>
        <v>37.000000000000007</v>
      </c>
      <c r="AU72" s="10">
        <f>INDEX('O3-8hr'!$A:$Z,$IU72+AU$21-$G$21,$IT72)</f>
        <v>43</v>
      </c>
      <c r="AV72" s="10">
        <f>INDEX('O3-8hr'!$A:$Z,$IU72+AV$21-$G$21,$IT72)</f>
        <v>48</v>
      </c>
      <c r="AW72" s="10">
        <f>INDEX('O3-8hr'!$A:$Z,$IU72+AW$21-$G$21,$IT72)</f>
        <v>37.000000000000007</v>
      </c>
      <c r="AX72" s="10">
        <f>INDEX('O3-8hr'!$A:$Z,$IU72+AX$21-$G$21,$IT72)</f>
        <v>44.000000000000007</v>
      </c>
      <c r="AY72" s="10">
        <f>INDEX('O3-8hr'!$A:$Z,$IU72+AY$21-$G$21,$IT72)</f>
        <v>43</v>
      </c>
      <c r="AZ72" s="10">
        <f>INDEX('O3-8hr'!$A:$Z,$IU72+AZ$21-$G$21,$IT72)</f>
        <v>46</v>
      </c>
      <c r="BA72" s="10">
        <f>INDEX('O3-8hr'!$A:$Z,$IU72+BA$21-$G$21,$IT72)</f>
        <v>50</v>
      </c>
      <c r="BB72" s="10">
        <f>INDEX('O3-8hr'!$A:$Z,$IU72+BB$21-$G$21,$IT72)</f>
        <v>51.000000000000007</v>
      </c>
      <c r="BC72" s="10">
        <f>INDEX('O3-8hr'!$A:$Z,$IU72+BC$21-$G$21,$IT72)</f>
        <v>64</v>
      </c>
      <c r="BD72" s="10">
        <f>INDEX('O3-8hr'!$A:$Z,$IU72+BD$21-$G$21,$IT72)</f>
        <v>61.000000000000007</v>
      </c>
      <c r="BE72" s="10">
        <f>INDEX('O3-8hr'!$A:$Z,$IU72+BE$21-$G$21,$IT72)</f>
        <v>49</v>
      </c>
      <c r="BF72" s="10">
        <f>INDEX('O3-8hr'!$A:$Z,$IU72+BF$21-$G$21,$IT72)</f>
        <v>52.000000000000007</v>
      </c>
      <c r="BG72" s="10">
        <f>INDEX('O3-8hr'!$A:$Z,$IU72+BG$21-$G$21,$IT72)</f>
        <v>50</v>
      </c>
      <c r="BH72" s="10">
        <f>INDEX('O3-8hr'!$A:$Z,$IU72+BH$21-$G$21,$IT72)</f>
        <v>37.000000000000007</v>
      </c>
      <c r="BI72" s="10">
        <f>INDEX('O3-8hr'!$A:$Z,$IU72+BI$21-$G$21,$IT72)</f>
        <v>51.000000000000007</v>
      </c>
      <c r="BJ72" s="10">
        <f>INDEX('O3-8hr'!$A:$Z,$IU72+BJ$21-$G$21,$IT72)</f>
        <v>54</v>
      </c>
      <c r="BK72" s="10">
        <f>INDEX('O3-8hr'!$A:$Z,$IU72+BK$21-$G$21,$IT72)</f>
        <v>63</v>
      </c>
      <c r="BL72" s="10">
        <f>INDEX('O3-8hr'!$A:$Z,$IU72+BL$21-$G$21,$IT72)</f>
        <v>32</v>
      </c>
      <c r="BM72" s="10">
        <f>INDEX('O3-8hr'!$A:$Z,$IU72+BM$21-$G$21,$IT72)</f>
        <v>41</v>
      </c>
      <c r="BN72" s="10">
        <f>INDEX('O3-8hr'!$A:$Z,$IU72+BN$21-$G$21,$IT72)</f>
        <v>37.000000000000007</v>
      </c>
      <c r="BO72" s="10">
        <f>INDEX('O3-8hr'!$A:$Z,$IU72+BO$21-$G$21,$IT72)</f>
        <v>43</v>
      </c>
      <c r="BP72" s="10">
        <f>INDEX('O3-8hr'!$A:$Z,$IU72+BP$21-$G$21,$IT72)</f>
        <v>35</v>
      </c>
      <c r="BQ72" s="10">
        <f>INDEX('O3-8hr'!$A:$Z,$IU72+BQ$21-$G$21,$IT72)</f>
        <v>33</v>
      </c>
      <c r="BR72" s="10">
        <f>INDEX('O3-8hr'!$A:$Z,$IU72+BR$21-$G$21,$IT72)</f>
        <v>31</v>
      </c>
      <c r="BS72" s="10">
        <f>INDEX('O3-8hr'!$A:$Z,$IU72+BS$21-$G$21,$IT72)</f>
        <v>29</v>
      </c>
      <c r="BT72" s="10">
        <f>INDEX('O3-8hr'!$A:$Z,$IU72+BT$21-$G$21,$IT72)</f>
        <v>21</v>
      </c>
      <c r="BU72" s="10">
        <f>INDEX('O3-8hr'!$A:$Z,$IU72+BU$21-$G$21,$IT72)</f>
        <v>24</v>
      </c>
      <c r="BV72" s="10">
        <f>INDEX('O3-8hr'!$A:$Z,$IU72+BV$21-$G$21,$IT72)</f>
        <v>33</v>
      </c>
      <c r="BW72" s="10">
        <f>INDEX('O3-8hr'!$A:$Z,$IU72+BW$21-$G$21,$IT72)</f>
        <v>42</v>
      </c>
      <c r="BX72" s="10">
        <f>INDEX('O3-8hr'!$A:$Z,$IU72+BX$21-$G$21,$IT72)</f>
        <v>43</v>
      </c>
      <c r="BY72" s="10">
        <f>INDEX('O3-8hr'!$A:$Z,$IU72+BY$21-$G$21,$IT72)</f>
        <v>35</v>
      </c>
      <c r="BZ72" s="10">
        <f>INDEX('O3-8hr'!$A:$Z,$IU72+BZ$21-$G$21,$IT72)</f>
        <v>33</v>
      </c>
      <c r="CA72" s="10">
        <f>INDEX('O3-8hr'!$A:$Z,$IU72+CA$21-$G$21,$IT72)</f>
        <v>50</v>
      </c>
      <c r="CB72" s="10">
        <f>INDEX('O3-8hr'!$A:$Z,$IU72+CB$21-$G$21,$IT72)</f>
        <v>35</v>
      </c>
      <c r="CC72" s="10">
        <f>INDEX('O3-8hr'!$A:$Z,$IU72+CC$21-$G$21,$IT72)</f>
        <v>51.000000000000007</v>
      </c>
      <c r="CD72" s="10">
        <f>INDEX('O3-8hr'!$A:$Z,$IU72+CD$21-$G$21,$IT72)</f>
        <v>39</v>
      </c>
      <c r="CE72" s="10">
        <f>INDEX('O3-8hr'!$A:$Z,$IU72+CE$21-$G$21,$IT72)</f>
        <v>44.000000000000007</v>
      </c>
      <c r="CF72" s="10">
        <f>INDEX('O3-8hr'!$A:$Z,$IU72+CF$21-$G$21,$IT72)</f>
        <v>28</v>
      </c>
      <c r="CG72" s="10">
        <f>INDEX('O3-8hr'!$A:$Z,$IU72+CG$21-$G$21,$IT72)</f>
        <v>43</v>
      </c>
      <c r="CH72" s="10">
        <f>INDEX('O3-8hr'!$A:$Z,$IU72+CH$21-$G$21,$IT72)</f>
        <v>54</v>
      </c>
      <c r="CI72" s="10">
        <f>INDEX('O3-8hr'!$A:$Z,$IU72+CI$21-$G$21,$IT72)</f>
        <v>50</v>
      </c>
      <c r="CJ72" s="10">
        <f>INDEX('O3-8hr'!$A:$Z,$IU72+CJ$21-$G$21,$IT72)</f>
        <v>44.000000000000007</v>
      </c>
      <c r="CK72" s="10">
        <f>INDEX('O3-8hr'!$A:$Z,$IU72+CK$21-$G$21,$IT72)</f>
        <v>42</v>
      </c>
      <c r="CL72" s="10">
        <f>INDEX('O3-8hr'!$A:$Z,$IU72+CL$21-$G$21,$IT72)</f>
        <v>49</v>
      </c>
      <c r="CM72" s="10">
        <f>INDEX('O3-8hr'!$A:$Z,$IU72+CM$21-$G$21,$IT72)</f>
        <v>53.000000000000007</v>
      </c>
      <c r="CN72" s="10">
        <f>INDEX('O3-8hr'!$A:$Z,$IU72+CN$21-$G$21,$IT72)</f>
        <v>13.000000000000002</v>
      </c>
      <c r="CO72" s="10">
        <f>INDEX('O3-8hr'!$A:$Z,$IU72+CO$21-$G$21,$IT72)</f>
        <v>69</v>
      </c>
      <c r="CP72" s="10">
        <f>INDEX('O3-8hr'!$A:$Z,$IU72+CP$21-$G$21,$IT72)</f>
        <v>58</v>
      </c>
      <c r="CQ72" s="10">
        <f>INDEX('O3-8hr'!$A:$Z,$IU72+CQ$21-$G$21,$IT72)</f>
        <v>52.000000000000007</v>
      </c>
      <c r="CR72" s="10">
        <f>INDEX('O3-8hr'!$A:$Z,$IU72+CR$21-$G$21,$IT72)</f>
        <v>29</v>
      </c>
      <c r="CS72" s="10">
        <f>INDEX('O3-8hr'!$A:$Z,$IU72+CS$21-$G$21,$IT72)</f>
        <v>15.000000000000002</v>
      </c>
      <c r="CT72" s="10">
        <f>INDEX('O3-8hr'!$A:$Z,$IU72+CT$21-$G$21,$IT72)</f>
        <v>45.000000000000007</v>
      </c>
      <c r="CU72" s="10">
        <f>INDEX('O3-8hr'!$A:$Z,$IU72+CU$21-$G$21,$IT72)</f>
        <v>52.000000000000007</v>
      </c>
      <c r="CV72" s="10">
        <f>INDEX('O3-8hr'!$A:$Z,$IU72+CV$21-$G$21,$IT72)</f>
        <v>32</v>
      </c>
      <c r="CW72" s="10">
        <f>INDEX('O3-8hr'!$A:$Z,$IU72+CW$21-$G$21,$IT72)</f>
        <v>20</v>
      </c>
      <c r="CX72" s="10">
        <f>INDEX('O3-8hr'!$A:$Z,$IU72+CX$21-$G$21,$IT72)</f>
        <v>40</v>
      </c>
      <c r="CY72" s="10">
        <f>INDEX('O3-8hr'!$A:$Z,$IU72+CY$21-$G$21,$IT72)</f>
        <v>37.000000000000007</v>
      </c>
      <c r="CZ72" s="10">
        <f>INDEX('O3-8hr'!$A:$Z,$IU72+CZ$21-$G$21,$IT72)</f>
        <v>54</v>
      </c>
      <c r="DA72" s="10">
        <f>INDEX('O3-8hr'!$A:$Z,$IU72+DA$21-$G$21,$IT72)</f>
        <v>54</v>
      </c>
      <c r="DB72" s="10">
        <f>INDEX('O3-8hr'!$A:$Z,$IU72+DB$21-$G$21,$IT72)</f>
        <v>30</v>
      </c>
      <c r="DC72" s="10">
        <f>INDEX('O3-8hr'!$A:$Z,$IU72+DC$21-$G$21,$IT72)</f>
        <v>47</v>
      </c>
      <c r="DD72" s="10">
        <f>INDEX('O3-8hr'!$A:$Z,$IU72+DD$21-$G$21,$IT72)</f>
        <v>46</v>
      </c>
      <c r="DE72" s="10">
        <f>INDEX('O3-8hr'!$A:$Z,$IU72+DE$21-$G$21,$IT72)</f>
        <v>70</v>
      </c>
      <c r="DF72" s="10">
        <f>INDEX('O3-8hr'!$A:$Z,$IU72+DF$21-$G$21,$IT72)</f>
        <v>56</v>
      </c>
      <c r="DG72" s="10">
        <f>INDEX('O3-8hr'!$A:$Z,$IU72+DG$21-$G$21,$IT72)</f>
        <v>48</v>
      </c>
      <c r="DH72" s="10">
        <f>INDEX('O3-8hr'!$A:$Z,$IU72+DH$21-$G$21,$IT72)</f>
        <v>62</v>
      </c>
      <c r="DI72" s="10">
        <f>INDEX('O3-8hr'!$A:$Z,$IU72+DI$21-$G$21,$IT72)</f>
        <v>60</v>
      </c>
      <c r="DJ72" s="10">
        <f>INDEX('O3-8hr'!$A:$Z,$IU72+DJ$21-$G$21,$IT72)</f>
        <v>43</v>
      </c>
      <c r="DK72" s="10">
        <f>INDEX('O3-8hr'!$A:$Z,$IU72+DK$21-$G$21,$IT72)</f>
        <v>53.000000000000007</v>
      </c>
      <c r="DL72" s="10">
        <f>INDEX('O3-8hr'!$A:$Z,$IU72+DL$21-$G$21,$IT72)</f>
        <v>50</v>
      </c>
      <c r="DM72" s="10">
        <f>INDEX('O3-8hr'!$A:$Z,$IU72+DM$21-$G$21,$IT72)</f>
        <v>68</v>
      </c>
      <c r="DN72" s="10">
        <f>INDEX('O3-8hr'!$A:$Z,$IU72+DN$21-$G$21,$IT72)</f>
        <v>68</v>
      </c>
      <c r="DO72" s="10">
        <f>INDEX('O3-8hr'!$A:$Z,$IU72+DO$21-$G$21,$IT72)</f>
        <v>46</v>
      </c>
      <c r="DP72" s="10">
        <f>INDEX('O3-8hr'!$A:$Z,$IU72+DP$21-$G$21,$IT72)</f>
        <v>59.000000000000007</v>
      </c>
      <c r="DQ72" s="10">
        <f>INDEX('O3-8hr'!$A:$Z,$IU72+DQ$21-$G$21,$IT72)</f>
        <v>47</v>
      </c>
      <c r="DR72" s="10">
        <f>INDEX('O3-8hr'!$A:$Z,$IU72+DR$21-$G$21,$IT72)</f>
        <v>45.000000000000007</v>
      </c>
      <c r="DS72" s="10">
        <f>INDEX('O3-8hr'!$A:$Z,$IU72+DS$21-$G$21,$IT72)</f>
        <v>48</v>
      </c>
      <c r="DT72" s="10">
        <f>INDEX('O3-8hr'!$A:$Z,$IU72+DT$21-$G$21,$IT72)</f>
        <v>47</v>
      </c>
      <c r="DU72" s="10">
        <f>INDEX('O3-8hr'!$A:$Z,$IU72+DU$21-$G$21,$IT72)</f>
        <v>45.000000000000007</v>
      </c>
      <c r="DV72" s="10">
        <f>INDEX('O3-8hr'!$A:$Z,$IU72+DV$21-$G$21,$IT72)</f>
        <v>43</v>
      </c>
      <c r="DW72" s="10">
        <f>INDEX('O3-8hr'!$A:$Z,$IU72+DW$21-$G$21,$IT72)</f>
        <v>56</v>
      </c>
      <c r="DX72" s="10">
        <f>INDEX('O3-8hr'!$A:$Z,$IU72+DX$21-$G$21,$IT72)</f>
        <v>54</v>
      </c>
      <c r="DY72" s="10">
        <f>INDEX('O3-8hr'!$A:$Z,$IU72+DY$21-$G$21,$IT72)</f>
        <v>46</v>
      </c>
      <c r="DZ72" s="10">
        <f>INDEX('O3-8hr'!$A:$Z,$IU72+DZ$21-$G$21,$IT72)</f>
        <v>41</v>
      </c>
      <c r="EA72" s="10">
        <f>INDEX('O3-8hr'!$A:$Z,$IU72+EA$21-$G$21,$IT72)</f>
        <v>40</v>
      </c>
      <c r="EB72" s="10">
        <f>INDEX('O3-8hr'!$A:$Z,$IU72+EB$21-$G$21,$IT72)</f>
        <v>48</v>
      </c>
      <c r="EC72" s="10">
        <f>INDEX('O3-8hr'!$A:$Z,$IU72+EC$21-$G$21,$IT72)</f>
        <v>45.000000000000007</v>
      </c>
      <c r="ED72" s="10">
        <f>INDEX('O3-8hr'!$A:$Z,$IU72+ED$21-$G$21,$IT72)</f>
        <v>48</v>
      </c>
      <c r="EE72" s="10">
        <f>INDEX('O3-8hr'!$A:$Z,$IU72+EE$21-$G$21,$IT72)</f>
        <v>60</v>
      </c>
      <c r="EF72" s="10">
        <f>INDEX('O3-8hr'!$A:$Z,$IU72+EF$21-$G$21,$IT72)</f>
        <v>65</v>
      </c>
      <c r="EG72" s="10">
        <f>INDEX('O3-8hr'!$A:$Z,$IU72+EG$21-$G$21,$IT72)</f>
        <v>32</v>
      </c>
      <c r="EH72" s="10">
        <f>INDEX('O3-8hr'!$A:$Z,$IU72+EH$21-$G$21,$IT72)</f>
        <v>43</v>
      </c>
      <c r="EI72" s="10">
        <f>INDEX('O3-8hr'!$A:$Z,$IU72+EI$21-$G$21,$IT72)</f>
        <v>45.000000000000007</v>
      </c>
      <c r="EJ72" s="10">
        <f>INDEX('O3-8hr'!$A:$Z,$IU72+EJ$21-$G$21,$IT72)</f>
        <v>49</v>
      </c>
      <c r="EK72" s="10">
        <f>INDEX('O3-8hr'!$A:$Z,$IU72+EK$21-$G$21,$IT72)</f>
        <v>37.000000000000007</v>
      </c>
      <c r="EL72" s="10">
        <f>INDEX('O3-8hr'!$A:$Z,$IU72+EL$21-$G$21,$IT72)</f>
        <v>49</v>
      </c>
      <c r="EM72" s="10">
        <f>INDEX('O3-8hr'!$A:$Z,$IU72+EM$21-$G$21,$IT72)</f>
        <v>49</v>
      </c>
      <c r="EN72" s="10">
        <f>INDEX('O3-8hr'!$A:$Z,$IU72+EN$21-$G$21,$IT72)</f>
        <v>50</v>
      </c>
      <c r="EO72" s="10">
        <f>INDEX('O3-8hr'!$A:$Z,$IU72+EO$21-$G$21,$IT72)</f>
        <v>53.000000000000007</v>
      </c>
      <c r="EP72" s="10">
        <f>INDEX('O3-8hr'!$A:$Z,$IU72+EP$21-$G$21,$IT72)</f>
        <v>47</v>
      </c>
      <c r="EQ72" s="10">
        <f>INDEX('O3-8hr'!$A:$Z,$IU72+EQ$21-$G$21,$IT72)</f>
        <v>54</v>
      </c>
      <c r="ER72" s="10">
        <f>INDEX('O3-8hr'!$A:$Z,$IU72+ER$21-$G$21,$IT72)</f>
        <v>40</v>
      </c>
      <c r="ES72" s="10">
        <f>INDEX('O3-8hr'!$A:$Z,$IU72+ES$21-$G$21,$IT72)</f>
        <v>62</v>
      </c>
      <c r="ET72" s="10">
        <f>INDEX('O3-8hr'!$A:$Z,$IU72+ET$21-$G$21,$IT72)</f>
        <v>58</v>
      </c>
      <c r="EU72" s="10">
        <f>INDEX('O3-8hr'!$A:$Z,$IU72+EU$21-$G$21,$IT72)</f>
        <v>63</v>
      </c>
      <c r="EV72" s="10">
        <f>INDEX('O3-8hr'!$A:$Z,$IU72+EV$21-$G$21,$IT72)</f>
        <v>47</v>
      </c>
      <c r="EW72" s="10">
        <f>INDEX('O3-8hr'!$A:$Z,$IU72+EW$21-$G$21,$IT72)</f>
        <v>55</v>
      </c>
      <c r="EX72" s="10">
        <f>INDEX('O3-8hr'!$A:$Z,$IU72+EX$21-$G$21,$IT72)</f>
        <v>63</v>
      </c>
      <c r="EY72" s="10">
        <f>INDEX('O3-8hr'!$A:$Z,$IU72+EY$21-$G$21,$IT72)</f>
        <v>56</v>
      </c>
      <c r="EZ72" s="10">
        <f>INDEX('O3-8hr'!$A:$Z,$IU72+EZ$21-$G$21,$IT72)</f>
        <v>60</v>
      </c>
      <c r="FA72" s="10">
        <f>INDEX('O3-8hr'!$A:$Z,$IU72+FA$21-$G$21,$IT72)</f>
        <v>57</v>
      </c>
      <c r="FB72" s="10">
        <f>INDEX('O3-8hr'!$A:$Z,$IU72+FB$21-$G$21,$IT72)</f>
        <v>57</v>
      </c>
      <c r="FC72" s="10">
        <f>INDEX('O3-8hr'!$A:$Z,$IU72+FC$21-$G$21,$IT72)</f>
        <v>42</v>
      </c>
      <c r="FD72" s="10">
        <f>INDEX('O3-8hr'!$A:$Z,$IU72+FD$21-$G$21,$IT72)</f>
        <v>29</v>
      </c>
      <c r="FE72" s="10">
        <f>INDEX('O3-8hr'!$A:$Z,$IU72+FE$21-$G$21,$IT72)</f>
        <v>29</v>
      </c>
      <c r="FF72" s="10">
        <f>INDEX('O3-8hr'!$A:$Z,$IU72+FF$21-$G$21,$IT72)</f>
        <v>31</v>
      </c>
      <c r="FG72" s="10">
        <f>INDEX('O3-8hr'!$A:$Z,$IU72+FG$21-$G$21,$IT72)</f>
        <v>28</v>
      </c>
      <c r="FH72" s="10">
        <f>INDEX('O3-8hr'!$A:$Z,$IU72+FH$21-$G$21,$IT72)</f>
        <v>38</v>
      </c>
      <c r="FI72" s="10">
        <f>INDEX('O3-8hr'!$A:$Z,$IU72+FI$21-$G$21,$IT72)</f>
        <v>45.000000000000007</v>
      </c>
      <c r="FJ72" s="10">
        <f>INDEX('O3-8hr'!$A:$Z,$IU72+FJ$21-$G$21,$IT72)</f>
        <v>41</v>
      </c>
      <c r="FK72" s="10">
        <f>INDEX('O3-8hr'!$A:$Z,$IU72+FK$21-$G$21,$IT72)</f>
        <v>39</v>
      </c>
      <c r="FL72" s="10">
        <f>INDEX('O3-8hr'!$A:$Z,$IU72+FL$21-$G$21,$IT72)</f>
        <v>46</v>
      </c>
      <c r="FM72" s="10">
        <f>INDEX('O3-8hr'!$A:$Z,$IU72+FM$21-$G$21,$IT72)</f>
        <v>24</v>
      </c>
      <c r="FN72" s="10">
        <f>INDEX('O3-8hr'!$A:$Z,$IU72+FN$21-$G$21,$IT72)</f>
        <v>29</v>
      </c>
      <c r="FO72" s="10">
        <f>INDEX('O3-8hr'!$A:$Z,$IU72+FO$21-$G$21,$IT72)</f>
        <v>33</v>
      </c>
      <c r="FP72" s="10">
        <f>INDEX('O3-8hr'!$A:$Z,$IU72+FP$21-$G$21,$IT72)</f>
        <v>37.000000000000007</v>
      </c>
      <c r="FQ72" s="10">
        <f>INDEX('O3-8hr'!$A:$Z,$IU72+FQ$21-$G$21,$IT72)</f>
        <v>40</v>
      </c>
      <c r="FR72" s="10">
        <f>INDEX('O3-8hr'!$A:$Z,$IU72+FR$21-$G$21,$IT72)</f>
        <v>49</v>
      </c>
      <c r="FS72" s="10">
        <f>INDEX('O3-8hr'!$A:$Z,$IU72+FS$21-$G$21,$IT72)</f>
        <v>35</v>
      </c>
      <c r="FT72" s="10">
        <f>INDEX('O3-8hr'!$A:$Z,$IU72+FT$21-$G$21,$IT72)</f>
        <v>47</v>
      </c>
      <c r="FU72" s="10">
        <f>INDEX('O3-8hr'!$A:$Z,$IU72+FU$21-$G$21,$IT72)</f>
        <v>48</v>
      </c>
      <c r="FV72" s="10">
        <f>INDEX('O3-8hr'!$A:$Z,$IU72+FV$21-$G$21,$IT72)</f>
        <v>60</v>
      </c>
      <c r="FW72" s="10">
        <f>INDEX('O3-8hr'!$A:$Z,$IU72+FW$21-$G$21,$IT72)</f>
        <v>48</v>
      </c>
      <c r="FX72" s="10">
        <f>INDEX('O3-8hr'!$A:$Z,$IU72+FX$21-$G$21,$IT72)</f>
        <v>38</v>
      </c>
      <c r="FY72" s="10">
        <f>INDEX('O3-8hr'!$A:$Z,$IU72+FY$21-$G$21,$IT72)</f>
        <v>33</v>
      </c>
      <c r="FZ72" s="10">
        <f>INDEX('O3-8hr'!$A:$Z,$IU72+FZ$21-$G$21,$IT72)</f>
        <v>50</v>
      </c>
      <c r="GA72" s="10">
        <f>INDEX('O3-8hr'!$A:$Z,$IU72+GA$21-$G$21,$IT72)</f>
        <v>57</v>
      </c>
      <c r="GB72" s="10">
        <f>INDEX('O3-8hr'!$A:$Z,$IU72+GB$21-$G$21,$IT72)</f>
        <v>49</v>
      </c>
      <c r="GC72" s="10">
        <f>INDEX('O3-8hr'!$A:$Z,$IU72+GC$21-$G$21,$IT72)</f>
        <v>53.000000000000007</v>
      </c>
      <c r="GD72" s="10">
        <f>INDEX('O3-8hr'!$A:$Z,$IU72+GD$21-$G$21,$IT72)</f>
        <v>49</v>
      </c>
      <c r="GE72" s="10">
        <f>INDEX('O3-8hr'!$A:$Z,$IU72+GE$21-$G$21,$IT72)</f>
        <v>45.000000000000007</v>
      </c>
      <c r="GF72" s="10">
        <f>INDEX('O3-8hr'!$A:$Z,$IU72+GF$21-$G$21,$IT72)</f>
        <v>62</v>
      </c>
      <c r="GG72" s="10">
        <f>INDEX('O3-8hr'!$A:$Z,$IU72+GG$21-$G$21,$IT72)</f>
        <v>51.000000000000007</v>
      </c>
      <c r="GH72" s="10">
        <f>INDEX('O3-8hr'!$A:$Z,$IU72+GH$21-$G$21,$IT72)</f>
        <v>55</v>
      </c>
      <c r="GI72" s="10">
        <f>INDEX('O3-8hr'!$A:$Z,$IU72+GI$21-$G$21,$IT72)</f>
        <v>45.000000000000007</v>
      </c>
      <c r="GJ72" s="10">
        <f>INDEX('O3-8hr'!$A:$Z,$IU72+GJ$21-$G$21,$IT72)</f>
        <v>31</v>
      </c>
      <c r="GK72" s="10">
        <f>INDEX('O3-8hr'!$A:$Z,$IU72+GK$21-$G$21,$IT72)</f>
        <v>25</v>
      </c>
      <c r="GL72" s="10">
        <f>INDEX('O3-8hr'!$A:$Z,$IU72+GL$21-$G$21,$IT72)</f>
        <v>30</v>
      </c>
      <c r="GM72" s="10">
        <f>INDEX('O3-8hr'!$A:$Z,$IU72+GM$21-$G$21,$IT72)</f>
        <v>39</v>
      </c>
      <c r="GN72" s="10">
        <f>INDEX('O3-8hr'!$A:$Z,$IU72+GN$21-$G$21,$IT72)</f>
        <v>36.000000000000007</v>
      </c>
      <c r="GO72" s="10">
        <f>INDEX('O3-8hr'!$A:$Z,$IU72+GO$21-$G$21,$IT72)</f>
        <v>46</v>
      </c>
      <c r="GP72" s="10">
        <f>INDEX('O3-8hr'!$A:$Z,$IU72+GP$21-$G$21,$IT72)</f>
        <v>53.000000000000007</v>
      </c>
      <c r="GQ72" s="10">
        <f>INDEX('O3-8hr'!$A:$Z,$IU72+GQ$21-$G$21,$IT72)</f>
        <v>55</v>
      </c>
      <c r="GR72" s="10">
        <f>INDEX('O3-8hr'!$A:$Z,$IU72+GR$21-$G$21,$IT72)</f>
        <v>46</v>
      </c>
      <c r="GS72" s="10">
        <f>INDEX('O3-8hr'!$A:$Z,$IU72+GS$21-$G$21,$IT72)</f>
        <v>39</v>
      </c>
      <c r="GT72" s="10">
        <f>INDEX('O3-8hr'!$A:$Z,$IU72+GT$21-$G$21,$IT72)</f>
        <v>32</v>
      </c>
      <c r="GU72" s="10">
        <f>INDEX('O3-8hr'!$A:$Z,$IU72+GU$21-$G$21,$IT72)</f>
        <v>45.000000000000007</v>
      </c>
      <c r="GV72" s="10">
        <f>INDEX('O3-8hr'!$A:$Z,$IU72+GV$21-$G$21,$IT72)</f>
        <v>60</v>
      </c>
      <c r="GW72" s="10">
        <f>INDEX('O3-8hr'!$A:$Z,$IU72+GW$21-$G$21,$IT72)</f>
        <v>32</v>
      </c>
      <c r="GX72" s="10">
        <f>INDEX('O3-8hr'!$A:$Z,$IU72+GX$21-$G$21,$IT72)</f>
        <v>30</v>
      </c>
      <c r="GY72" s="10">
        <f>INDEX('O3-8hr'!$A:$Z,$IU72+GY$21-$G$21,$IT72)</f>
        <v>35</v>
      </c>
      <c r="GZ72" s="10">
        <f>INDEX('O3-8hr'!$A:$Z,$IU72+GZ$21-$G$21,$IT72)</f>
        <v>25</v>
      </c>
      <c r="HA72" s="10">
        <f>INDEX('O3-8hr'!$A:$Z,$IU72+HA$21-$G$21,$IT72)</f>
        <v>21</v>
      </c>
      <c r="HB72" s="10">
        <f>INDEX('O3-8hr'!$A:$Z,$IU72+HB$21-$G$21,$IT72)</f>
        <v>14</v>
      </c>
      <c r="HC72" s="10">
        <f>INDEX('O3-8hr'!$A:$Z,$IU72+HC$21-$G$21,$IT72)</f>
        <v>42</v>
      </c>
      <c r="HD72" s="10">
        <f>INDEX('O3-8hr'!$A:$Z,$IU72+HD$21-$G$21,$IT72)</f>
        <v>49</v>
      </c>
      <c r="HE72" s="10">
        <f>INDEX('O3-8hr'!$A:$Z,$IU72+HE$21-$G$21,$IT72)</f>
        <v>69</v>
      </c>
      <c r="HF72" s="10">
        <f>INDEX('O3-8hr'!$A:$Z,$IU72+HF$21-$G$21,$IT72)</f>
        <v>12</v>
      </c>
      <c r="HG72" s="10">
        <f>INDEX('O3-8hr'!$A:$Z,$IU72+HG$21-$G$21,$IT72)</f>
        <v>33</v>
      </c>
      <c r="HH72" s="10">
        <f>INDEX('O3-8hr'!$A:$Z,$IU72+HH$21-$G$21,$IT72)</f>
        <v>39</v>
      </c>
      <c r="HI72" s="10">
        <f>INDEX('O3-8hr'!$A:$Z,$IU72+HI$21-$G$21,$IT72)</f>
        <v>19</v>
      </c>
      <c r="HJ72" s="10">
        <f>INDEX('O3-8hr'!$A:$Z,$IU72+HJ$21-$G$21,$IT72)</f>
        <v>31</v>
      </c>
      <c r="HK72" s="10">
        <f>INDEX('O3-8hr'!$A:$Z,$IU72+HK$21-$G$21,$IT72)</f>
        <v>26.000000000000004</v>
      </c>
      <c r="HL72" s="10">
        <f>INDEX('O3-8hr'!$A:$Z,$IU72+HL$21-$G$21,$IT72)</f>
        <v>27</v>
      </c>
      <c r="HM72" s="10">
        <f>INDEX('O3-8hr'!$A:$Z,$IU72+HM$21-$G$21,$IT72)</f>
        <v>31</v>
      </c>
      <c r="HN72" s="10">
        <f>INDEX('O3-8hr'!$A:$Z,$IU72+HN$21-$G$21,$IT72)</f>
        <v>27</v>
      </c>
      <c r="HO72" s="10">
        <f>INDEX('O3-8hr'!$A:$Z,$IU72+HO$21-$G$21,$IT72)</f>
        <v>36.000000000000007</v>
      </c>
      <c r="HP72" s="10">
        <f>INDEX('O3-8hr'!$A:$Z,$IU72+HP$21-$G$21,$IT72)</f>
        <v>27</v>
      </c>
      <c r="HQ72" s="10">
        <f>INDEX('O3-8hr'!$A:$Z,$IU72+HQ$21-$G$21,$IT72)</f>
        <v>27</v>
      </c>
      <c r="HR72" s="10">
        <f>INDEX('O3-8hr'!$A:$Z,$IU72+HR$21-$G$21,$IT72)</f>
        <v>35</v>
      </c>
      <c r="HS72" s="10">
        <f>INDEX('O3-8hr'!$A:$Z,$IU72+HS$21-$G$21,$IT72)</f>
        <v>31</v>
      </c>
      <c r="HT72" s="10">
        <f>INDEX('O3-8hr'!$A:$Z,$IU72+HT$21-$G$21,$IT72)</f>
        <v>32</v>
      </c>
      <c r="HU72" s="10">
        <f>INDEX('O3-8hr'!$A:$Z,$IU72+HU$21-$G$21,$IT72)</f>
        <v>24</v>
      </c>
      <c r="HV72" s="10">
        <f>INDEX('O3-8hr'!$A:$Z,$IU72+HV$21-$G$21,$IT72)</f>
        <v>32</v>
      </c>
      <c r="HW72" s="10">
        <f>INDEX('O3-8hr'!$A:$Z,$IU72+HW$21-$G$21,$IT72)</f>
        <v>35</v>
      </c>
      <c r="HX72" s="10">
        <f>INDEX('O3-8hr'!$A:$Z,$IU72+HX$21-$G$21,$IT72)</f>
        <v>35</v>
      </c>
      <c r="HY72" s="10">
        <f>INDEX('O3-8hr'!$A:$Z,$IU72+HY$21-$G$21,$IT72)</f>
        <v>35</v>
      </c>
      <c r="HZ72" s="10">
        <f>INDEX('O3-8hr'!$A:$Z,$IU72+HZ$21-$G$21,$IT72)</f>
        <v>26.000000000000004</v>
      </c>
      <c r="IA72" s="10">
        <f>INDEX('O3-8hr'!$A:$Z,$IU72+IA$21-$G$21,$IT72)</f>
        <v>41</v>
      </c>
      <c r="IB72" s="10">
        <f>INDEX('O3-8hr'!$A:$Z,$IU72+IB$21-$G$21,$IT72)</f>
        <v>42</v>
      </c>
      <c r="IC72" s="10">
        <f>INDEX('O3-8hr'!$A:$Z,$IU72+IC$21-$G$21,$IT72)</f>
        <v>42</v>
      </c>
      <c r="ID72" s="10">
        <f>INDEX('O3-8hr'!$A:$Z,$IU72+ID$21-$G$21,$IT72)</f>
        <v>43</v>
      </c>
      <c r="IE72" s="10">
        <f>INDEX('O3-8hr'!$A:$Z,$IU72+IE$21-$G$21,$IT72)</f>
        <v>40</v>
      </c>
      <c r="IF72" s="10">
        <f>INDEX('O3-8hr'!$A:$Z,$IU72+IF$21-$G$21,$IT72)</f>
        <v>37.000000000000007</v>
      </c>
      <c r="IG72" s="10">
        <f>INDEX('O3-8hr'!$A:$Z,$IU72+IG$21-$G$21,$IT72)</f>
        <v>32</v>
      </c>
      <c r="IH72" s="10">
        <f>INDEX('O3-8hr'!$A:$Z,$IU72+IH$21-$G$21,$IT72)</f>
        <v>25</v>
      </c>
      <c r="II72" s="10">
        <f>INDEX('O3-8hr'!$A:$Z,$IU72+II$21-$G$21,$IT72)</f>
        <v>35</v>
      </c>
      <c r="IJ72" s="10">
        <f>INDEX('O3-8hr'!$A:$Z,$IU72+IJ$21-$G$21,$IT72)</f>
        <v>40</v>
      </c>
      <c r="IK72" s="10">
        <f>INDEX('O3-8hr'!$A:$Z,$IU72+IK$21-$G$21,$IT72)</f>
        <v>28</v>
      </c>
      <c r="IL72" s="10">
        <f>INDEX('O3-8hr'!$A:$Z,$IU72+IL$21-$G$21,$IT72)</f>
        <v>29</v>
      </c>
      <c r="IM72" s="10">
        <f>INDEX('O3-8hr'!$A:$Z,$IU72+IM$21-$G$21,$IT72)</f>
        <v>36.000000000000007</v>
      </c>
      <c r="IN72" s="10">
        <f>INDEX('O3-8hr'!$A:$Z,$IU72+IN$21-$G$21,$IT72)</f>
        <v>37.000000000000007</v>
      </c>
      <c r="IO72" s="10">
        <f>INDEX('O3-8hr'!$A:$Z,$IU72+IO$21-$G$21,$IT72)</f>
        <v>39</v>
      </c>
      <c r="IP72" s="10">
        <f>INDEX('O3-8hr'!$A:$Z,$IU72+IP$21-$G$21,$IT72)</f>
        <v>45.000000000000007</v>
      </c>
      <c r="IQ72" s="15">
        <f>INDEX('O3-8hr'!$A:$Z,$IU72+IQ$21-$G$21,$IT72)</f>
        <v>24</v>
      </c>
      <c r="IR72" s="21">
        <f t="shared" si="59"/>
        <v>70</v>
      </c>
      <c r="IT72" s="40">
        <f>MATCH($B72,'O3-8hr'!$1:$1,0)</f>
        <v>13</v>
      </c>
      <c r="IU72" s="40">
        <f>MATCH(DATE($A72,$IT$18,$IU$18),'O3-8hr'!$B:$B,0)</f>
        <v>431</v>
      </c>
    </row>
    <row r="73" spans="1:255" ht="12.75" customHeight="1" x14ac:dyDescent="0.2">
      <c r="A73" s="21">
        <v>2016</v>
      </c>
      <c r="B73" s="21">
        <v>340250005</v>
      </c>
      <c r="C73" s="20">
        <f>INDEX(Sites!$A:$N,MATCH($B73,Sites!$A:$A,0),2)</f>
        <v>40.277647000000002</v>
      </c>
      <c r="D73" s="21" t="str">
        <f>INDEX(Sites!$A:$N,MATCH($B73,Sites!$A:$A,0),4)</f>
        <v>NJ</v>
      </c>
      <c r="E73" s="21" t="str">
        <f>INDEX(Sites!$A:$N,MATCH($B73,Sites!$A:$A,0),10)</f>
        <v>8.0</v>
      </c>
      <c r="F73" s="40" t="str">
        <f>INDEX(Sites!$A:$N,MATCH($B73,Sites!$A:$A,0),6)</f>
        <v>Monmouth University</v>
      </c>
      <c r="G73" s="16" t="str">
        <f>INDEX('O3-8hr'!$A:$Z,$IU73+G$21-$G$21,$IT73)</f>
        <v/>
      </c>
      <c r="H73" s="10" t="str">
        <f>INDEX('O3-8hr'!$A:$Z,$IU73+H$21-$G$21,$IT73)</f>
        <v/>
      </c>
      <c r="I73" s="10" t="str">
        <f>INDEX('O3-8hr'!$A:$Z,$IU73+I$21-$G$21,$IT73)</f>
        <v/>
      </c>
      <c r="J73" s="10" t="str">
        <f>INDEX('O3-8hr'!$A:$Z,$IU73+J$21-$G$21,$IT73)</f>
        <v/>
      </c>
      <c r="K73" s="10" t="str">
        <f>INDEX('O3-8hr'!$A:$Z,$IU73+K$21-$G$21,$IT73)</f>
        <v/>
      </c>
      <c r="L73" s="10" t="str">
        <f>INDEX('O3-8hr'!$A:$Z,$IU73+L$21-$G$21,$IT73)</f>
        <v/>
      </c>
      <c r="M73" s="10" t="str">
        <f>INDEX('O3-8hr'!$A:$Z,$IU73+M$21-$G$21,$IT73)</f>
        <v/>
      </c>
      <c r="N73" s="10" t="str">
        <f>INDEX('O3-8hr'!$A:$Z,$IU73+N$21-$G$21,$IT73)</f>
        <v/>
      </c>
      <c r="O73" s="10" t="str">
        <f>INDEX('O3-8hr'!$A:$Z,$IU73+O$21-$G$21,$IT73)</f>
        <v/>
      </c>
      <c r="P73" s="10">
        <f>INDEX('O3-8hr'!$A:$Z,$IU73+P$21-$G$21,$IT73)</f>
        <v>53.000000000000007</v>
      </c>
      <c r="Q73" s="10">
        <f>INDEX('O3-8hr'!$A:$Z,$IU73+Q$21-$G$21,$IT73)</f>
        <v>34</v>
      </c>
      <c r="R73" s="10">
        <f>INDEX('O3-8hr'!$A:$Z,$IU73+R$21-$G$21,$IT73)</f>
        <v>33</v>
      </c>
      <c r="S73" s="10">
        <f>INDEX('O3-8hr'!$A:$Z,$IU73+S$21-$G$21,$IT73)</f>
        <v>39</v>
      </c>
      <c r="T73" s="10">
        <f>INDEX('O3-8hr'!$A:$Z,$IU73+T$21-$G$21,$IT73)</f>
        <v>36.000000000000007</v>
      </c>
      <c r="U73" s="10">
        <f>INDEX('O3-8hr'!$A:$Z,$IU73+U$21-$G$21,$IT73)</f>
        <v>23</v>
      </c>
      <c r="V73" s="10">
        <f>INDEX('O3-8hr'!$A:$Z,$IU73+V$21-$G$21,$IT73)</f>
        <v>34</v>
      </c>
      <c r="W73" s="10">
        <f>INDEX('O3-8hr'!$A:$Z,$IU73+W$21-$G$21,$IT73)</f>
        <v>38</v>
      </c>
      <c r="X73" s="10">
        <f>INDEX('O3-8hr'!$A:$Z,$IU73+X$21-$G$21,$IT73)</f>
        <v>39</v>
      </c>
      <c r="Y73" s="10">
        <f>INDEX('O3-8hr'!$A:$Z,$IU73+Y$21-$G$21,$IT73)</f>
        <v>31</v>
      </c>
      <c r="Z73" s="10">
        <f>INDEX('O3-8hr'!$A:$Z,$IU73+Z$21-$G$21,$IT73)</f>
        <v>37.000000000000007</v>
      </c>
      <c r="AA73" s="10">
        <f>INDEX('O3-8hr'!$A:$Z,$IU73+AA$21-$G$21,$IT73)</f>
        <v>40</v>
      </c>
      <c r="AB73" s="10">
        <f>INDEX('O3-8hr'!$A:$Z,$IU73+AB$21-$G$21,$IT73)</f>
        <v>43</v>
      </c>
      <c r="AC73" s="10">
        <f>INDEX('O3-8hr'!$A:$Z,$IU73+AC$21-$G$21,$IT73)</f>
        <v>49</v>
      </c>
      <c r="AD73" s="10">
        <f>INDEX('O3-8hr'!$A:$Z,$IU73+AD$21-$G$21,$IT73)</f>
        <v>38</v>
      </c>
      <c r="AE73" s="10">
        <f>INDEX('O3-8hr'!$A:$Z,$IU73+AE$21-$G$21,$IT73)</f>
        <v>36.000000000000007</v>
      </c>
      <c r="AF73" s="10">
        <f>INDEX('O3-8hr'!$A:$Z,$IU73+AF$21-$G$21,$IT73)</f>
        <v>35</v>
      </c>
      <c r="AG73" s="10">
        <f>INDEX('O3-8hr'!$A:$Z,$IU73+AG$21-$G$21,$IT73)</f>
        <v>35</v>
      </c>
      <c r="AH73" s="10">
        <f>INDEX('O3-8hr'!$A:$Z,$IU73+AH$21-$G$21,$IT73)</f>
        <v>43</v>
      </c>
      <c r="AI73" s="10">
        <f>INDEX('O3-8hr'!$A:$Z,$IU73+AI$21-$G$21,$IT73)</f>
        <v>46</v>
      </c>
      <c r="AJ73" s="10">
        <f>INDEX('O3-8hr'!$A:$Z,$IU73+AJ$21-$G$21,$IT73)</f>
        <v>47</v>
      </c>
      <c r="AK73" s="10">
        <f>INDEX('O3-8hr'!$A:$Z,$IU73+AK$21-$G$21,$IT73)</f>
        <v>43</v>
      </c>
      <c r="AL73" s="10">
        <f>INDEX('O3-8hr'!$A:$Z,$IU73+AL$21-$G$21,$IT73)</f>
        <v>34</v>
      </c>
      <c r="AM73" s="10">
        <f>INDEX('O3-8hr'!$A:$Z,$IU73+AM$21-$G$21,$IT73)</f>
        <v>37.000000000000007</v>
      </c>
      <c r="AN73" s="10">
        <f>INDEX('O3-8hr'!$A:$Z,$IU73+AN$21-$G$21,$IT73)</f>
        <v>40</v>
      </c>
      <c r="AO73" s="10">
        <f>INDEX('O3-8hr'!$A:$Z,$IU73+AO$21-$G$21,$IT73)</f>
        <v>27</v>
      </c>
      <c r="AP73" s="10">
        <f>INDEX('O3-8hr'!$A:$Z,$IU73+AP$21-$G$21,$IT73)</f>
        <v>35</v>
      </c>
      <c r="AQ73" s="10">
        <f>INDEX('O3-8hr'!$A:$Z,$IU73+AQ$21-$G$21,$IT73)</f>
        <v>43</v>
      </c>
      <c r="AR73" s="10">
        <f>INDEX('O3-8hr'!$A:$Z,$IU73+AR$21-$G$21,$IT73)</f>
        <v>40</v>
      </c>
      <c r="AS73" s="10">
        <f>INDEX('O3-8hr'!$A:$Z,$IU73+AS$21-$G$21,$IT73)</f>
        <v>37.000000000000007</v>
      </c>
      <c r="AT73" s="10">
        <f>INDEX('O3-8hr'!$A:$Z,$IU73+AT$21-$G$21,$IT73)</f>
        <v>38</v>
      </c>
      <c r="AU73" s="10">
        <f>INDEX('O3-8hr'!$A:$Z,$IU73+AU$21-$G$21,$IT73)</f>
        <v>39</v>
      </c>
      <c r="AV73" s="10">
        <f>INDEX('O3-8hr'!$A:$Z,$IU73+AV$21-$G$21,$IT73)</f>
        <v>44.000000000000007</v>
      </c>
      <c r="AW73" s="10">
        <f>INDEX('O3-8hr'!$A:$Z,$IU73+AW$21-$G$21,$IT73)</f>
        <v>35</v>
      </c>
      <c r="AX73" s="10">
        <f>INDEX('O3-8hr'!$A:$Z,$IU73+AX$21-$G$21,$IT73)</f>
        <v>38</v>
      </c>
      <c r="AY73" s="10">
        <f>INDEX('O3-8hr'!$A:$Z,$IU73+AY$21-$G$21,$IT73)</f>
        <v>39</v>
      </c>
      <c r="AZ73" s="10">
        <f>INDEX('O3-8hr'!$A:$Z,$IU73+AZ$21-$G$21,$IT73)</f>
        <v>42</v>
      </c>
      <c r="BA73" s="10">
        <f>INDEX('O3-8hr'!$A:$Z,$IU73+BA$21-$G$21,$IT73)</f>
        <v>45.000000000000007</v>
      </c>
      <c r="BB73" s="10">
        <f>INDEX('O3-8hr'!$A:$Z,$IU73+BB$21-$G$21,$IT73)</f>
        <v>44.000000000000007</v>
      </c>
      <c r="BC73" s="10">
        <f>INDEX('O3-8hr'!$A:$Z,$IU73+BC$21-$G$21,$IT73)</f>
        <v>56</v>
      </c>
      <c r="BD73" s="10">
        <f>INDEX('O3-8hr'!$A:$Z,$IU73+BD$21-$G$21,$IT73)</f>
        <v>53.000000000000007</v>
      </c>
      <c r="BE73" s="10">
        <f>INDEX('O3-8hr'!$A:$Z,$IU73+BE$21-$G$21,$IT73)</f>
        <v>48</v>
      </c>
      <c r="BF73" s="10">
        <f>INDEX('O3-8hr'!$A:$Z,$IU73+BF$21-$G$21,$IT73)</f>
        <v>47</v>
      </c>
      <c r="BG73" s="10">
        <f>INDEX('O3-8hr'!$A:$Z,$IU73+BG$21-$G$21,$IT73)</f>
        <v>51.000000000000007</v>
      </c>
      <c r="BH73" s="10">
        <f>INDEX('O3-8hr'!$A:$Z,$IU73+BH$21-$G$21,$IT73)</f>
        <v>40</v>
      </c>
      <c r="BI73" s="10">
        <f>INDEX('O3-8hr'!$A:$Z,$IU73+BI$21-$G$21,$IT73)</f>
        <v>45.000000000000007</v>
      </c>
      <c r="BJ73" s="10">
        <f>INDEX('O3-8hr'!$A:$Z,$IU73+BJ$21-$G$21,$IT73)</f>
        <v>48</v>
      </c>
      <c r="BK73" s="10">
        <f>INDEX('O3-8hr'!$A:$Z,$IU73+BK$21-$G$21,$IT73)</f>
        <v>36.000000000000007</v>
      </c>
      <c r="BL73" s="10">
        <f>INDEX('O3-8hr'!$A:$Z,$IU73+BL$21-$G$21,$IT73)</f>
        <v>31</v>
      </c>
      <c r="BM73" s="10">
        <f>INDEX('O3-8hr'!$A:$Z,$IU73+BM$21-$G$21,$IT73)</f>
        <v>43</v>
      </c>
      <c r="BN73" s="10">
        <f>INDEX('O3-8hr'!$A:$Z,$IU73+BN$21-$G$21,$IT73)</f>
        <v>38</v>
      </c>
      <c r="BO73" s="10">
        <f>INDEX('O3-8hr'!$A:$Z,$IU73+BO$21-$G$21,$IT73)</f>
        <v>41</v>
      </c>
      <c r="BP73" s="10">
        <f>INDEX('O3-8hr'!$A:$Z,$IU73+BP$21-$G$21,$IT73)</f>
        <v>40</v>
      </c>
      <c r="BQ73" s="10">
        <f>INDEX('O3-8hr'!$A:$Z,$IU73+BQ$21-$G$21,$IT73)</f>
        <v>36.000000000000007</v>
      </c>
      <c r="BR73" s="10">
        <f>INDEX('O3-8hr'!$A:$Z,$IU73+BR$21-$G$21,$IT73)</f>
        <v>32</v>
      </c>
      <c r="BS73" s="10">
        <f>INDEX('O3-8hr'!$A:$Z,$IU73+BS$21-$G$21,$IT73)</f>
        <v>30</v>
      </c>
      <c r="BT73" s="10">
        <f>INDEX('O3-8hr'!$A:$Z,$IU73+BT$21-$G$21,$IT73)</f>
        <v>25</v>
      </c>
      <c r="BU73" s="10">
        <f>INDEX('O3-8hr'!$A:$Z,$IU73+BU$21-$G$21,$IT73)</f>
        <v>25</v>
      </c>
      <c r="BV73" s="10">
        <f>INDEX('O3-8hr'!$A:$Z,$IU73+BV$21-$G$21,$IT73)</f>
        <v>25</v>
      </c>
      <c r="BW73" s="10">
        <f>INDEX('O3-8hr'!$A:$Z,$IU73+BW$21-$G$21,$IT73)</f>
        <v>38</v>
      </c>
      <c r="BX73" s="10">
        <f>INDEX('O3-8hr'!$A:$Z,$IU73+BX$21-$G$21,$IT73)</f>
        <v>41</v>
      </c>
      <c r="BY73" s="10">
        <f>INDEX('O3-8hr'!$A:$Z,$IU73+BY$21-$G$21,$IT73)</f>
        <v>37.000000000000007</v>
      </c>
      <c r="BZ73" s="10">
        <f>INDEX('O3-8hr'!$A:$Z,$IU73+BZ$21-$G$21,$IT73)</f>
        <v>44.000000000000007</v>
      </c>
      <c r="CA73" s="10">
        <f>INDEX('O3-8hr'!$A:$Z,$IU73+CA$21-$G$21,$IT73)</f>
        <v>59.000000000000007</v>
      </c>
      <c r="CB73" s="10">
        <f>INDEX('O3-8hr'!$A:$Z,$IU73+CB$21-$G$21,$IT73)</f>
        <v>39</v>
      </c>
      <c r="CC73" s="10">
        <f>INDEX('O3-8hr'!$A:$Z,$IU73+CC$21-$G$21,$IT73)</f>
        <v>47</v>
      </c>
      <c r="CD73" s="10">
        <f>INDEX('O3-8hr'!$A:$Z,$IU73+CD$21-$G$21,$IT73)</f>
        <v>32</v>
      </c>
      <c r="CE73" s="10">
        <f>INDEX('O3-8hr'!$A:$Z,$IU73+CE$21-$G$21,$IT73)</f>
        <v>42</v>
      </c>
      <c r="CF73" s="10">
        <f>INDEX('O3-8hr'!$A:$Z,$IU73+CF$21-$G$21,$IT73)</f>
        <v>41</v>
      </c>
      <c r="CG73" s="10">
        <f>INDEX('O3-8hr'!$A:$Z,$IU73+CG$21-$G$21,$IT73)</f>
        <v>41</v>
      </c>
      <c r="CH73" s="10">
        <f>INDEX('O3-8hr'!$A:$Z,$IU73+CH$21-$G$21,$IT73)</f>
        <v>45.000000000000007</v>
      </c>
      <c r="CI73" s="10">
        <f>INDEX('O3-8hr'!$A:$Z,$IU73+CI$21-$G$21,$IT73)</f>
        <v>43</v>
      </c>
      <c r="CJ73" s="10">
        <f>INDEX('O3-8hr'!$A:$Z,$IU73+CJ$21-$G$21,$IT73)</f>
        <v>46</v>
      </c>
      <c r="CK73" s="10">
        <f>INDEX('O3-8hr'!$A:$Z,$IU73+CK$21-$G$21,$IT73)</f>
        <v>51.000000000000007</v>
      </c>
      <c r="CL73" s="10">
        <f>INDEX('O3-8hr'!$A:$Z,$IU73+CL$21-$G$21,$IT73)</f>
        <v>53.000000000000007</v>
      </c>
      <c r="CM73" s="10">
        <f>INDEX('O3-8hr'!$A:$Z,$IU73+CM$21-$G$21,$IT73)</f>
        <v>45.000000000000007</v>
      </c>
      <c r="CN73" s="10">
        <f>INDEX('O3-8hr'!$A:$Z,$IU73+CN$21-$G$21,$IT73)</f>
        <v>61.000000000000007</v>
      </c>
      <c r="CO73" s="10">
        <f>INDEX('O3-8hr'!$A:$Z,$IU73+CO$21-$G$21,$IT73)</f>
        <v>65</v>
      </c>
      <c r="CP73" s="10">
        <f>INDEX('O3-8hr'!$A:$Z,$IU73+CP$21-$G$21,$IT73)</f>
        <v>49</v>
      </c>
      <c r="CQ73" s="10">
        <f>INDEX('O3-8hr'!$A:$Z,$IU73+CQ$21-$G$21,$IT73)</f>
        <v>50</v>
      </c>
      <c r="CR73" s="10">
        <f>INDEX('O3-8hr'!$A:$Z,$IU73+CR$21-$G$21,$IT73)</f>
        <v>29</v>
      </c>
      <c r="CS73" s="10">
        <f>INDEX('O3-8hr'!$A:$Z,$IU73+CS$21-$G$21,$IT73)</f>
        <v>20</v>
      </c>
      <c r="CT73" s="10">
        <f>INDEX('O3-8hr'!$A:$Z,$IU73+CT$21-$G$21,$IT73)</f>
        <v>40</v>
      </c>
      <c r="CU73" s="10">
        <f>INDEX('O3-8hr'!$A:$Z,$IU73+CU$21-$G$21,$IT73)</f>
        <v>52.000000000000007</v>
      </c>
      <c r="CV73" s="10">
        <f>INDEX('O3-8hr'!$A:$Z,$IU73+CV$21-$G$21,$IT73)</f>
        <v>32</v>
      </c>
      <c r="CW73" s="10">
        <f>INDEX('O3-8hr'!$A:$Z,$IU73+CW$21-$G$21,$IT73)</f>
        <v>25</v>
      </c>
      <c r="CX73" s="10">
        <f>INDEX('O3-8hr'!$A:$Z,$IU73+CX$21-$G$21,$IT73)</f>
        <v>38</v>
      </c>
      <c r="CY73" s="10">
        <f>INDEX('O3-8hr'!$A:$Z,$IU73+CY$21-$G$21,$IT73)</f>
        <v>34</v>
      </c>
      <c r="CZ73" s="10">
        <f>INDEX('O3-8hr'!$A:$Z,$IU73+CZ$21-$G$21,$IT73)</f>
        <v>57</v>
      </c>
      <c r="DA73" s="10">
        <f>INDEX('O3-8hr'!$A:$Z,$IU73+DA$21-$G$21,$IT73)</f>
        <v>59.000000000000007</v>
      </c>
      <c r="DB73" s="10">
        <f>INDEX('O3-8hr'!$A:$Z,$IU73+DB$21-$G$21,$IT73)</f>
        <v>31</v>
      </c>
      <c r="DC73" s="10">
        <f>INDEX('O3-8hr'!$A:$Z,$IU73+DC$21-$G$21,$IT73)</f>
        <v>40</v>
      </c>
      <c r="DD73" s="10">
        <f>INDEX('O3-8hr'!$A:$Z,$IU73+DD$21-$G$21,$IT73)</f>
        <v>44.000000000000007</v>
      </c>
      <c r="DE73" s="10">
        <f>INDEX('O3-8hr'!$A:$Z,$IU73+DE$21-$G$21,$IT73)</f>
        <v>73.000000000000014</v>
      </c>
      <c r="DF73" s="10">
        <f>INDEX('O3-8hr'!$A:$Z,$IU73+DF$21-$G$21,$IT73)</f>
        <v>52.000000000000007</v>
      </c>
      <c r="DG73" s="10">
        <f>INDEX('O3-8hr'!$A:$Z,$IU73+DG$21-$G$21,$IT73)</f>
        <v>33</v>
      </c>
      <c r="DH73" s="10">
        <f>INDEX('O3-8hr'!$A:$Z,$IU73+DH$21-$G$21,$IT73)</f>
        <v>51.000000000000007</v>
      </c>
      <c r="DI73" s="10">
        <f>INDEX('O3-8hr'!$A:$Z,$IU73+DI$21-$G$21,$IT73)</f>
        <v>55</v>
      </c>
      <c r="DJ73" s="10">
        <f>INDEX('O3-8hr'!$A:$Z,$IU73+DJ$21-$G$21,$IT73)</f>
        <v>49</v>
      </c>
      <c r="DK73" s="10">
        <f>INDEX('O3-8hr'!$A:$Z,$IU73+DK$21-$G$21,$IT73)</f>
        <v>38</v>
      </c>
      <c r="DL73" s="10">
        <f>INDEX('O3-8hr'!$A:$Z,$IU73+DL$21-$G$21,$IT73)</f>
        <v>37.000000000000007</v>
      </c>
      <c r="DM73" s="10">
        <f>INDEX('O3-8hr'!$A:$Z,$IU73+DM$21-$G$21,$IT73)</f>
        <v>47</v>
      </c>
      <c r="DN73" s="10">
        <f>INDEX('O3-8hr'!$A:$Z,$IU73+DN$21-$G$21,$IT73)</f>
        <v>53.000000000000007</v>
      </c>
      <c r="DO73" s="10">
        <f>INDEX('O3-8hr'!$A:$Z,$IU73+DO$21-$G$21,$IT73)</f>
        <v>62</v>
      </c>
      <c r="DP73" s="10">
        <f>INDEX('O3-8hr'!$A:$Z,$IU73+DP$21-$G$21,$IT73)</f>
        <v>54</v>
      </c>
      <c r="DQ73" s="10">
        <f>INDEX('O3-8hr'!$A:$Z,$IU73+DQ$21-$G$21,$IT73)</f>
        <v>55</v>
      </c>
      <c r="DR73" s="10">
        <f>INDEX('O3-8hr'!$A:$Z,$IU73+DR$21-$G$21,$IT73)</f>
        <v>59.000000000000007</v>
      </c>
      <c r="DS73" s="10">
        <f>INDEX('O3-8hr'!$A:$Z,$IU73+DS$21-$G$21,$IT73)</f>
        <v>56</v>
      </c>
      <c r="DT73" s="10">
        <f>INDEX('O3-8hr'!$A:$Z,$IU73+DT$21-$G$21,$IT73)</f>
        <v>41</v>
      </c>
      <c r="DU73" s="10">
        <f>INDEX('O3-8hr'!$A:$Z,$IU73+DU$21-$G$21,$IT73)</f>
        <v>38</v>
      </c>
      <c r="DV73" s="10">
        <f>INDEX('O3-8hr'!$A:$Z,$IU73+DV$21-$G$21,$IT73)</f>
        <v>35</v>
      </c>
      <c r="DW73" s="10">
        <f>INDEX('O3-8hr'!$A:$Z,$IU73+DW$21-$G$21,$IT73)</f>
        <v>66</v>
      </c>
      <c r="DX73" s="10">
        <f>INDEX('O3-8hr'!$A:$Z,$IU73+DX$21-$G$21,$IT73)</f>
        <v>46</v>
      </c>
      <c r="DY73" s="10">
        <f>INDEX('O3-8hr'!$A:$Z,$IU73+DY$21-$G$21,$IT73)</f>
        <v>40</v>
      </c>
      <c r="DZ73" s="10">
        <f>INDEX('O3-8hr'!$A:$Z,$IU73+DZ$21-$G$21,$IT73)</f>
        <v>36.000000000000007</v>
      </c>
      <c r="EA73" s="10">
        <f>INDEX('O3-8hr'!$A:$Z,$IU73+EA$21-$G$21,$IT73)</f>
        <v>42</v>
      </c>
      <c r="EB73" s="10">
        <f>INDEX('O3-8hr'!$A:$Z,$IU73+EB$21-$G$21,$IT73)</f>
        <v>50</v>
      </c>
      <c r="EC73" s="10">
        <f>INDEX('O3-8hr'!$A:$Z,$IU73+EC$21-$G$21,$IT73)</f>
        <v>42</v>
      </c>
      <c r="ED73" s="10">
        <f>INDEX('O3-8hr'!$A:$Z,$IU73+ED$21-$G$21,$IT73)</f>
        <v>72.000000000000014</v>
      </c>
      <c r="EE73" s="10">
        <f>INDEX('O3-8hr'!$A:$Z,$IU73+EE$21-$G$21,$IT73)</f>
        <v>56</v>
      </c>
      <c r="EF73" s="10">
        <f>INDEX('O3-8hr'!$A:$Z,$IU73+EF$21-$G$21,$IT73)</f>
        <v>47</v>
      </c>
      <c r="EG73" s="10">
        <f>INDEX('O3-8hr'!$A:$Z,$IU73+EG$21-$G$21,$IT73)</f>
        <v>25</v>
      </c>
      <c r="EH73" s="10">
        <f>INDEX('O3-8hr'!$A:$Z,$IU73+EH$21-$G$21,$IT73)</f>
        <v>39</v>
      </c>
      <c r="EI73" s="10">
        <f>INDEX('O3-8hr'!$A:$Z,$IU73+EI$21-$G$21,$IT73)</f>
        <v>40</v>
      </c>
      <c r="EJ73" s="10">
        <f>INDEX('O3-8hr'!$A:$Z,$IU73+EJ$21-$G$21,$IT73)</f>
        <v>47</v>
      </c>
      <c r="EK73" s="10">
        <f>INDEX('O3-8hr'!$A:$Z,$IU73+EK$21-$G$21,$IT73)</f>
        <v>39</v>
      </c>
      <c r="EL73" s="10">
        <f>INDEX('O3-8hr'!$A:$Z,$IU73+EL$21-$G$21,$IT73)</f>
        <v>56</v>
      </c>
      <c r="EM73" s="10">
        <f>INDEX('O3-8hr'!$A:$Z,$IU73+EM$21-$G$21,$IT73)</f>
        <v>65</v>
      </c>
      <c r="EN73" s="10">
        <f>INDEX('O3-8hr'!$A:$Z,$IU73+EN$21-$G$21,$IT73)</f>
        <v>66</v>
      </c>
      <c r="EO73" s="10">
        <f>INDEX('O3-8hr'!$A:$Z,$IU73+EO$21-$G$21,$IT73)</f>
        <v>62</v>
      </c>
      <c r="EP73" s="10">
        <f>INDEX('O3-8hr'!$A:$Z,$IU73+EP$21-$G$21,$IT73)</f>
        <v>54</v>
      </c>
      <c r="EQ73" s="10">
        <f>INDEX('O3-8hr'!$A:$Z,$IU73+EQ$21-$G$21,$IT73)</f>
        <v>44.000000000000007</v>
      </c>
      <c r="ER73" s="10">
        <f>INDEX('O3-8hr'!$A:$Z,$IU73+ER$21-$G$21,$IT73)</f>
        <v>33</v>
      </c>
      <c r="ES73" s="10">
        <f>INDEX('O3-8hr'!$A:$Z,$IU73+ES$21-$G$21,$IT73)</f>
        <v>61.000000000000007</v>
      </c>
      <c r="ET73" s="10">
        <f>INDEX('O3-8hr'!$A:$Z,$IU73+ET$21-$G$21,$IT73)</f>
        <v>70</v>
      </c>
      <c r="EU73" s="10">
        <f>INDEX('O3-8hr'!$A:$Z,$IU73+EU$21-$G$21,$IT73)</f>
        <v>55</v>
      </c>
      <c r="EV73" s="10">
        <f>INDEX('O3-8hr'!$A:$Z,$IU73+EV$21-$G$21,$IT73)</f>
        <v>50</v>
      </c>
      <c r="EW73" s="10">
        <f>INDEX('O3-8hr'!$A:$Z,$IU73+EW$21-$G$21,$IT73)</f>
        <v>53.000000000000007</v>
      </c>
      <c r="EX73" s="10">
        <f>INDEX('O3-8hr'!$A:$Z,$IU73+EX$21-$G$21,$IT73)</f>
        <v>53.000000000000007</v>
      </c>
      <c r="EY73" s="10">
        <f>INDEX('O3-8hr'!$A:$Z,$IU73+EY$21-$G$21,$IT73)</f>
        <v>46</v>
      </c>
      <c r="EZ73" s="10">
        <f>INDEX('O3-8hr'!$A:$Z,$IU73+EZ$21-$G$21,$IT73)</f>
        <v>51.000000000000007</v>
      </c>
      <c r="FA73" s="10">
        <f>INDEX('O3-8hr'!$A:$Z,$IU73+FA$21-$G$21,$IT73)</f>
        <v>68</v>
      </c>
      <c r="FB73" s="10">
        <f>INDEX('O3-8hr'!$A:$Z,$IU73+FB$21-$G$21,$IT73)</f>
        <v>58</v>
      </c>
      <c r="FC73" s="10">
        <f>INDEX('O3-8hr'!$A:$Z,$IU73+FC$21-$G$21,$IT73)</f>
        <v>37.000000000000007</v>
      </c>
      <c r="FD73" s="10">
        <f>INDEX('O3-8hr'!$A:$Z,$IU73+FD$21-$G$21,$IT73)</f>
        <v>28</v>
      </c>
      <c r="FE73" s="10">
        <f>INDEX('O3-8hr'!$A:$Z,$IU73+FE$21-$G$21,$IT73)</f>
        <v>29</v>
      </c>
      <c r="FF73" s="10">
        <f>INDEX('O3-8hr'!$A:$Z,$IU73+FF$21-$G$21,$IT73)</f>
        <v>28</v>
      </c>
      <c r="FG73" s="10">
        <f>INDEX('O3-8hr'!$A:$Z,$IU73+FG$21-$G$21,$IT73)</f>
        <v>28</v>
      </c>
      <c r="FH73" s="10">
        <f>INDEX('O3-8hr'!$A:$Z,$IU73+FH$21-$G$21,$IT73)</f>
        <v>32</v>
      </c>
      <c r="FI73" s="10">
        <f>INDEX('O3-8hr'!$A:$Z,$IU73+FI$21-$G$21,$IT73)</f>
        <v>48</v>
      </c>
      <c r="FJ73" s="10">
        <f>INDEX('O3-8hr'!$A:$Z,$IU73+FJ$21-$G$21,$IT73)</f>
        <v>45.000000000000007</v>
      </c>
      <c r="FK73" s="10">
        <f>INDEX('O3-8hr'!$A:$Z,$IU73+FK$21-$G$21,$IT73)</f>
        <v>42</v>
      </c>
      <c r="FL73" s="10">
        <f>INDEX('O3-8hr'!$A:$Z,$IU73+FL$21-$G$21,$IT73)</f>
        <v>45.000000000000007</v>
      </c>
      <c r="FM73" s="10">
        <f>INDEX('O3-8hr'!$A:$Z,$IU73+FM$21-$G$21,$IT73)</f>
        <v>28</v>
      </c>
      <c r="FN73" s="10">
        <f>INDEX('O3-8hr'!$A:$Z,$IU73+FN$21-$G$21,$IT73)</f>
        <v>37.000000000000007</v>
      </c>
      <c r="FO73" s="10">
        <f>INDEX('O3-8hr'!$A:$Z,$IU73+FO$21-$G$21,$IT73)</f>
        <v>60</v>
      </c>
      <c r="FP73" s="10">
        <f>INDEX('O3-8hr'!$A:$Z,$IU73+FP$21-$G$21,$IT73)</f>
        <v>43</v>
      </c>
      <c r="FQ73" s="10">
        <f>INDEX('O3-8hr'!$A:$Z,$IU73+FQ$21-$G$21,$IT73)</f>
        <v>49</v>
      </c>
      <c r="FR73" s="10">
        <f>INDEX('O3-8hr'!$A:$Z,$IU73+FR$21-$G$21,$IT73)</f>
        <v>49</v>
      </c>
      <c r="FS73" s="10">
        <f>INDEX('O3-8hr'!$A:$Z,$IU73+FS$21-$G$21,$IT73)</f>
        <v>41</v>
      </c>
      <c r="FT73" s="10">
        <f>INDEX('O3-8hr'!$A:$Z,$IU73+FT$21-$G$21,$IT73)</f>
        <v>48</v>
      </c>
      <c r="FU73" s="10">
        <f>INDEX('O3-8hr'!$A:$Z,$IU73+FU$21-$G$21,$IT73)</f>
        <v>60</v>
      </c>
      <c r="FV73" s="10">
        <f>INDEX('O3-8hr'!$A:$Z,$IU73+FV$21-$G$21,$IT73)</f>
        <v>63</v>
      </c>
      <c r="FW73" s="10">
        <f>INDEX('O3-8hr'!$A:$Z,$IU73+FW$21-$G$21,$IT73)</f>
        <v>57</v>
      </c>
      <c r="FX73" s="10">
        <f>INDEX('O3-8hr'!$A:$Z,$IU73+FX$21-$G$21,$IT73)</f>
        <v>47</v>
      </c>
      <c r="FY73" s="10">
        <f>INDEX('O3-8hr'!$A:$Z,$IU73+FY$21-$G$21,$IT73)</f>
        <v>32</v>
      </c>
      <c r="FZ73" s="10">
        <f>INDEX('O3-8hr'!$A:$Z,$IU73+FZ$21-$G$21,$IT73)</f>
        <v>51.000000000000007</v>
      </c>
      <c r="GA73" s="10">
        <f>INDEX('O3-8hr'!$A:$Z,$IU73+GA$21-$G$21,$IT73)</f>
        <v>63</v>
      </c>
      <c r="GB73" s="10">
        <f>INDEX('O3-8hr'!$A:$Z,$IU73+GB$21-$G$21,$IT73)</f>
        <v>53.000000000000007</v>
      </c>
      <c r="GC73" s="10">
        <f>INDEX('O3-8hr'!$A:$Z,$IU73+GC$21-$G$21,$IT73)</f>
        <v>56</v>
      </c>
      <c r="GD73" s="10">
        <f>INDEX('O3-8hr'!$A:$Z,$IU73+GD$21-$G$21,$IT73)</f>
        <v>48</v>
      </c>
      <c r="GE73" s="10">
        <f>INDEX('O3-8hr'!$A:$Z,$IU73+GE$21-$G$21,$IT73)</f>
        <v>31</v>
      </c>
      <c r="GF73" s="10">
        <f>INDEX('O3-8hr'!$A:$Z,$IU73+GF$21-$G$21,$IT73)</f>
        <v>68</v>
      </c>
      <c r="GG73" s="10">
        <f>INDEX('O3-8hr'!$A:$Z,$IU73+GG$21-$G$21,$IT73)</f>
        <v>34</v>
      </c>
      <c r="GH73" s="10">
        <f>INDEX('O3-8hr'!$A:$Z,$IU73+GH$21-$G$21,$IT73)</f>
        <v>54</v>
      </c>
      <c r="GI73" s="10">
        <f>INDEX('O3-8hr'!$A:$Z,$IU73+GI$21-$G$21,$IT73)</f>
        <v>47</v>
      </c>
      <c r="GJ73" s="10">
        <f>INDEX('O3-8hr'!$A:$Z,$IU73+GJ$21-$G$21,$IT73)</f>
        <v>39</v>
      </c>
      <c r="GK73" s="10">
        <f>INDEX('O3-8hr'!$A:$Z,$IU73+GK$21-$G$21,$IT73)</f>
        <v>25</v>
      </c>
      <c r="GL73" s="10">
        <f>INDEX('O3-8hr'!$A:$Z,$IU73+GL$21-$G$21,$IT73)</f>
        <v>32</v>
      </c>
      <c r="GM73" s="10">
        <f>INDEX('O3-8hr'!$A:$Z,$IU73+GM$21-$G$21,$IT73)</f>
        <v>32</v>
      </c>
      <c r="GN73" s="10">
        <f>INDEX('O3-8hr'!$A:$Z,$IU73+GN$21-$G$21,$IT73)</f>
        <v>26.000000000000004</v>
      </c>
      <c r="GO73" s="10">
        <f>INDEX('O3-8hr'!$A:$Z,$IU73+GO$21-$G$21,$IT73)</f>
        <v>40</v>
      </c>
      <c r="GP73" s="10">
        <f>INDEX('O3-8hr'!$A:$Z,$IU73+GP$21-$G$21,$IT73)</f>
        <v>44.000000000000007</v>
      </c>
      <c r="GQ73" s="10">
        <f>INDEX('O3-8hr'!$A:$Z,$IU73+GQ$21-$G$21,$IT73)</f>
        <v>59.000000000000007</v>
      </c>
      <c r="GR73" s="10">
        <f>INDEX('O3-8hr'!$A:$Z,$IU73+GR$21-$G$21,$IT73)</f>
        <v>39</v>
      </c>
      <c r="GS73" s="10">
        <f>INDEX('O3-8hr'!$A:$Z,$IU73+GS$21-$G$21,$IT73)</f>
        <v>35</v>
      </c>
      <c r="GT73" s="10">
        <f>INDEX('O3-8hr'!$A:$Z,$IU73+GT$21-$G$21,$IT73)</f>
        <v>28</v>
      </c>
      <c r="GU73" s="10">
        <f>INDEX('O3-8hr'!$A:$Z,$IU73+GU$21-$G$21,$IT73)</f>
        <v>42</v>
      </c>
      <c r="GV73" s="10">
        <f>INDEX('O3-8hr'!$A:$Z,$IU73+GV$21-$G$21,$IT73)</f>
        <v>52.000000000000007</v>
      </c>
      <c r="GW73" s="10">
        <f>INDEX('O3-8hr'!$A:$Z,$IU73+GW$21-$G$21,$IT73)</f>
        <v>34</v>
      </c>
      <c r="GX73" s="10">
        <f>INDEX('O3-8hr'!$A:$Z,$IU73+GX$21-$G$21,$IT73)</f>
        <v>29</v>
      </c>
      <c r="GY73" s="10">
        <f>INDEX('O3-8hr'!$A:$Z,$IU73+GY$21-$G$21,$IT73)</f>
        <v>28</v>
      </c>
      <c r="GZ73" s="10">
        <f>INDEX('O3-8hr'!$A:$Z,$IU73+GZ$21-$G$21,$IT73)</f>
        <v>27</v>
      </c>
      <c r="HA73" s="10">
        <f>INDEX('O3-8hr'!$A:$Z,$IU73+HA$21-$G$21,$IT73)</f>
        <v>27</v>
      </c>
      <c r="HB73" s="10">
        <f>INDEX('O3-8hr'!$A:$Z,$IU73+HB$21-$G$21,$IT73)</f>
        <v>30</v>
      </c>
      <c r="HC73" s="10">
        <f>INDEX('O3-8hr'!$A:$Z,$IU73+HC$21-$G$21,$IT73)</f>
        <v>43</v>
      </c>
      <c r="HD73" s="10">
        <f>INDEX('O3-8hr'!$A:$Z,$IU73+HD$21-$G$21,$IT73)</f>
        <v>48</v>
      </c>
      <c r="HE73" s="10">
        <f>INDEX('O3-8hr'!$A:$Z,$IU73+HE$21-$G$21,$IT73)</f>
        <v>38</v>
      </c>
      <c r="HF73" s="10">
        <f>INDEX('O3-8hr'!$A:$Z,$IU73+HF$21-$G$21,$IT73)</f>
        <v>26.000000000000004</v>
      </c>
      <c r="HG73" s="10">
        <f>INDEX('O3-8hr'!$A:$Z,$IU73+HG$21-$G$21,$IT73)</f>
        <v>34</v>
      </c>
      <c r="HH73" s="10">
        <f>INDEX('O3-8hr'!$A:$Z,$IU73+HH$21-$G$21,$IT73)</f>
        <v>40</v>
      </c>
      <c r="HI73" s="10">
        <f>INDEX('O3-8hr'!$A:$Z,$IU73+HI$21-$G$21,$IT73)</f>
        <v>31</v>
      </c>
      <c r="HJ73" s="10">
        <f>INDEX('O3-8hr'!$A:$Z,$IU73+HJ$21-$G$21,$IT73)</f>
        <v>28</v>
      </c>
      <c r="HK73" s="10">
        <f>INDEX('O3-8hr'!$A:$Z,$IU73+HK$21-$G$21,$IT73)</f>
        <v>25</v>
      </c>
      <c r="HL73" s="10">
        <f>INDEX('O3-8hr'!$A:$Z,$IU73+HL$21-$G$21,$IT73)</f>
        <v>24</v>
      </c>
      <c r="HM73" s="10">
        <f>INDEX('O3-8hr'!$A:$Z,$IU73+HM$21-$G$21,$IT73)</f>
        <v>22.000000000000004</v>
      </c>
      <c r="HN73" s="10">
        <f>INDEX('O3-8hr'!$A:$Z,$IU73+HN$21-$G$21,$IT73)</f>
        <v>18.000000000000004</v>
      </c>
      <c r="HO73" s="10">
        <f>INDEX('O3-8hr'!$A:$Z,$IU73+HO$21-$G$21,$IT73)</f>
        <v>22.000000000000004</v>
      </c>
      <c r="HP73" s="10">
        <f>INDEX('O3-8hr'!$A:$Z,$IU73+HP$21-$G$21,$IT73)</f>
        <v>25</v>
      </c>
      <c r="HQ73" s="10">
        <f>INDEX('O3-8hr'!$A:$Z,$IU73+HQ$21-$G$21,$IT73)</f>
        <v>32</v>
      </c>
      <c r="HR73" s="10">
        <f>INDEX('O3-8hr'!$A:$Z,$IU73+HR$21-$G$21,$IT73)</f>
        <v>36.000000000000007</v>
      </c>
      <c r="HS73" s="10">
        <f>INDEX('O3-8hr'!$A:$Z,$IU73+HS$21-$G$21,$IT73)</f>
        <v>38</v>
      </c>
      <c r="HT73" s="10">
        <f>INDEX('O3-8hr'!$A:$Z,$IU73+HT$21-$G$21,$IT73)</f>
        <v>31</v>
      </c>
      <c r="HU73" s="10">
        <f>INDEX('O3-8hr'!$A:$Z,$IU73+HU$21-$G$21,$IT73)</f>
        <v>19</v>
      </c>
      <c r="HV73" s="10">
        <f>INDEX('O3-8hr'!$A:$Z,$IU73+HV$21-$G$21,$IT73)</f>
        <v>30</v>
      </c>
      <c r="HW73" s="10">
        <f>INDEX('O3-8hr'!$A:$Z,$IU73+HW$21-$G$21,$IT73)</f>
        <v>28</v>
      </c>
      <c r="HX73" s="10">
        <f>INDEX('O3-8hr'!$A:$Z,$IU73+HX$21-$G$21,$IT73)</f>
        <v>30</v>
      </c>
      <c r="HY73" s="10">
        <f>INDEX('O3-8hr'!$A:$Z,$IU73+HY$21-$G$21,$IT73)</f>
        <v>28</v>
      </c>
      <c r="HZ73" s="10">
        <f>INDEX('O3-8hr'!$A:$Z,$IU73+HZ$21-$G$21,$IT73)</f>
        <v>16</v>
      </c>
      <c r="IA73" s="10">
        <f>INDEX('O3-8hr'!$A:$Z,$IU73+IA$21-$G$21,$IT73)</f>
        <v>35</v>
      </c>
      <c r="IB73" s="10">
        <f>INDEX('O3-8hr'!$A:$Z,$IU73+IB$21-$G$21,$IT73)</f>
        <v>35</v>
      </c>
      <c r="IC73" s="10">
        <f>INDEX('O3-8hr'!$A:$Z,$IU73+IC$21-$G$21,$IT73)</f>
        <v>38</v>
      </c>
      <c r="ID73" s="10">
        <f>INDEX('O3-8hr'!$A:$Z,$IU73+ID$21-$G$21,$IT73)</f>
        <v>37.000000000000007</v>
      </c>
      <c r="IE73" s="10">
        <f>INDEX('O3-8hr'!$A:$Z,$IU73+IE$21-$G$21,$IT73)</f>
        <v>41</v>
      </c>
      <c r="IF73" s="10">
        <f>INDEX('O3-8hr'!$A:$Z,$IU73+IF$21-$G$21,$IT73)</f>
        <v>32</v>
      </c>
      <c r="IG73" s="10">
        <f>INDEX('O3-8hr'!$A:$Z,$IU73+IG$21-$G$21,$IT73)</f>
        <v>23</v>
      </c>
      <c r="IH73" s="10">
        <f>INDEX('O3-8hr'!$A:$Z,$IU73+IH$21-$G$21,$IT73)</f>
        <v>18.000000000000004</v>
      </c>
      <c r="II73" s="10">
        <f>INDEX('O3-8hr'!$A:$Z,$IU73+II$21-$G$21,$IT73)</f>
        <v>29</v>
      </c>
      <c r="IJ73" s="10">
        <f>INDEX('O3-8hr'!$A:$Z,$IU73+IJ$21-$G$21,$IT73)</f>
        <v>29</v>
      </c>
      <c r="IK73" s="10">
        <f>INDEX('O3-8hr'!$A:$Z,$IU73+IK$21-$G$21,$IT73)</f>
        <v>22.000000000000004</v>
      </c>
      <c r="IL73" s="10">
        <f>INDEX('O3-8hr'!$A:$Z,$IU73+IL$21-$G$21,$IT73)</f>
        <v>25</v>
      </c>
      <c r="IM73" s="10">
        <f>INDEX('O3-8hr'!$A:$Z,$IU73+IM$21-$G$21,$IT73)</f>
        <v>31</v>
      </c>
      <c r="IN73" s="10">
        <f>INDEX('O3-8hr'!$A:$Z,$IU73+IN$21-$G$21,$IT73)</f>
        <v>26.000000000000004</v>
      </c>
      <c r="IO73" s="10">
        <f>INDEX('O3-8hr'!$A:$Z,$IU73+IO$21-$G$21,$IT73)</f>
        <v>33</v>
      </c>
      <c r="IP73" s="10">
        <f>INDEX('O3-8hr'!$A:$Z,$IU73+IP$21-$G$21,$IT73)</f>
        <v>39</v>
      </c>
      <c r="IQ73" s="15">
        <f>INDEX('O3-8hr'!$A:$Z,$IU73+IQ$21-$G$21,$IT73)</f>
        <v>20</v>
      </c>
      <c r="IR73" s="21">
        <f t="shared" si="59"/>
        <v>73.000000000000014</v>
      </c>
      <c r="IT73" s="40">
        <f>MATCH($B73,'O3-8hr'!$1:$1,0)</f>
        <v>14</v>
      </c>
      <c r="IU73" s="40">
        <f>MATCH(DATE($A73,$IT$18,$IU$18),'O3-8hr'!$B:$B,0)</f>
        <v>431</v>
      </c>
    </row>
    <row r="74" spans="1:255" ht="12.75" customHeight="1" x14ac:dyDescent="0.2">
      <c r="A74" s="21">
        <v>2016</v>
      </c>
      <c r="B74" s="21">
        <v>340130003</v>
      </c>
      <c r="C74" s="20">
        <f>INDEX(Sites!$A:$N,MATCH($B74,Sites!$A:$A,0),2)</f>
        <v>40.720989000000003</v>
      </c>
      <c r="D74" s="21" t="str">
        <f>INDEX(Sites!$A:$N,MATCH($B74,Sites!$A:$A,0),4)</f>
        <v>NJ</v>
      </c>
      <c r="E74" s="21" t="str">
        <f>INDEX(Sites!$A:$N,MATCH($B74,Sites!$A:$A,0),10)</f>
        <v>27.0</v>
      </c>
      <c r="F74" s="21" t="str">
        <f>INDEX(Sites!$A:$N,MATCH($B74,Sites!$A:$A,0),6)</f>
        <v>Newark Firehouse</v>
      </c>
      <c r="G74" s="16">
        <f>INDEX('O3-8hr'!$A:$Z,$IU74+G$21-$G$21,$IT74)</f>
        <v>33</v>
      </c>
      <c r="H74" s="10">
        <f>INDEX('O3-8hr'!$A:$Z,$IU74+H$21-$G$21,$IT74)</f>
        <v>34</v>
      </c>
      <c r="I74" s="10">
        <f>INDEX('O3-8hr'!$A:$Z,$IU74+I$21-$G$21,$IT74)</f>
        <v>33</v>
      </c>
      <c r="J74" s="10">
        <f>INDEX('O3-8hr'!$A:$Z,$IU74+J$21-$G$21,$IT74)</f>
        <v>5</v>
      </c>
      <c r="K74" s="10" t="str">
        <f>INDEX('O3-8hr'!$A:$Z,$IU74+K$21-$G$21,$IT74)</f>
        <v/>
      </c>
      <c r="L74" s="10" t="str">
        <f>INDEX('O3-8hr'!$A:$Z,$IU74+L$21-$G$21,$IT74)</f>
        <v/>
      </c>
      <c r="M74" s="10" t="str">
        <f>INDEX('O3-8hr'!$A:$Z,$IU74+M$21-$G$21,$IT74)</f>
        <v/>
      </c>
      <c r="N74" s="10">
        <f>INDEX('O3-8hr'!$A:$Z,$IU74+N$21-$G$21,$IT74)</f>
        <v>17</v>
      </c>
      <c r="O74" s="10">
        <f>INDEX('O3-8hr'!$A:$Z,$IU74+O$21-$G$21,$IT74)</f>
        <v>48</v>
      </c>
      <c r="P74" s="10">
        <f>INDEX('O3-8hr'!$A:$Z,$IU74+P$21-$G$21,$IT74)</f>
        <v>45.000000000000007</v>
      </c>
      <c r="Q74" s="10">
        <f>INDEX('O3-8hr'!$A:$Z,$IU74+Q$21-$G$21,$IT74)</f>
        <v>30</v>
      </c>
      <c r="R74" s="10">
        <f>INDEX('O3-8hr'!$A:$Z,$IU74+R$21-$G$21,$IT74)</f>
        <v>24</v>
      </c>
      <c r="S74" s="10" t="str">
        <f>INDEX('O3-8hr'!$A:$Z,$IU74+S$21-$G$21,$IT74)</f>
        <v/>
      </c>
      <c r="T74" s="10" t="str">
        <f>INDEX('O3-8hr'!$A:$Z,$IU74+T$21-$G$21,$IT74)</f>
        <v/>
      </c>
      <c r="U74" s="10">
        <f>INDEX('O3-8hr'!$A:$Z,$IU74+U$21-$G$21,$IT74)</f>
        <v>29</v>
      </c>
      <c r="V74" s="10">
        <f>INDEX('O3-8hr'!$A:$Z,$IU74+V$21-$G$21,$IT74)</f>
        <v>16</v>
      </c>
      <c r="W74" s="10">
        <f>INDEX('O3-8hr'!$A:$Z,$IU74+W$21-$G$21,$IT74)</f>
        <v>36.000000000000007</v>
      </c>
      <c r="X74" s="10">
        <f>INDEX('O3-8hr'!$A:$Z,$IU74+X$21-$G$21,$IT74)</f>
        <v>36.000000000000007</v>
      </c>
      <c r="Y74" s="10">
        <f>INDEX('O3-8hr'!$A:$Z,$IU74+Y$21-$G$21,$IT74)</f>
        <v>37.000000000000007</v>
      </c>
      <c r="Z74" s="10">
        <f>INDEX('O3-8hr'!$A:$Z,$IU74+Z$21-$G$21,$IT74)</f>
        <v>34</v>
      </c>
      <c r="AA74" s="10">
        <f>INDEX('O3-8hr'!$A:$Z,$IU74+AA$21-$G$21,$IT74)</f>
        <v>41</v>
      </c>
      <c r="AB74" s="10">
        <f>INDEX('O3-8hr'!$A:$Z,$IU74+AB$21-$G$21,$IT74)</f>
        <v>40</v>
      </c>
      <c r="AC74" s="10">
        <f>INDEX('O3-8hr'!$A:$Z,$IU74+AC$21-$G$21,$IT74)</f>
        <v>45.000000000000007</v>
      </c>
      <c r="AD74" s="10">
        <f>INDEX('O3-8hr'!$A:$Z,$IU74+AD$21-$G$21,$IT74)</f>
        <v>34</v>
      </c>
      <c r="AE74" s="10">
        <f>INDEX('O3-8hr'!$A:$Z,$IU74+AE$21-$G$21,$IT74)</f>
        <v>40</v>
      </c>
      <c r="AF74" s="10">
        <f>INDEX('O3-8hr'!$A:$Z,$IU74+AF$21-$G$21,$IT74)</f>
        <v>32</v>
      </c>
      <c r="AG74" s="10">
        <f>INDEX('O3-8hr'!$A:$Z,$IU74+AG$21-$G$21,$IT74)</f>
        <v>35</v>
      </c>
      <c r="AH74" s="10">
        <f>INDEX('O3-8hr'!$A:$Z,$IU74+AH$21-$G$21,$IT74)</f>
        <v>40</v>
      </c>
      <c r="AI74" s="10">
        <f>INDEX('O3-8hr'!$A:$Z,$IU74+AI$21-$G$21,$IT74)</f>
        <v>44.000000000000007</v>
      </c>
      <c r="AJ74" s="10">
        <f>INDEX('O3-8hr'!$A:$Z,$IU74+AJ$21-$G$21,$IT74)</f>
        <v>39</v>
      </c>
      <c r="AK74" s="10">
        <f>INDEX('O3-8hr'!$A:$Z,$IU74+AK$21-$G$21,$IT74)</f>
        <v>47</v>
      </c>
      <c r="AL74" s="10">
        <f>INDEX('O3-8hr'!$A:$Z,$IU74+AL$21-$G$21,$IT74)</f>
        <v>41</v>
      </c>
      <c r="AM74" s="10">
        <f>INDEX('O3-8hr'!$A:$Z,$IU74+AM$21-$G$21,$IT74)</f>
        <v>36.000000000000007</v>
      </c>
      <c r="AN74" s="10">
        <f>INDEX('O3-8hr'!$A:$Z,$IU74+AN$21-$G$21,$IT74)</f>
        <v>40</v>
      </c>
      <c r="AO74" s="10">
        <f>INDEX('O3-8hr'!$A:$Z,$IU74+AO$21-$G$21,$IT74)</f>
        <v>32</v>
      </c>
      <c r="AP74" s="10">
        <f>INDEX('O3-8hr'!$A:$Z,$IU74+AP$21-$G$21,$IT74)</f>
        <v>39</v>
      </c>
      <c r="AQ74" s="10">
        <f>INDEX('O3-8hr'!$A:$Z,$IU74+AQ$21-$G$21,$IT74)</f>
        <v>38</v>
      </c>
      <c r="AR74" s="10">
        <f>INDEX('O3-8hr'!$A:$Z,$IU74+AR$21-$G$21,$IT74)</f>
        <v>33</v>
      </c>
      <c r="AS74" s="10">
        <f>INDEX('O3-8hr'!$A:$Z,$IU74+AS$21-$G$21,$IT74)</f>
        <v>36.000000000000007</v>
      </c>
      <c r="AT74" s="10">
        <f>INDEX('O3-8hr'!$A:$Z,$IU74+AT$21-$G$21,$IT74)</f>
        <v>35</v>
      </c>
      <c r="AU74" s="10">
        <f>INDEX('O3-8hr'!$A:$Z,$IU74+AU$21-$G$21,$IT74)</f>
        <v>39</v>
      </c>
      <c r="AV74" s="10">
        <f>INDEX('O3-8hr'!$A:$Z,$IU74+AV$21-$G$21,$IT74)</f>
        <v>36.000000000000007</v>
      </c>
      <c r="AW74" s="10">
        <f>INDEX('O3-8hr'!$A:$Z,$IU74+AW$21-$G$21,$IT74)</f>
        <v>37.000000000000007</v>
      </c>
      <c r="AX74" s="10">
        <f>INDEX('O3-8hr'!$A:$Z,$IU74+AX$21-$G$21,$IT74)</f>
        <v>37.000000000000007</v>
      </c>
      <c r="AY74" s="10">
        <f>INDEX('O3-8hr'!$A:$Z,$IU74+AY$21-$G$21,$IT74)</f>
        <v>35</v>
      </c>
      <c r="AZ74" s="10">
        <f>INDEX('O3-8hr'!$A:$Z,$IU74+AZ$21-$G$21,$IT74)</f>
        <v>35</v>
      </c>
      <c r="BA74" s="10">
        <f>INDEX('O3-8hr'!$A:$Z,$IU74+BA$21-$G$21,$IT74)</f>
        <v>46</v>
      </c>
      <c r="BB74" s="10">
        <f>INDEX('O3-8hr'!$A:$Z,$IU74+BB$21-$G$21,$IT74)</f>
        <v>46</v>
      </c>
      <c r="BC74" s="10">
        <f>INDEX('O3-8hr'!$A:$Z,$IU74+BC$21-$G$21,$IT74)</f>
        <v>54</v>
      </c>
      <c r="BD74" s="10">
        <f>INDEX('O3-8hr'!$A:$Z,$IU74+BD$21-$G$21,$IT74)</f>
        <v>51.000000000000007</v>
      </c>
      <c r="BE74" s="10">
        <f>INDEX('O3-8hr'!$A:$Z,$IU74+BE$21-$G$21,$IT74)</f>
        <v>48</v>
      </c>
      <c r="BF74" s="10">
        <f>INDEX('O3-8hr'!$A:$Z,$IU74+BF$21-$G$21,$IT74)</f>
        <v>56</v>
      </c>
      <c r="BG74" s="10">
        <f>INDEX('O3-8hr'!$A:$Z,$IU74+BG$21-$G$21,$IT74)</f>
        <v>58</v>
      </c>
      <c r="BH74" s="10">
        <f>INDEX('O3-8hr'!$A:$Z,$IU74+BH$21-$G$21,$IT74)</f>
        <v>39</v>
      </c>
      <c r="BI74" s="10">
        <f>INDEX('O3-8hr'!$A:$Z,$IU74+BI$21-$G$21,$IT74)</f>
        <v>47</v>
      </c>
      <c r="BJ74" s="10">
        <f>INDEX('O3-8hr'!$A:$Z,$IU74+BJ$21-$G$21,$IT74)</f>
        <v>30</v>
      </c>
      <c r="BK74" s="10">
        <f>INDEX('O3-8hr'!$A:$Z,$IU74+BK$21-$G$21,$IT74)</f>
        <v>22.000000000000004</v>
      </c>
      <c r="BL74" s="10">
        <f>INDEX('O3-8hr'!$A:$Z,$IU74+BL$21-$G$21,$IT74)</f>
        <v>25</v>
      </c>
      <c r="BM74" s="10">
        <f>INDEX('O3-8hr'!$A:$Z,$IU74+BM$21-$G$21,$IT74)</f>
        <v>34</v>
      </c>
      <c r="BN74" s="10">
        <f>INDEX('O3-8hr'!$A:$Z,$IU74+BN$21-$G$21,$IT74)</f>
        <v>35</v>
      </c>
      <c r="BO74" s="10">
        <f>INDEX('O3-8hr'!$A:$Z,$IU74+BO$21-$G$21,$IT74)</f>
        <v>44.000000000000007</v>
      </c>
      <c r="BP74" s="10">
        <f>INDEX('O3-8hr'!$A:$Z,$IU74+BP$21-$G$21,$IT74)</f>
        <v>32</v>
      </c>
      <c r="BQ74" s="10">
        <f>INDEX('O3-8hr'!$A:$Z,$IU74+BQ$21-$G$21,$IT74)</f>
        <v>21</v>
      </c>
      <c r="BR74" s="10">
        <f>INDEX('O3-8hr'!$A:$Z,$IU74+BR$21-$G$21,$IT74)</f>
        <v>15.000000000000002</v>
      </c>
      <c r="BS74" s="10">
        <f>INDEX('O3-8hr'!$A:$Z,$IU74+BS$21-$G$21,$IT74)</f>
        <v>22.000000000000004</v>
      </c>
      <c r="BT74" s="10">
        <f>INDEX('O3-8hr'!$A:$Z,$IU74+BT$21-$G$21,$IT74)</f>
        <v>27</v>
      </c>
      <c r="BU74" s="10">
        <f>INDEX('O3-8hr'!$A:$Z,$IU74+BU$21-$G$21,$IT74)</f>
        <v>15.000000000000002</v>
      </c>
      <c r="BV74" s="10">
        <f>INDEX('O3-8hr'!$A:$Z,$IU74+BV$21-$G$21,$IT74)</f>
        <v>16</v>
      </c>
      <c r="BW74" s="10">
        <f>INDEX('O3-8hr'!$A:$Z,$IU74+BW$21-$G$21,$IT74)</f>
        <v>38</v>
      </c>
      <c r="BX74" s="10">
        <f>INDEX('O3-8hr'!$A:$Z,$IU74+BX$21-$G$21,$IT74)</f>
        <v>46</v>
      </c>
      <c r="BY74" s="10">
        <f>INDEX('O3-8hr'!$A:$Z,$IU74+BY$21-$G$21,$IT74)</f>
        <v>30</v>
      </c>
      <c r="BZ74" s="10">
        <f>INDEX('O3-8hr'!$A:$Z,$IU74+BZ$21-$G$21,$IT74)</f>
        <v>39</v>
      </c>
      <c r="CA74" s="10">
        <f>INDEX('O3-8hr'!$A:$Z,$IU74+CA$21-$G$21,$IT74)</f>
        <v>49</v>
      </c>
      <c r="CB74" s="10">
        <f>INDEX('O3-8hr'!$A:$Z,$IU74+CB$21-$G$21,$IT74)</f>
        <v>18.000000000000004</v>
      </c>
      <c r="CC74" s="10">
        <f>INDEX('O3-8hr'!$A:$Z,$IU74+CC$21-$G$21,$IT74)</f>
        <v>47</v>
      </c>
      <c r="CD74" s="10">
        <f>INDEX('O3-8hr'!$A:$Z,$IU74+CD$21-$G$21,$IT74)</f>
        <v>28</v>
      </c>
      <c r="CE74" s="10">
        <f>INDEX('O3-8hr'!$A:$Z,$IU74+CE$21-$G$21,$IT74)</f>
        <v>41</v>
      </c>
      <c r="CF74" s="10">
        <f>INDEX('O3-8hr'!$A:$Z,$IU74+CF$21-$G$21,$IT74)</f>
        <v>35</v>
      </c>
      <c r="CG74" s="10">
        <f>INDEX('O3-8hr'!$A:$Z,$IU74+CG$21-$G$21,$IT74)</f>
        <v>35</v>
      </c>
      <c r="CH74" s="10">
        <f>INDEX('O3-8hr'!$A:$Z,$IU74+CH$21-$G$21,$IT74)</f>
        <v>33</v>
      </c>
      <c r="CI74" s="10">
        <f>INDEX('O3-8hr'!$A:$Z,$IU74+CI$21-$G$21,$IT74)</f>
        <v>49</v>
      </c>
      <c r="CJ74" s="10">
        <f>INDEX('O3-8hr'!$A:$Z,$IU74+CJ$21-$G$21,$IT74)</f>
        <v>36.000000000000007</v>
      </c>
      <c r="CK74" s="10">
        <f>INDEX('O3-8hr'!$A:$Z,$IU74+CK$21-$G$21,$IT74)</f>
        <v>45.000000000000007</v>
      </c>
      <c r="CL74" s="10">
        <f>INDEX('O3-8hr'!$A:$Z,$IU74+CL$21-$G$21,$IT74)</f>
        <v>38</v>
      </c>
      <c r="CM74" s="10">
        <f>INDEX('O3-8hr'!$A:$Z,$IU74+CM$21-$G$21,$IT74)</f>
        <v>38</v>
      </c>
      <c r="CN74" s="10" t="str">
        <f>INDEX('O3-8hr'!$A:$Z,$IU74+CN$21-$G$21,$IT74)</f>
        <v/>
      </c>
      <c r="CO74" s="10">
        <f>INDEX('O3-8hr'!$A:$Z,$IU74+CO$21-$G$21,$IT74)</f>
        <v>42</v>
      </c>
      <c r="CP74" s="10">
        <f>INDEX('O3-8hr'!$A:$Z,$IU74+CP$21-$G$21,$IT74)</f>
        <v>49</v>
      </c>
      <c r="CQ74" s="10">
        <f>INDEX('O3-8hr'!$A:$Z,$IU74+CQ$21-$G$21,$IT74)</f>
        <v>65</v>
      </c>
      <c r="CR74" s="10">
        <f>INDEX('O3-8hr'!$A:$Z,$IU74+CR$21-$G$21,$IT74)</f>
        <v>50</v>
      </c>
      <c r="CS74" s="10">
        <f>INDEX('O3-8hr'!$A:$Z,$IU74+CS$21-$G$21,$IT74)</f>
        <v>37.000000000000007</v>
      </c>
      <c r="CT74" s="10">
        <f>INDEX('O3-8hr'!$A:$Z,$IU74+CT$21-$G$21,$IT74)</f>
        <v>52.000000000000007</v>
      </c>
      <c r="CU74" s="10">
        <f>INDEX('O3-8hr'!$A:$Z,$IU74+CU$21-$G$21,$IT74)</f>
        <v>50</v>
      </c>
      <c r="CV74" s="10">
        <f>INDEX('O3-8hr'!$A:$Z,$IU74+CV$21-$G$21,$IT74)</f>
        <v>31</v>
      </c>
      <c r="CW74" s="10">
        <f>INDEX('O3-8hr'!$A:$Z,$IU74+CW$21-$G$21,$IT74)</f>
        <v>17</v>
      </c>
      <c r="CX74" s="10">
        <f>INDEX('O3-8hr'!$A:$Z,$IU74+CX$21-$G$21,$IT74)</f>
        <v>48</v>
      </c>
      <c r="CY74" s="10">
        <f>INDEX('O3-8hr'!$A:$Z,$IU74+CY$21-$G$21,$IT74)</f>
        <v>25</v>
      </c>
      <c r="CZ74" s="10">
        <f>INDEX('O3-8hr'!$A:$Z,$IU74+CZ$21-$G$21,$IT74)</f>
        <v>54</v>
      </c>
      <c r="DA74" s="10">
        <f>INDEX('O3-8hr'!$A:$Z,$IU74+DA$21-$G$21,$IT74)</f>
        <v>55</v>
      </c>
      <c r="DB74" s="10">
        <f>INDEX('O3-8hr'!$A:$Z,$IU74+DB$21-$G$21,$IT74)</f>
        <v>27</v>
      </c>
      <c r="DC74" s="10">
        <f>INDEX('O3-8hr'!$A:$Z,$IU74+DC$21-$G$21,$IT74)</f>
        <v>43</v>
      </c>
      <c r="DD74" s="10">
        <f>INDEX('O3-8hr'!$A:$Z,$IU74+DD$21-$G$21,$IT74)</f>
        <v>40</v>
      </c>
      <c r="DE74" s="10">
        <f>INDEX('O3-8hr'!$A:$Z,$IU74+DE$21-$G$21,$IT74)</f>
        <v>65</v>
      </c>
      <c r="DF74" s="10">
        <f>INDEX('O3-8hr'!$A:$Z,$IU74+DF$21-$G$21,$IT74)</f>
        <v>47</v>
      </c>
      <c r="DG74" s="10">
        <f>INDEX('O3-8hr'!$A:$Z,$IU74+DG$21-$G$21,$IT74)</f>
        <v>29</v>
      </c>
      <c r="DH74" s="10">
        <f>INDEX('O3-8hr'!$A:$Z,$IU74+DH$21-$G$21,$IT74)</f>
        <v>37.000000000000007</v>
      </c>
      <c r="DI74" s="10">
        <f>INDEX('O3-8hr'!$A:$Z,$IU74+DI$21-$G$21,$IT74)</f>
        <v>52.000000000000007</v>
      </c>
      <c r="DJ74" s="10">
        <f>INDEX('O3-8hr'!$A:$Z,$IU74+DJ$21-$G$21,$IT74)</f>
        <v>33</v>
      </c>
      <c r="DK74" s="10">
        <f>INDEX('O3-8hr'!$A:$Z,$IU74+DK$21-$G$21,$IT74)</f>
        <v>41</v>
      </c>
      <c r="DL74" s="10">
        <f>INDEX('O3-8hr'!$A:$Z,$IU74+DL$21-$G$21,$IT74)</f>
        <v>70</v>
      </c>
      <c r="DM74" s="10">
        <f>INDEX('O3-8hr'!$A:$Z,$IU74+DM$21-$G$21,$IT74)</f>
        <v>68</v>
      </c>
      <c r="DN74" s="10">
        <f>INDEX('O3-8hr'!$A:$Z,$IU74+DN$21-$G$21,$IT74)</f>
        <v>53.000000000000007</v>
      </c>
      <c r="DO74" s="10">
        <f>INDEX('O3-8hr'!$A:$Z,$IU74+DO$21-$G$21,$IT74)</f>
        <v>55</v>
      </c>
      <c r="DP74" s="10">
        <f>INDEX('O3-8hr'!$A:$Z,$IU74+DP$21-$G$21,$IT74)</f>
        <v>52.000000000000007</v>
      </c>
      <c r="DQ74" s="10">
        <f>INDEX('O3-8hr'!$A:$Z,$IU74+DQ$21-$G$21,$IT74)</f>
        <v>47</v>
      </c>
      <c r="DR74" s="10">
        <f>INDEX('O3-8hr'!$A:$Z,$IU74+DR$21-$G$21,$IT74)</f>
        <v>60</v>
      </c>
      <c r="DS74" s="10">
        <f>INDEX('O3-8hr'!$A:$Z,$IU74+DS$21-$G$21,$IT74)</f>
        <v>55</v>
      </c>
      <c r="DT74" s="10">
        <f>INDEX('O3-8hr'!$A:$Z,$IU74+DT$21-$G$21,$IT74)</f>
        <v>60</v>
      </c>
      <c r="DU74" s="10">
        <f>INDEX('O3-8hr'!$A:$Z,$IU74+DU$21-$G$21,$IT74)</f>
        <v>49</v>
      </c>
      <c r="DV74" s="10">
        <f>INDEX('O3-8hr'!$A:$Z,$IU74+DV$21-$G$21,$IT74)</f>
        <v>26.000000000000004</v>
      </c>
      <c r="DW74" s="10">
        <f>INDEX('O3-8hr'!$A:$Z,$IU74+DW$21-$G$21,$IT74)</f>
        <v>47</v>
      </c>
      <c r="DX74" s="10">
        <f>INDEX('O3-8hr'!$A:$Z,$IU74+DX$21-$G$21,$IT74)</f>
        <v>49</v>
      </c>
      <c r="DY74" s="10">
        <f>INDEX('O3-8hr'!$A:$Z,$IU74+DY$21-$G$21,$IT74)</f>
        <v>35</v>
      </c>
      <c r="DZ74" s="10">
        <f>INDEX('O3-8hr'!$A:$Z,$IU74+DZ$21-$G$21,$IT74)</f>
        <v>32</v>
      </c>
      <c r="EA74" s="10">
        <f>INDEX('O3-8hr'!$A:$Z,$IU74+EA$21-$G$21,$IT74)</f>
        <v>39</v>
      </c>
      <c r="EB74" s="10">
        <f>INDEX('O3-8hr'!$A:$Z,$IU74+EB$21-$G$21,$IT74)</f>
        <v>51.000000000000007</v>
      </c>
      <c r="EC74" s="10">
        <f>INDEX('O3-8hr'!$A:$Z,$IU74+EC$21-$G$21,$IT74)</f>
        <v>38</v>
      </c>
      <c r="ED74" s="10">
        <f>INDEX('O3-8hr'!$A:$Z,$IU74+ED$21-$G$21,$IT74)</f>
        <v>60</v>
      </c>
      <c r="EE74" s="10">
        <f>INDEX('O3-8hr'!$A:$Z,$IU74+EE$21-$G$21,$IT74)</f>
        <v>60</v>
      </c>
      <c r="EF74" s="10">
        <f>INDEX('O3-8hr'!$A:$Z,$IU74+EF$21-$G$21,$IT74)</f>
        <v>52.000000000000007</v>
      </c>
      <c r="EG74" s="10">
        <f>INDEX('O3-8hr'!$A:$Z,$IU74+EG$21-$G$21,$IT74)</f>
        <v>18.000000000000004</v>
      </c>
      <c r="EH74" s="10">
        <f>INDEX('O3-8hr'!$A:$Z,$IU74+EH$21-$G$21,$IT74)</f>
        <v>32</v>
      </c>
      <c r="EI74" s="10">
        <f>INDEX('O3-8hr'!$A:$Z,$IU74+EI$21-$G$21,$IT74)</f>
        <v>36.000000000000007</v>
      </c>
      <c r="EJ74" s="10">
        <f>INDEX('O3-8hr'!$A:$Z,$IU74+EJ$21-$G$21,$IT74)</f>
        <v>47</v>
      </c>
      <c r="EK74" s="10">
        <f>INDEX('O3-8hr'!$A:$Z,$IU74+EK$21-$G$21,$IT74)</f>
        <v>38</v>
      </c>
      <c r="EL74" s="10">
        <f>INDEX('O3-8hr'!$A:$Z,$IU74+EL$21-$G$21,$IT74)</f>
        <v>49</v>
      </c>
      <c r="EM74" s="10">
        <f>INDEX('O3-8hr'!$A:$Z,$IU74+EM$21-$G$21,$IT74)</f>
        <v>61.000000000000007</v>
      </c>
      <c r="EN74" s="10">
        <f>INDEX('O3-8hr'!$A:$Z,$IU74+EN$21-$G$21,$IT74)</f>
        <v>63</v>
      </c>
      <c r="EO74" s="10">
        <f>INDEX('O3-8hr'!$A:$Z,$IU74+EO$21-$G$21,$IT74)</f>
        <v>58</v>
      </c>
      <c r="EP74" s="10">
        <f>INDEX('O3-8hr'!$A:$Z,$IU74+EP$21-$G$21,$IT74)</f>
        <v>56</v>
      </c>
      <c r="EQ74" s="10">
        <f>INDEX('O3-8hr'!$A:$Z,$IU74+EQ$21-$G$21,$IT74)</f>
        <v>35</v>
      </c>
      <c r="ER74" s="10">
        <f>INDEX('O3-8hr'!$A:$Z,$IU74+ER$21-$G$21,$IT74)</f>
        <v>48</v>
      </c>
      <c r="ES74" s="10">
        <f>INDEX('O3-8hr'!$A:$Z,$IU74+ES$21-$G$21,$IT74)</f>
        <v>66</v>
      </c>
      <c r="ET74" s="10">
        <f>INDEX('O3-8hr'!$A:$Z,$IU74+ET$21-$G$21,$IT74)</f>
        <v>69</v>
      </c>
      <c r="EU74" s="10">
        <f>INDEX('O3-8hr'!$A:$Z,$IU74+EU$21-$G$21,$IT74)</f>
        <v>51.000000000000007</v>
      </c>
      <c r="EV74" s="10">
        <f>INDEX('O3-8hr'!$A:$Z,$IU74+EV$21-$G$21,$IT74)</f>
        <v>41</v>
      </c>
      <c r="EW74" s="10">
        <f>INDEX('O3-8hr'!$A:$Z,$IU74+EW$21-$G$21,$IT74)</f>
        <v>59.000000000000007</v>
      </c>
      <c r="EX74" s="10">
        <f>INDEX('O3-8hr'!$A:$Z,$IU74+EX$21-$G$21,$IT74)</f>
        <v>42</v>
      </c>
      <c r="EY74" s="10">
        <f>INDEX('O3-8hr'!$A:$Z,$IU74+EY$21-$G$21,$IT74)</f>
        <v>54</v>
      </c>
      <c r="EZ74" s="10">
        <f>INDEX('O3-8hr'!$A:$Z,$IU74+EZ$21-$G$21,$IT74)</f>
        <v>71.000000000000014</v>
      </c>
      <c r="FA74" s="10">
        <f>INDEX('O3-8hr'!$A:$Z,$IU74+FA$21-$G$21,$IT74)</f>
        <v>62</v>
      </c>
      <c r="FB74" s="10">
        <f>INDEX('O3-8hr'!$A:$Z,$IU74+FB$21-$G$21,$IT74)</f>
        <v>53.000000000000007</v>
      </c>
      <c r="FC74" s="10">
        <f>INDEX('O3-8hr'!$A:$Z,$IU74+FC$21-$G$21,$IT74)</f>
        <v>31</v>
      </c>
      <c r="FD74" s="10">
        <f>INDEX('O3-8hr'!$A:$Z,$IU74+FD$21-$G$21,$IT74)</f>
        <v>21</v>
      </c>
      <c r="FE74" s="10">
        <f>INDEX('O3-8hr'!$A:$Z,$IU74+FE$21-$G$21,$IT74)</f>
        <v>25</v>
      </c>
      <c r="FF74" s="10">
        <f>INDEX('O3-8hr'!$A:$Z,$IU74+FF$21-$G$21,$IT74)</f>
        <v>26.000000000000004</v>
      </c>
      <c r="FG74" s="10">
        <f>INDEX('O3-8hr'!$A:$Z,$IU74+FG$21-$G$21,$IT74)</f>
        <v>33</v>
      </c>
      <c r="FH74" s="10">
        <f>INDEX('O3-8hr'!$A:$Z,$IU74+FH$21-$G$21,$IT74)</f>
        <v>53.000000000000007</v>
      </c>
      <c r="FI74" s="10">
        <f>INDEX('O3-8hr'!$A:$Z,$IU74+FI$21-$G$21,$IT74)</f>
        <v>42</v>
      </c>
      <c r="FJ74" s="10">
        <f>INDEX('O3-8hr'!$A:$Z,$IU74+FJ$21-$G$21,$IT74)</f>
        <v>34</v>
      </c>
      <c r="FK74" s="10">
        <f>INDEX('O3-8hr'!$A:$Z,$IU74+FK$21-$G$21,$IT74)</f>
        <v>47</v>
      </c>
      <c r="FL74" s="10">
        <f>INDEX('O3-8hr'!$A:$Z,$IU74+FL$21-$G$21,$IT74)</f>
        <v>56</v>
      </c>
      <c r="FM74" s="10">
        <f>INDEX('O3-8hr'!$A:$Z,$IU74+FM$21-$G$21,$IT74)</f>
        <v>38</v>
      </c>
      <c r="FN74" s="10">
        <f>INDEX('O3-8hr'!$A:$Z,$IU74+FN$21-$G$21,$IT74)</f>
        <v>50</v>
      </c>
      <c r="FO74" s="10">
        <f>INDEX('O3-8hr'!$A:$Z,$IU74+FO$21-$G$21,$IT74)</f>
        <v>47</v>
      </c>
      <c r="FP74" s="10">
        <f>INDEX('O3-8hr'!$A:$Z,$IU74+FP$21-$G$21,$IT74)</f>
        <v>54</v>
      </c>
      <c r="FQ74" s="10">
        <f>INDEX('O3-8hr'!$A:$Z,$IU74+FQ$21-$G$21,$IT74)</f>
        <v>44.000000000000007</v>
      </c>
      <c r="FR74" s="10">
        <f>INDEX('O3-8hr'!$A:$Z,$IU74+FR$21-$G$21,$IT74)</f>
        <v>44.000000000000007</v>
      </c>
      <c r="FS74" s="10">
        <f>INDEX('O3-8hr'!$A:$Z,$IU74+FS$21-$G$21,$IT74)</f>
        <v>51.000000000000007</v>
      </c>
      <c r="FT74" s="10">
        <f>INDEX('O3-8hr'!$A:$Z,$IU74+FT$21-$G$21,$IT74)</f>
        <v>36.000000000000007</v>
      </c>
      <c r="FU74" s="10">
        <f>INDEX('O3-8hr'!$A:$Z,$IU74+FU$21-$G$21,$IT74)</f>
        <v>44.000000000000007</v>
      </c>
      <c r="FV74" s="10">
        <f>INDEX('O3-8hr'!$A:$Z,$IU74+FV$21-$G$21,$IT74)</f>
        <v>51.000000000000007</v>
      </c>
      <c r="FW74" s="10">
        <f>INDEX('O3-8hr'!$A:$Z,$IU74+FW$21-$G$21,$IT74)</f>
        <v>52.000000000000007</v>
      </c>
      <c r="FX74" s="10">
        <f>INDEX('O3-8hr'!$A:$Z,$IU74+FX$21-$G$21,$IT74)</f>
        <v>44.000000000000007</v>
      </c>
      <c r="FY74" s="10">
        <f>INDEX('O3-8hr'!$A:$Z,$IU74+FY$21-$G$21,$IT74)</f>
        <v>30</v>
      </c>
      <c r="FZ74" s="10">
        <f>INDEX('O3-8hr'!$A:$Z,$IU74+FZ$21-$G$21,$IT74)</f>
        <v>49</v>
      </c>
      <c r="GA74" s="10">
        <f>INDEX('O3-8hr'!$A:$Z,$IU74+GA$21-$G$21,$IT74)</f>
        <v>66</v>
      </c>
      <c r="GB74" s="10">
        <f>INDEX('O3-8hr'!$A:$Z,$IU74+GB$21-$G$21,$IT74)</f>
        <v>55</v>
      </c>
      <c r="GC74" s="10">
        <f>INDEX('O3-8hr'!$A:$Z,$IU74+GC$21-$G$21,$IT74)</f>
        <v>42</v>
      </c>
      <c r="GD74" s="10">
        <f>INDEX('O3-8hr'!$A:$Z,$IU74+GD$21-$G$21,$IT74)</f>
        <v>44.000000000000007</v>
      </c>
      <c r="GE74" s="10">
        <f>INDEX('O3-8hr'!$A:$Z,$IU74+GE$21-$G$21,$IT74)</f>
        <v>42</v>
      </c>
      <c r="GF74" s="10">
        <f>INDEX('O3-8hr'!$A:$Z,$IU74+GF$21-$G$21,$IT74)</f>
        <v>42</v>
      </c>
      <c r="GG74" s="10">
        <f>INDEX('O3-8hr'!$A:$Z,$IU74+GG$21-$G$21,$IT74)</f>
        <v>36.000000000000007</v>
      </c>
      <c r="GH74" s="10">
        <f>INDEX('O3-8hr'!$A:$Z,$IU74+GH$21-$G$21,$IT74)</f>
        <v>57</v>
      </c>
      <c r="GI74" s="10">
        <f>INDEX('O3-8hr'!$A:$Z,$IU74+GI$21-$G$21,$IT74)</f>
        <v>33</v>
      </c>
      <c r="GJ74" s="10">
        <f>INDEX('O3-8hr'!$A:$Z,$IU74+GJ$21-$G$21,$IT74)</f>
        <v>32</v>
      </c>
      <c r="GK74" s="10">
        <f>INDEX('O3-8hr'!$A:$Z,$IU74+GK$21-$G$21,$IT74)</f>
        <v>32</v>
      </c>
      <c r="GL74" s="10">
        <f>INDEX('O3-8hr'!$A:$Z,$IU74+GL$21-$G$21,$IT74)</f>
        <v>37.000000000000007</v>
      </c>
      <c r="GM74" s="10">
        <f>INDEX('O3-8hr'!$A:$Z,$IU74+GM$21-$G$21,$IT74)</f>
        <v>34</v>
      </c>
      <c r="GN74" s="10">
        <f>INDEX('O3-8hr'!$A:$Z,$IU74+GN$21-$G$21,$IT74)</f>
        <v>30</v>
      </c>
      <c r="GO74" s="10">
        <f>INDEX('O3-8hr'!$A:$Z,$IU74+GO$21-$G$21,$IT74)</f>
        <v>40</v>
      </c>
      <c r="GP74" s="10">
        <f>INDEX('O3-8hr'!$A:$Z,$IU74+GP$21-$G$21,$IT74)</f>
        <v>56</v>
      </c>
      <c r="GQ74" s="10">
        <f>INDEX('O3-8hr'!$A:$Z,$IU74+GQ$21-$G$21,$IT74)</f>
        <v>45.000000000000007</v>
      </c>
      <c r="GR74" s="10">
        <f>INDEX('O3-8hr'!$A:$Z,$IU74+GR$21-$G$21,$IT74)</f>
        <v>57</v>
      </c>
      <c r="GS74" s="10">
        <f>INDEX('O3-8hr'!$A:$Z,$IU74+GS$21-$G$21,$IT74)</f>
        <v>35</v>
      </c>
      <c r="GT74" s="10">
        <f>INDEX('O3-8hr'!$A:$Z,$IU74+GT$21-$G$21,$IT74)</f>
        <v>31</v>
      </c>
      <c r="GU74" s="10">
        <f>INDEX('O3-8hr'!$A:$Z,$IU74+GU$21-$G$21,$IT74)</f>
        <v>40</v>
      </c>
      <c r="GV74" s="10">
        <f>INDEX('O3-8hr'!$A:$Z,$IU74+GV$21-$G$21,$IT74)</f>
        <v>60</v>
      </c>
      <c r="GW74" s="10">
        <f>INDEX('O3-8hr'!$A:$Z,$IU74+GW$21-$G$21,$IT74)</f>
        <v>34</v>
      </c>
      <c r="GX74" s="10">
        <f>INDEX('O3-8hr'!$A:$Z,$IU74+GX$21-$G$21,$IT74)</f>
        <v>33</v>
      </c>
      <c r="GY74" s="10">
        <f>INDEX('O3-8hr'!$A:$Z,$IU74+GY$21-$G$21,$IT74)</f>
        <v>34</v>
      </c>
      <c r="GZ74" s="10">
        <f>INDEX('O3-8hr'!$A:$Z,$IU74+GZ$21-$G$21,$IT74)</f>
        <v>31</v>
      </c>
      <c r="HA74" s="10">
        <f>INDEX('O3-8hr'!$A:$Z,$IU74+HA$21-$G$21,$IT74)</f>
        <v>10</v>
      </c>
      <c r="HB74" s="10">
        <f>INDEX('O3-8hr'!$A:$Z,$IU74+HB$21-$G$21,$IT74)</f>
        <v>36.000000000000007</v>
      </c>
      <c r="HC74" s="10">
        <f>INDEX('O3-8hr'!$A:$Z,$IU74+HC$21-$G$21,$IT74)</f>
        <v>47</v>
      </c>
      <c r="HD74" s="10">
        <f>INDEX('O3-8hr'!$A:$Z,$IU74+HD$21-$G$21,$IT74)</f>
        <v>33</v>
      </c>
      <c r="HE74" s="10">
        <f>INDEX('O3-8hr'!$A:$Z,$IU74+HE$21-$G$21,$IT74)</f>
        <v>62</v>
      </c>
      <c r="HF74" s="10">
        <f>INDEX('O3-8hr'!$A:$Z,$IU74+HF$21-$G$21,$IT74)</f>
        <v>31</v>
      </c>
      <c r="HG74" s="10">
        <f>INDEX('O3-8hr'!$A:$Z,$IU74+HG$21-$G$21,$IT74)</f>
        <v>33</v>
      </c>
      <c r="HH74" s="10">
        <f>INDEX('O3-8hr'!$A:$Z,$IU74+HH$21-$G$21,$IT74)</f>
        <v>37.000000000000007</v>
      </c>
      <c r="HI74" s="10">
        <f>INDEX('O3-8hr'!$A:$Z,$IU74+HI$21-$G$21,$IT74)</f>
        <v>35</v>
      </c>
      <c r="HJ74" s="10">
        <f>INDEX('O3-8hr'!$A:$Z,$IU74+HJ$21-$G$21,$IT74)</f>
        <v>27</v>
      </c>
      <c r="HK74" s="10">
        <f>INDEX('O3-8hr'!$A:$Z,$IU74+HK$21-$G$21,$IT74)</f>
        <v>22.000000000000004</v>
      </c>
      <c r="HL74" s="10">
        <f>INDEX('O3-8hr'!$A:$Z,$IU74+HL$21-$G$21,$IT74)</f>
        <v>20</v>
      </c>
      <c r="HM74" s="10">
        <f>INDEX('O3-8hr'!$A:$Z,$IU74+HM$21-$G$21,$IT74)</f>
        <v>18.000000000000004</v>
      </c>
      <c r="HN74" s="10">
        <f>INDEX('O3-8hr'!$A:$Z,$IU74+HN$21-$G$21,$IT74)</f>
        <v>12</v>
      </c>
      <c r="HO74" s="10">
        <f>INDEX('O3-8hr'!$A:$Z,$IU74+HO$21-$G$21,$IT74)</f>
        <v>27</v>
      </c>
      <c r="HP74" s="10">
        <f>INDEX('O3-8hr'!$A:$Z,$IU74+HP$21-$G$21,$IT74)</f>
        <v>25</v>
      </c>
      <c r="HQ74" s="10">
        <f>INDEX('O3-8hr'!$A:$Z,$IU74+HQ$21-$G$21,$IT74)</f>
        <v>24</v>
      </c>
      <c r="HR74" s="10">
        <f>INDEX('O3-8hr'!$A:$Z,$IU74+HR$21-$G$21,$IT74)</f>
        <v>24</v>
      </c>
      <c r="HS74" s="10">
        <f>INDEX('O3-8hr'!$A:$Z,$IU74+HS$21-$G$21,$IT74)</f>
        <v>27</v>
      </c>
      <c r="HT74" s="10">
        <f>INDEX('O3-8hr'!$A:$Z,$IU74+HT$21-$G$21,$IT74)</f>
        <v>18.000000000000004</v>
      </c>
      <c r="HU74" s="10">
        <f>INDEX('O3-8hr'!$A:$Z,$IU74+HU$21-$G$21,$IT74)</f>
        <v>19</v>
      </c>
      <c r="HV74" s="10">
        <f>INDEX('O3-8hr'!$A:$Z,$IU74+HV$21-$G$21,$IT74)</f>
        <v>32</v>
      </c>
      <c r="HW74" s="10">
        <f>INDEX('O3-8hr'!$A:$Z,$IU74+HW$21-$G$21,$IT74)</f>
        <v>19</v>
      </c>
      <c r="HX74" s="10">
        <f>INDEX('O3-8hr'!$A:$Z,$IU74+HX$21-$G$21,$IT74)</f>
        <v>23</v>
      </c>
      <c r="HY74" s="10">
        <f>INDEX('O3-8hr'!$A:$Z,$IU74+HY$21-$G$21,$IT74)</f>
        <v>22.000000000000004</v>
      </c>
      <c r="HZ74" s="10">
        <f>INDEX('O3-8hr'!$A:$Z,$IU74+HZ$21-$G$21,$IT74)</f>
        <v>25</v>
      </c>
      <c r="IA74" s="10">
        <f>INDEX('O3-8hr'!$A:$Z,$IU74+IA$21-$G$21,$IT74)</f>
        <v>31</v>
      </c>
      <c r="IB74" s="10">
        <f>INDEX('O3-8hr'!$A:$Z,$IU74+IB$21-$G$21,$IT74)</f>
        <v>37.000000000000007</v>
      </c>
      <c r="IC74" s="10">
        <f>INDEX('O3-8hr'!$A:$Z,$IU74+IC$21-$G$21,$IT74)</f>
        <v>39</v>
      </c>
      <c r="ID74" s="10">
        <f>INDEX('O3-8hr'!$A:$Z,$IU74+ID$21-$G$21,$IT74)</f>
        <v>41</v>
      </c>
      <c r="IE74" s="10">
        <f>INDEX('O3-8hr'!$A:$Z,$IU74+IE$21-$G$21,$IT74)</f>
        <v>40</v>
      </c>
      <c r="IF74" s="10">
        <f>INDEX('O3-8hr'!$A:$Z,$IU74+IF$21-$G$21,$IT74)</f>
        <v>21</v>
      </c>
      <c r="IG74" s="10">
        <f>INDEX('O3-8hr'!$A:$Z,$IU74+IG$21-$G$21,$IT74)</f>
        <v>11.000000000000002</v>
      </c>
      <c r="IH74" s="10">
        <f>INDEX('O3-8hr'!$A:$Z,$IU74+IH$21-$G$21,$IT74)</f>
        <v>21</v>
      </c>
      <c r="II74" s="10">
        <f>INDEX('O3-8hr'!$A:$Z,$IU74+II$21-$G$21,$IT74)</f>
        <v>31</v>
      </c>
      <c r="IJ74" s="10">
        <f>INDEX('O3-8hr'!$A:$Z,$IU74+IJ$21-$G$21,$IT74)</f>
        <v>33</v>
      </c>
      <c r="IK74" s="10">
        <f>INDEX('O3-8hr'!$A:$Z,$IU74+IK$21-$G$21,$IT74)</f>
        <v>23</v>
      </c>
      <c r="IL74" s="10">
        <f>INDEX('O3-8hr'!$A:$Z,$IU74+IL$21-$G$21,$IT74)</f>
        <v>28</v>
      </c>
      <c r="IM74" s="10">
        <f>INDEX('O3-8hr'!$A:$Z,$IU74+IM$21-$G$21,$IT74)</f>
        <v>8</v>
      </c>
      <c r="IN74" s="10">
        <f>INDEX('O3-8hr'!$A:$Z,$IU74+IN$21-$G$21,$IT74)</f>
        <v>25</v>
      </c>
      <c r="IO74" s="10">
        <f>INDEX('O3-8hr'!$A:$Z,$IU74+IO$21-$G$21,$IT74)</f>
        <v>24</v>
      </c>
      <c r="IP74" s="10">
        <f>INDEX('O3-8hr'!$A:$Z,$IU74+IP$21-$G$21,$IT74)</f>
        <v>36.000000000000007</v>
      </c>
      <c r="IQ74" s="15">
        <f>INDEX('O3-8hr'!$A:$Z,$IU74+IQ$21-$G$21,$IT74)</f>
        <v>25</v>
      </c>
      <c r="IR74" s="21">
        <f t="shared" si="59"/>
        <v>71.000000000000014</v>
      </c>
      <c r="IT74" s="21">
        <f>MATCH($B74,'O3-8hr'!$1:$1,0)</f>
        <v>15</v>
      </c>
      <c r="IU74" s="21">
        <f>MATCH(DATE($A74,$IT$18,$IU$18),'O3-8hr'!$B:$B,0)</f>
        <v>431</v>
      </c>
    </row>
    <row r="75" spans="1:255" ht="12.75" customHeight="1" x14ac:dyDescent="0.2">
      <c r="A75" s="21">
        <v>2016</v>
      </c>
      <c r="B75" s="21">
        <v>340315001</v>
      </c>
      <c r="C75" s="20">
        <f>INDEX(Sites!$A:$N,MATCH($B75,Sites!$A:$A,0),2)</f>
        <v>41.058616999999998</v>
      </c>
      <c r="D75" s="21" t="str">
        <f>INDEX(Sites!$A:$N,MATCH($B75,Sites!$A:$A,0),4)</f>
        <v>NJ</v>
      </c>
      <c r="E75" s="21" t="str">
        <f>INDEX(Sites!$A:$N,MATCH($B75,Sites!$A:$A,0),10)</f>
        <v>307.0</v>
      </c>
      <c r="F75" s="40" t="str">
        <f>INDEX(Sites!$A:$N,MATCH($B75,Sites!$A:$A,0),6)</f>
        <v>Ramapo</v>
      </c>
      <c r="G75" s="16" t="str">
        <f>INDEX('O3-8hr'!$A:$Z,$IU75+G$21-$G$21,$IT75)</f>
        <v/>
      </c>
      <c r="H75" s="10" t="str">
        <f>INDEX('O3-8hr'!$A:$Z,$IU75+H$21-$G$21,$IT75)</f>
        <v/>
      </c>
      <c r="I75" s="10" t="str">
        <f>INDEX('O3-8hr'!$A:$Z,$IU75+I$21-$G$21,$IT75)</f>
        <v/>
      </c>
      <c r="J75" s="10" t="str">
        <f>INDEX('O3-8hr'!$A:$Z,$IU75+J$21-$G$21,$IT75)</f>
        <v/>
      </c>
      <c r="K75" s="10" t="str">
        <f>INDEX('O3-8hr'!$A:$Z,$IU75+K$21-$G$21,$IT75)</f>
        <v/>
      </c>
      <c r="L75" s="10" t="str">
        <f>INDEX('O3-8hr'!$A:$Z,$IU75+L$21-$G$21,$IT75)</f>
        <v/>
      </c>
      <c r="M75" s="10">
        <f>INDEX('O3-8hr'!$A:$Z,$IU75+M$21-$G$21,$IT75)</f>
        <v>40</v>
      </c>
      <c r="N75" s="10">
        <f>INDEX('O3-8hr'!$A:$Z,$IU75+N$21-$G$21,$IT75)</f>
        <v>42</v>
      </c>
      <c r="O75" s="10">
        <f>INDEX('O3-8hr'!$A:$Z,$IU75+O$21-$G$21,$IT75)</f>
        <v>62</v>
      </c>
      <c r="P75" s="10">
        <f>INDEX('O3-8hr'!$A:$Z,$IU75+P$21-$G$21,$IT75)</f>
        <v>51.000000000000007</v>
      </c>
      <c r="Q75" s="10">
        <f>INDEX('O3-8hr'!$A:$Z,$IU75+Q$21-$G$21,$IT75)</f>
        <v>31</v>
      </c>
      <c r="R75" s="10">
        <f>INDEX('O3-8hr'!$A:$Z,$IU75+R$21-$G$21,$IT75)</f>
        <v>40</v>
      </c>
      <c r="S75" s="10">
        <f>INDEX('O3-8hr'!$A:$Z,$IU75+S$21-$G$21,$IT75)</f>
        <v>45.000000000000007</v>
      </c>
      <c r="T75" s="10">
        <f>INDEX('O3-8hr'!$A:$Z,$IU75+T$21-$G$21,$IT75)</f>
        <v>37.000000000000007</v>
      </c>
      <c r="U75" s="10">
        <f>INDEX('O3-8hr'!$A:$Z,$IU75+U$21-$G$21,$IT75)</f>
        <v>38</v>
      </c>
      <c r="V75" s="10">
        <f>INDEX('O3-8hr'!$A:$Z,$IU75+V$21-$G$21,$IT75)</f>
        <v>31</v>
      </c>
      <c r="W75" s="10">
        <f>INDEX('O3-8hr'!$A:$Z,$IU75+W$21-$G$21,$IT75)</f>
        <v>43</v>
      </c>
      <c r="X75" s="10">
        <f>INDEX('O3-8hr'!$A:$Z,$IU75+X$21-$G$21,$IT75)</f>
        <v>37.000000000000007</v>
      </c>
      <c r="Y75" s="10">
        <f>INDEX('O3-8hr'!$A:$Z,$IU75+Y$21-$G$21,$IT75)</f>
        <v>43</v>
      </c>
      <c r="Z75" s="10">
        <f>INDEX('O3-8hr'!$A:$Z,$IU75+Z$21-$G$21,$IT75)</f>
        <v>42</v>
      </c>
      <c r="AA75" s="10">
        <f>INDEX('O3-8hr'!$A:$Z,$IU75+AA$21-$G$21,$IT75)</f>
        <v>43</v>
      </c>
      <c r="AB75" s="10">
        <f>INDEX('O3-8hr'!$A:$Z,$IU75+AB$21-$G$21,$IT75)</f>
        <v>44.000000000000007</v>
      </c>
      <c r="AC75" s="10">
        <f>INDEX('O3-8hr'!$A:$Z,$IU75+AC$21-$G$21,$IT75)</f>
        <v>51.000000000000007</v>
      </c>
      <c r="AD75" s="10">
        <f>INDEX('O3-8hr'!$A:$Z,$IU75+AD$21-$G$21,$IT75)</f>
        <v>46</v>
      </c>
      <c r="AE75" s="10">
        <f>INDEX('O3-8hr'!$A:$Z,$IU75+AE$21-$G$21,$IT75)</f>
        <v>42</v>
      </c>
      <c r="AF75" s="10">
        <f>INDEX('O3-8hr'!$A:$Z,$IU75+AF$21-$G$21,$IT75)</f>
        <v>39</v>
      </c>
      <c r="AG75" s="10">
        <f>INDEX('O3-8hr'!$A:$Z,$IU75+AG$21-$G$21,$IT75)</f>
        <v>34</v>
      </c>
      <c r="AH75" s="10">
        <f>INDEX('O3-8hr'!$A:$Z,$IU75+AH$21-$G$21,$IT75)</f>
        <v>41</v>
      </c>
      <c r="AI75" s="10">
        <f>INDEX('O3-8hr'!$A:$Z,$IU75+AI$21-$G$21,$IT75)</f>
        <v>47</v>
      </c>
      <c r="AJ75" s="10">
        <f>INDEX('O3-8hr'!$A:$Z,$IU75+AJ$21-$G$21,$IT75)</f>
        <v>44.000000000000007</v>
      </c>
      <c r="AK75" s="10">
        <f>INDEX('O3-8hr'!$A:$Z,$IU75+AK$21-$G$21,$IT75)</f>
        <v>52.000000000000007</v>
      </c>
      <c r="AL75" s="10">
        <f>INDEX('O3-8hr'!$A:$Z,$IU75+AL$21-$G$21,$IT75)</f>
        <v>47</v>
      </c>
      <c r="AM75" s="10">
        <f>INDEX('O3-8hr'!$A:$Z,$IU75+AM$21-$G$21,$IT75)</f>
        <v>40</v>
      </c>
      <c r="AN75" s="10">
        <f>INDEX('O3-8hr'!$A:$Z,$IU75+AN$21-$G$21,$IT75)</f>
        <v>42</v>
      </c>
      <c r="AO75" s="10">
        <f>INDEX('O3-8hr'!$A:$Z,$IU75+AO$21-$G$21,$IT75)</f>
        <v>38</v>
      </c>
      <c r="AP75" s="10">
        <f>INDEX('O3-8hr'!$A:$Z,$IU75+AP$21-$G$21,$IT75)</f>
        <v>44.000000000000007</v>
      </c>
      <c r="AQ75" s="10">
        <f>INDEX('O3-8hr'!$A:$Z,$IU75+AQ$21-$G$21,$IT75)</f>
        <v>44.000000000000007</v>
      </c>
      <c r="AR75" s="10">
        <f>INDEX('O3-8hr'!$A:$Z,$IU75+AR$21-$G$21,$IT75)</f>
        <v>42</v>
      </c>
      <c r="AS75" s="10">
        <f>INDEX('O3-8hr'!$A:$Z,$IU75+AS$21-$G$21,$IT75)</f>
        <v>42</v>
      </c>
      <c r="AT75" s="10">
        <f>INDEX('O3-8hr'!$A:$Z,$IU75+AT$21-$G$21,$IT75)</f>
        <v>40</v>
      </c>
      <c r="AU75" s="10">
        <f>INDEX('O3-8hr'!$A:$Z,$IU75+AU$21-$G$21,$IT75)</f>
        <v>43</v>
      </c>
      <c r="AV75" s="10">
        <f>INDEX('O3-8hr'!$A:$Z,$IU75+AV$21-$G$21,$IT75)</f>
        <v>44.000000000000007</v>
      </c>
      <c r="AW75" s="10">
        <f>INDEX('O3-8hr'!$A:$Z,$IU75+AW$21-$G$21,$IT75)</f>
        <v>40</v>
      </c>
      <c r="AX75" s="10">
        <f>INDEX('O3-8hr'!$A:$Z,$IU75+AX$21-$G$21,$IT75)</f>
        <v>46</v>
      </c>
      <c r="AY75" s="10">
        <f>INDEX('O3-8hr'!$A:$Z,$IU75+AY$21-$G$21,$IT75)</f>
        <v>48</v>
      </c>
      <c r="AZ75" s="10">
        <f>INDEX('O3-8hr'!$A:$Z,$IU75+AZ$21-$G$21,$IT75)</f>
        <v>48</v>
      </c>
      <c r="BA75" s="10">
        <f>INDEX('O3-8hr'!$A:$Z,$IU75+BA$21-$G$21,$IT75)</f>
        <v>52.000000000000007</v>
      </c>
      <c r="BB75" s="10">
        <f>INDEX('O3-8hr'!$A:$Z,$IU75+BB$21-$G$21,$IT75)</f>
        <v>58</v>
      </c>
      <c r="BC75" s="10">
        <f>INDEX('O3-8hr'!$A:$Z,$IU75+BC$21-$G$21,$IT75)</f>
        <v>60</v>
      </c>
      <c r="BD75" s="10">
        <f>INDEX('O3-8hr'!$A:$Z,$IU75+BD$21-$G$21,$IT75)</f>
        <v>53.000000000000007</v>
      </c>
      <c r="BE75" s="10">
        <f>INDEX('O3-8hr'!$A:$Z,$IU75+BE$21-$G$21,$IT75)</f>
        <v>54</v>
      </c>
      <c r="BF75" s="10">
        <f>INDEX('O3-8hr'!$A:$Z,$IU75+BF$21-$G$21,$IT75)</f>
        <v>63</v>
      </c>
      <c r="BG75" s="10">
        <f>INDEX('O3-8hr'!$A:$Z,$IU75+BG$21-$G$21,$IT75)</f>
        <v>68</v>
      </c>
      <c r="BH75" s="10">
        <f>INDEX('O3-8hr'!$A:$Z,$IU75+BH$21-$G$21,$IT75)</f>
        <v>43</v>
      </c>
      <c r="BI75" s="10">
        <f>INDEX('O3-8hr'!$A:$Z,$IU75+BI$21-$G$21,$IT75)</f>
        <v>48</v>
      </c>
      <c r="BJ75" s="10">
        <f>INDEX('O3-8hr'!$A:$Z,$IU75+BJ$21-$G$21,$IT75)</f>
        <v>43</v>
      </c>
      <c r="BK75" s="10">
        <f>INDEX('O3-8hr'!$A:$Z,$IU75+BK$21-$G$21,$IT75)</f>
        <v>31</v>
      </c>
      <c r="BL75" s="10">
        <f>INDEX('O3-8hr'!$A:$Z,$IU75+BL$21-$G$21,$IT75)</f>
        <v>41</v>
      </c>
      <c r="BM75" s="10">
        <f>INDEX('O3-8hr'!$A:$Z,$IU75+BM$21-$G$21,$IT75)</f>
        <v>43</v>
      </c>
      <c r="BN75" s="10">
        <f>INDEX('O3-8hr'!$A:$Z,$IU75+BN$21-$G$21,$IT75)</f>
        <v>46</v>
      </c>
      <c r="BO75" s="10">
        <f>INDEX('O3-8hr'!$A:$Z,$IU75+BO$21-$G$21,$IT75)</f>
        <v>52.000000000000007</v>
      </c>
      <c r="BP75" s="10">
        <f>INDEX('O3-8hr'!$A:$Z,$IU75+BP$21-$G$21,$IT75)</f>
        <v>36.000000000000007</v>
      </c>
      <c r="BQ75" s="10">
        <f>INDEX('O3-8hr'!$A:$Z,$IU75+BQ$21-$G$21,$IT75)</f>
        <v>25</v>
      </c>
      <c r="BR75" s="10">
        <f>INDEX('O3-8hr'!$A:$Z,$IU75+BR$21-$G$21,$IT75)</f>
        <v>21</v>
      </c>
      <c r="BS75" s="10">
        <f>INDEX('O3-8hr'!$A:$Z,$IU75+BS$21-$G$21,$IT75)</f>
        <v>29</v>
      </c>
      <c r="BT75" s="10">
        <f>INDEX('O3-8hr'!$A:$Z,$IU75+BT$21-$G$21,$IT75)</f>
        <v>33</v>
      </c>
      <c r="BU75" s="10">
        <f>INDEX('O3-8hr'!$A:$Z,$IU75+BU$21-$G$21,$IT75)</f>
        <v>28</v>
      </c>
      <c r="BV75" s="10">
        <f>INDEX('O3-8hr'!$A:$Z,$IU75+BV$21-$G$21,$IT75)</f>
        <v>28</v>
      </c>
      <c r="BW75" s="10">
        <f>INDEX('O3-8hr'!$A:$Z,$IU75+BW$21-$G$21,$IT75)</f>
        <v>38</v>
      </c>
      <c r="BX75" s="10">
        <f>INDEX('O3-8hr'!$A:$Z,$IU75+BX$21-$G$21,$IT75)</f>
        <v>52.000000000000007</v>
      </c>
      <c r="BY75" s="10">
        <f>INDEX('O3-8hr'!$A:$Z,$IU75+BY$21-$G$21,$IT75)</f>
        <v>40</v>
      </c>
      <c r="BZ75" s="10">
        <f>INDEX('O3-8hr'!$A:$Z,$IU75+BZ$21-$G$21,$IT75)</f>
        <v>55</v>
      </c>
      <c r="CA75" s="10">
        <f>INDEX('O3-8hr'!$A:$Z,$IU75+CA$21-$G$21,$IT75)</f>
        <v>61.000000000000007</v>
      </c>
      <c r="CB75" s="10">
        <f>INDEX('O3-8hr'!$A:$Z,$IU75+CB$21-$G$21,$IT75)</f>
        <v>34</v>
      </c>
      <c r="CC75" s="10">
        <f>INDEX('O3-8hr'!$A:$Z,$IU75+CC$21-$G$21,$IT75)</f>
        <v>49</v>
      </c>
      <c r="CD75" s="10">
        <f>INDEX('O3-8hr'!$A:$Z,$IU75+CD$21-$G$21,$IT75)</f>
        <v>32</v>
      </c>
      <c r="CE75" s="10">
        <f>INDEX('O3-8hr'!$A:$Z,$IU75+CE$21-$G$21,$IT75)</f>
        <v>42</v>
      </c>
      <c r="CF75" s="10">
        <f>INDEX('O3-8hr'!$A:$Z,$IU75+CF$21-$G$21,$IT75)</f>
        <v>45.000000000000007</v>
      </c>
      <c r="CG75" s="10">
        <f>INDEX('O3-8hr'!$A:$Z,$IU75+CG$21-$G$21,$IT75)</f>
        <v>44.000000000000007</v>
      </c>
      <c r="CH75" s="10">
        <f>INDEX('O3-8hr'!$A:$Z,$IU75+CH$21-$G$21,$IT75)</f>
        <v>48</v>
      </c>
      <c r="CI75" s="10">
        <f>INDEX('O3-8hr'!$A:$Z,$IU75+CI$21-$G$21,$IT75)</f>
        <v>49</v>
      </c>
      <c r="CJ75" s="10">
        <f>INDEX('O3-8hr'!$A:$Z,$IU75+CJ$21-$G$21,$IT75)</f>
        <v>43</v>
      </c>
      <c r="CK75" s="10">
        <f>INDEX('O3-8hr'!$A:$Z,$IU75+CK$21-$G$21,$IT75)</f>
        <v>47</v>
      </c>
      <c r="CL75" s="10">
        <f>INDEX('O3-8hr'!$A:$Z,$IU75+CL$21-$G$21,$IT75)</f>
        <v>46</v>
      </c>
      <c r="CM75" s="10">
        <f>INDEX('O3-8hr'!$A:$Z,$IU75+CM$21-$G$21,$IT75)</f>
        <v>49</v>
      </c>
      <c r="CN75" s="10" t="str">
        <f>INDEX('O3-8hr'!$A:$Z,$IU75+CN$21-$G$21,$IT75)</f>
        <v/>
      </c>
      <c r="CO75" s="10">
        <f>INDEX('O3-8hr'!$A:$Z,$IU75+CO$21-$G$21,$IT75)</f>
        <v>60</v>
      </c>
      <c r="CP75" s="10">
        <f>INDEX('O3-8hr'!$A:$Z,$IU75+CP$21-$G$21,$IT75)</f>
        <v>71.000000000000014</v>
      </c>
      <c r="CQ75" s="10">
        <f>INDEX('O3-8hr'!$A:$Z,$IU75+CQ$21-$G$21,$IT75)</f>
        <v>55</v>
      </c>
      <c r="CR75" s="10">
        <f>INDEX('O3-8hr'!$A:$Z,$IU75+CR$21-$G$21,$IT75)</f>
        <v>57</v>
      </c>
      <c r="CS75" s="10">
        <f>INDEX('O3-8hr'!$A:$Z,$IU75+CS$21-$G$21,$IT75)</f>
        <v>39</v>
      </c>
      <c r="CT75" s="10">
        <f>INDEX('O3-8hr'!$A:$Z,$IU75+CT$21-$G$21,$IT75)</f>
        <v>50</v>
      </c>
      <c r="CU75" s="10">
        <f>INDEX('O3-8hr'!$A:$Z,$IU75+CU$21-$G$21,$IT75)</f>
        <v>72.000000000000014</v>
      </c>
      <c r="CV75" s="10">
        <f>INDEX('O3-8hr'!$A:$Z,$IU75+CV$21-$G$21,$IT75)</f>
        <v>55</v>
      </c>
      <c r="CW75" s="10">
        <f>INDEX('O3-8hr'!$A:$Z,$IU75+CW$21-$G$21,$IT75)</f>
        <v>22.000000000000004</v>
      </c>
      <c r="CX75" s="10">
        <f>INDEX('O3-8hr'!$A:$Z,$IU75+CX$21-$G$21,$IT75)</f>
        <v>50</v>
      </c>
      <c r="CY75" s="10">
        <f>INDEX('O3-8hr'!$A:$Z,$IU75+CY$21-$G$21,$IT75)</f>
        <v>26.000000000000004</v>
      </c>
      <c r="CZ75" s="10">
        <f>INDEX('O3-8hr'!$A:$Z,$IU75+CZ$21-$G$21,$IT75)</f>
        <v>50</v>
      </c>
      <c r="DA75" s="10">
        <f>INDEX('O3-8hr'!$A:$Z,$IU75+DA$21-$G$21,$IT75)</f>
        <v>50</v>
      </c>
      <c r="DB75" s="10">
        <f>INDEX('O3-8hr'!$A:$Z,$IU75+DB$21-$G$21,$IT75)</f>
        <v>27</v>
      </c>
      <c r="DC75" s="10">
        <f>INDEX('O3-8hr'!$A:$Z,$IU75+DC$21-$G$21,$IT75)</f>
        <v>46</v>
      </c>
      <c r="DD75" s="10">
        <f>INDEX('O3-8hr'!$A:$Z,$IU75+DD$21-$G$21,$IT75)</f>
        <v>42</v>
      </c>
      <c r="DE75" s="10">
        <f>INDEX('O3-8hr'!$A:$Z,$IU75+DE$21-$G$21,$IT75)</f>
        <v>61.000000000000007</v>
      </c>
      <c r="DF75" s="10">
        <f>INDEX('O3-8hr'!$A:$Z,$IU75+DF$21-$G$21,$IT75)</f>
        <v>40</v>
      </c>
      <c r="DG75" s="10">
        <f>INDEX('O3-8hr'!$A:$Z,$IU75+DG$21-$G$21,$IT75)</f>
        <v>29</v>
      </c>
      <c r="DH75" s="10">
        <f>INDEX('O3-8hr'!$A:$Z,$IU75+DH$21-$G$21,$IT75)</f>
        <v>34</v>
      </c>
      <c r="DI75" s="10">
        <f>INDEX('O3-8hr'!$A:$Z,$IU75+DI$21-$G$21,$IT75)</f>
        <v>60</v>
      </c>
      <c r="DJ75" s="10">
        <f>INDEX('O3-8hr'!$A:$Z,$IU75+DJ$21-$G$21,$IT75)</f>
        <v>47</v>
      </c>
      <c r="DK75" s="10">
        <f>INDEX('O3-8hr'!$A:$Z,$IU75+DK$21-$G$21,$IT75)</f>
        <v>60</v>
      </c>
      <c r="DL75" s="10">
        <f>INDEX('O3-8hr'!$A:$Z,$IU75+DL$21-$G$21,$IT75)</f>
        <v>58</v>
      </c>
      <c r="DM75" s="10">
        <f>INDEX('O3-8hr'!$A:$Z,$IU75+DM$21-$G$21,$IT75)</f>
        <v>61.000000000000007</v>
      </c>
      <c r="DN75" s="10">
        <f>INDEX('O3-8hr'!$A:$Z,$IU75+DN$21-$G$21,$IT75)</f>
        <v>79</v>
      </c>
      <c r="DO75" s="10">
        <f>INDEX('O3-8hr'!$A:$Z,$IU75+DO$21-$G$21,$IT75)</f>
        <v>44.000000000000007</v>
      </c>
      <c r="DP75" s="10">
        <f>INDEX('O3-8hr'!$A:$Z,$IU75+DP$21-$G$21,$IT75)</f>
        <v>48</v>
      </c>
      <c r="DQ75" s="10">
        <f>INDEX('O3-8hr'!$A:$Z,$IU75+DQ$21-$G$21,$IT75)</f>
        <v>61.000000000000007</v>
      </c>
      <c r="DR75" s="10">
        <f>INDEX('O3-8hr'!$A:$Z,$IU75+DR$21-$G$21,$IT75)</f>
        <v>64</v>
      </c>
      <c r="DS75" s="10">
        <f>INDEX('O3-8hr'!$A:$Z,$IU75+DS$21-$G$21,$IT75)</f>
        <v>68</v>
      </c>
      <c r="DT75" s="10">
        <f>INDEX('O3-8hr'!$A:$Z,$IU75+DT$21-$G$21,$IT75)</f>
        <v>64</v>
      </c>
      <c r="DU75" s="10">
        <f>INDEX('O3-8hr'!$A:$Z,$IU75+DU$21-$G$21,$IT75)</f>
        <v>61.000000000000007</v>
      </c>
      <c r="DV75" s="10">
        <f>INDEX('O3-8hr'!$A:$Z,$IU75+DV$21-$G$21,$IT75)</f>
        <v>36.000000000000007</v>
      </c>
      <c r="DW75" s="10">
        <f>INDEX('O3-8hr'!$A:$Z,$IU75+DW$21-$G$21,$IT75)</f>
        <v>38</v>
      </c>
      <c r="DX75" s="10">
        <f>INDEX('O3-8hr'!$A:$Z,$IU75+DX$21-$G$21,$IT75)</f>
        <v>47</v>
      </c>
      <c r="DY75" s="10">
        <f>INDEX('O3-8hr'!$A:$Z,$IU75+DY$21-$G$21,$IT75)</f>
        <v>48</v>
      </c>
      <c r="DZ75" s="10">
        <f>INDEX('O3-8hr'!$A:$Z,$IU75+DZ$21-$G$21,$IT75)</f>
        <v>30</v>
      </c>
      <c r="EA75" s="10">
        <f>INDEX('O3-8hr'!$A:$Z,$IU75+EA$21-$G$21,$IT75)</f>
        <v>35</v>
      </c>
      <c r="EB75" s="10">
        <f>INDEX('O3-8hr'!$A:$Z,$IU75+EB$21-$G$21,$IT75)</f>
        <v>53.000000000000007</v>
      </c>
      <c r="EC75" s="10">
        <f>INDEX('O3-8hr'!$A:$Z,$IU75+EC$21-$G$21,$IT75)</f>
        <v>34</v>
      </c>
      <c r="ED75" s="10">
        <f>INDEX('O3-8hr'!$A:$Z,$IU75+ED$21-$G$21,$IT75)</f>
        <v>57</v>
      </c>
      <c r="EE75" s="10">
        <f>INDEX('O3-8hr'!$A:$Z,$IU75+EE$21-$G$21,$IT75)</f>
        <v>55</v>
      </c>
      <c r="EF75" s="10">
        <f>INDEX('O3-8hr'!$A:$Z,$IU75+EF$21-$G$21,$IT75)</f>
        <v>56</v>
      </c>
      <c r="EG75" s="10">
        <f>INDEX('O3-8hr'!$A:$Z,$IU75+EG$21-$G$21,$IT75)</f>
        <v>19</v>
      </c>
      <c r="EH75" s="10">
        <f>INDEX('O3-8hr'!$A:$Z,$IU75+EH$21-$G$21,$IT75)</f>
        <v>26.000000000000004</v>
      </c>
      <c r="EI75" s="10">
        <f>INDEX('O3-8hr'!$A:$Z,$IU75+EI$21-$G$21,$IT75)</f>
        <v>33</v>
      </c>
      <c r="EJ75" s="10">
        <f>INDEX('O3-8hr'!$A:$Z,$IU75+EJ$21-$G$21,$IT75)</f>
        <v>58</v>
      </c>
      <c r="EK75" s="10">
        <f>INDEX('O3-8hr'!$A:$Z,$IU75+EK$21-$G$21,$IT75)</f>
        <v>45.000000000000007</v>
      </c>
      <c r="EL75" s="10">
        <f>INDEX('O3-8hr'!$A:$Z,$IU75+EL$21-$G$21,$IT75)</f>
        <v>45.000000000000007</v>
      </c>
      <c r="EM75" s="10">
        <f>INDEX('O3-8hr'!$A:$Z,$IU75+EM$21-$G$21,$IT75)</f>
        <v>51.000000000000007</v>
      </c>
      <c r="EN75" s="10">
        <f>INDEX('O3-8hr'!$A:$Z,$IU75+EN$21-$G$21,$IT75)</f>
        <v>57</v>
      </c>
      <c r="EO75" s="10">
        <f>INDEX('O3-8hr'!$A:$Z,$IU75+EO$21-$G$21,$IT75)</f>
        <v>48</v>
      </c>
      <c r="EP75" s="10">
        <f>INDEX('O3-8hr'!$A:$Z,$IU75+EP$21-$G$21,$IT75)</f>
        <v>54</v>
      </c>
      <c r="EQ75" s="10">
        <f>INDEX('O3-8hr'!$A:$Z,$IU75+EQ$21-$G$21,$IT75)</f>
        <v>33</v>
      </c>
      <c r="ER75" s="10">
        <f>INDEX('O3-8hr'!$A:$Z,$IU75+ER$21-$G$21,$IT75)</f>
        <v>36.000000000000007</v>
      </c>
      <c r="ES75" s="10">
        <f>INDEX('O3-8hr'!$A:$Z,$IU75+ES$21-$G$21,$IT75)</f>
        <v>67</v>
      </c>
      <c r="ET75" s="10">
        <f>INDEX('O3-8hr'!$A:$Z,$IU75+ET$21-$G$21,$IT75)</f>
        <v>68</v>
      </c>
      <c r="EU75" s="10">
        <f>INDEX('O3-8hr'!$A:$Z,$IU75+EU$21-$G$21,$IT75)</f>
        <v>45.000000000000007</v>
      </c>
      <c r="EV75" s="10">
        <f>INDEX('O3-8hr'!$A:$Z,$IU75+EV$21-$G$21,$IT75)</f>
        <v>39</v>
      </c>
      <c r="EW75" s="10">
        <f>INDEX('O3-8hr'!$A:$Z,$IU75+EW$21-$G$21,$IT75)</f>
        <v>54</v>
      </c>
      <c r="EX75" s="10">
        <f>INDEX('O3-8hr'!$A:$Z,$IU75+EX$21-$G$21,$IT75)</f>
        <v>34</v>
      </c>
      <c r="EY75" s="10">
        <f>INDEX('O3-8hr'!$A:$Z,$IU75+EY$21-$G$21,$IT75)</f>
        <v>41</v>
      </c>
      <c r="EZ75" s="10">
        <f>INDEX('O3-8hr'!$A:$Z,$IU75+EZ$21-$G$21,$IT75)</f>
        <v>56</v>
      </c>
      <c r="FA75" s="10">
        <f>INDEX('O3-8hr'!$A:$Z,$IU75+FA$21-$G$21,$IT75)</f>
        <v>54</v>
      </c>
      <c r="FB75" s="10">
        <f>INDEX('O3-8hr'!$A:$Z,$IU75+FB$21-$G$21,$IT75)</f>
        <v>54</v>
      </c>
      <c r="FC75" s="10">
        <f>INDEX('O3-8hr'!$A:$Z,$IU75+FC$21-$G$21,$IT75)</f>
        <v>38</v>
      </c>
      <c r="FD75" s="10">
        <f>INDEX('O3-8hr'!$A:$Z,$IU75+FD$21-$G$21,$IT75)</f>
        <v>36.000000000000007</v>
      </c>
      <c r="FE75" s="10">
        <f>INDEX('O3-8hr'!$A:$Z,$IU75+FE$21-$G$21,$IT75)</f>
        <v>31</v>
      </c>
      <c r="FF75" s="10">
        <f>INDEX('O3-8hr'!$A:$Z,$IU75+FF$21-$G$21,$IT75)</f>
        <v>43</v>
      </c>
      <c r="FG75" s="10">
        <f>INDEX('O3-8hr'!$A:$Z,$IU75+FG$21-$G$21,$IT75)</f>
        <v>53.000000000000007</v>
      </c>
      <c r="FH75" s="10">
        <f>INDEX('O3-8hr'!$A:$Z,$IU75+FH$21-$G$21,$IT75)</f>
        <v>46</v>
      </c>
      <c r="FI75" s="10">
        <f>INDEX('O3-8hr'!$A:$Z,$IU75+FI$21-$G$21,$IT75)</f>
        <v>42</v>
      </c>
      <c r="FJ75" s="10">
        <f>INDEX('O3-8hr'!$A:$Z,$IU75+FJ$21-$G$21,$IT75)</f>
        <v>33</v>
      </c>
      <c r="FK75" s="10">
        <f>INDEX('O3-8hr'!$A:$Z,$IU75+FK$21-$G$21,$IT75)</f>
        <v>37.000000000000007</v>
      </c>
      <c r="FL75" s="10">
        <f>INDEX('O3-8hr'!$A:$Z,$IU75+FL$21-$G$21,$IT75)</f>
        <v>66</v>
      </c>
      <c r="FM75" s="10">
        <f>INDEX('O3-8hr'!$A:$Z,$IU75+FM$21-$G$21,$IT75)</f>
        <v>30</v>
      </c>
      <c r="FN75" s="10">
        <f>INDEX('O3-8hr'!$A:$Z,$IU75+FN$21-$G$21,$IT75)</f>
        <v>45.000000000000007</v>
      </c>
      <c r="FO75" s="10">
        <f>INDEX('O3-8hr'!$A:$Z,$IU75+FO$21-$G$21,$IT75)</f>
        <v>41</v>
      </c>
      <c r="FP75" s="10">
        <f>INDEX('O3-8hr'!$A:$Z,$IU75+FP$21-$G$21,$IT75)</f>
        <v>48</v>
      </c>
      <c r="FQ75" s="10">
        <f>INDEX('O3-8hr'!$A:$Z,$IU75+FQ$21-$G$21,$IT75)</f>
        <v>33</v>
      </c>
      <c r="FR75" s="10">
        <f>INDEX('O3-8hr'!$A:$Z,$IU75+FR$21-$G$21,$IT75)</f>
        <v>31</v>
      </c>
      <c r="FS75" s="10">
        <f>INDEX('O3-8hr'!$A:$Z,$IU75+FS$21-$G$21,$IT75)</f>
        <v>56</v>
      </c>
      <c r="FT75" s="10">
        <f>INDEX('O3-8hr'!$A:$Z,$IU75+FT$21-$G$21,$IT75)</f>
        <v>29</v>
      </c>
      <c r="FU75" s="10">
        <f>INDEX('O3-8hr'!$A:$Z,$IU75+FU$21-$G$21,$IT75)</f>
        <v>40</v>
      </c>
      <c r="FV75" s="10">
        <f>INDEX('O3-8hr'!$A:$Z,$IU75+FV$21-$G$21,$IT75)</f>
        <v>54</v>
      </c>
      <c r="FW75" s="10">
        <f>INDEX('O3-8hr'!$A:$Z,$IU75+FW$21-$G$21,$IT75)</f>
        <v>56</v>
      </c>
      <c r="FX75" s="10">
        <f>INDEX('O3-8hr'!$A:$Z,$IU75+FX$21-$G$21,$IT75)</f>
        <v>46</v>
      </c>
      <c r="FY75" s="10">
        <f>INDEX('O3-8hr'!$A:$Z,$IU75+FY$21-$G$21,$IT75)</f>
        <v>31</v>
      </c>
      <c r="FZ75" s="10">
        <f>INDEX('O3-8hr'!$A:$Z,$IU75+FZ$21-$G$21,$IT75)</f>
        <v>43</v>
      </c>
      <c r="GA75" s="10">
        <f>INDEX('O3-8hr'!$A:$Z,$IU75+GA$21-$G$21,$IT75)</f>
        <v>61.000000000000007</v>
      </c>
      <c r="GB75" s="10">
        <f>INDEX('O3-8hr'!$A:$Z,$IU75+GB$21-$G$21,$IT75)</f>
        <v>55</v>
      </c>
      <c r="GC75" s="10">
        <f>INDEX('O3-8hr'!$A:$Z,$IU75+GC$21-$G$21,$IT75)</f>
        <v>37.000000000000007</v>
      </c>
      <c r="GD75" s="10">
        <f>INDEX('O3-8hr'!$A:$Z,$IU75+GD$21-$G$21,$IT75)</f>
        <v>56</v>
      </c>
      <c r="GE75" s="10">
        <f>INDEX('O3-8hr'!$A:$Z,$IU75+GE$21-$G$21,$IT75)</f>
        <v>47</v>
      </c>
      <c r="GF75" s="10">
        <f>INDEX('O3-8hr'!$A:$Z,$IU75+GF$21-$G$21,$IT75)</f>
        <v>36.000000000000007</v>
      </c>
      <c r="GG75" s="10">
        <f>INDEX('O3-8hr'!$A:$Z,$IU75+GG$21-$G$21,$IT75)</f>
        <v>54</v>
      </c>
      <c r="GH75" s="10">
        <f>INDEX('O3-8hr'!$A:$Z,$IU75+GH$21-$G$21,$IT75)</f>
        <v>58</v>
      </c>
      <c r="GI75" s="10">
        <f>INDEX('O3-8hr'!$A:$Z,$IU75+GI$21-$G$21,$IT75)</f>
        <v>36.000000000000007</v>
      </c>
      <c r="GJ75" s="10">
        <f>INDEX('O3-8hr'!$A:$Z,$IU75+GJ$21-$G$21,$IT75)</f>
        <v>30</v>
      </c>
      <c r="GK75" s="10">
        <f>INDEX('O3-8hr'!$A:$Z,$IU75+GK$21-$G$21,$IT75)</f>
        <v>31</v>
      </c>
      <c r="GL75" s="10">
        <f>INDEX('O3-8hr'!$A:$Z,$IU75+GL$21-$G$21,$IT75)</f>
        <v>31</v>
      </c>
      <c r="GM75" s="10">
        <f>INDEX('O3-8hr'!$A:$Z,$IU75+GM$21-$G$21,$IT75)</f>
        <v>34</v>
      </c>
      <c r="GN75" s="10">
        <f>INDEX('O3-8hr'!$A:$Z,$IU75+GN$21-$G$21,$IT75)</f>
        <v>32</v>
      </c>
      <c r="GO75" s="10" t="str">
        <f>INDEX('O3-8hr'!$A:$Z,$IU75+GO$21-$G$21,$IT75)</f>
        <v/>
      </c>
      <c r="GP75" s="10" t="str">
        <f>INDEX('O3-8hr'!$A:$Z,$IU75+GP$21-$G$21,$IT75)</f>
        <v/>
      </c>
      <c r="GQ75" s="10" t="str">
        <f>INDEX('O3-8hr'!$A:$Z,$IU75+GQ$21-$G$21,$IT75)</f>
        <v/>
      </c>
      <c r="GR75" s="10" t="str">
        <f>INDEX('O3-8hr'!$A:$Z,$IU75+GR$21-$G$21,$IT75)</f>
        <v/>
      </c>
      <c r="GS75" s="10" t="str">
        <f>INDEX('O3-8hr'!$A:$Z,$IU75+GS$21-$G$21,$IT75)</f>
        <v/>
      </c>
      <c r="GT75" s="10" t="str">
        <f>INDEX('O3-8hr'!$A:$Z,$IU75+GT$21-$G$21,$IT75)</f>
        <v/>
      </c>
      <c r="GU75" s="10" t="str">
        <f>INDEX('O3-8hr'!$A:$Z,$IU75+GU$21-$G$21,$IT75)</f>
        <v/>
      </c>
      <c r="GV75" s="10">
        <f>INDEX('O3-8hr'!$A:$Z,$IU75+GV$21-$G$21,$IT75)</f>
        <v>51.000000000000007</v>
      </c>
      <c r="GW75" s="10">
        <f>INDEX('O3-8hr'!$A:$Z,$IU75+GW$21-$G$21,$IT75)</f>
        <v>35</v>
      </c>
      <c r="GX75" s="10">
        <f>INDEX('O3-8hr'!$A:$Z,$IU75+GX$21-$G$21,$IT75)</f>
        <v>33</v>
      </c>
      <c r="GY75" s="10">
        <f>INDEX('O3-8hr'!$A:$Z,$IU75+GY$21-$G$21,$IT75)</f>
        <v>43</v>
      </c>
      <c r="GZ75" s="10">
        <f>INDEX('O3-8hr'!$A:$Z,$IU75+GZ$21-$G$21,$IT75)</f>
        <v>36.000000000000007</v>
      </c>
      <c r="HA75" s="10">
        <f>INDEX('O3-8hr'!$A:$Z,$IU75+HA$21-$G$21,$IT75)</f>
        <v>16</v>
      </c>
      <c r="HB75" s="10">
        <f>INDEX('O3-8hr'!$A:$Z,$IU75+HB$21-$G$21,$IT75)</f>
        <v>37.000000000000007</v>
      </c>
      <c r="HC75" s="10">
        <f>INDEX('O3-8hr'!$A:$Z,$IU75+HC$21-$G$21,$IT75)</f>
        <v>47</v>
      </c>
      <c r="HD75" s="10">
        <f>INDEX('O3-8hr'!$A:$Z,$IU75+HD$21-$G$21,$IT75)</f>
        <v>50</v>
      </c>
      <c r="HE75" s="10">
        <f>INDEX('O3-8hr'!$A:$Z,$IU75+HE$21-$G$21,$IT75)</f>
        <v>64</v>
      </c>
      <c r="HF75" s="10">
        <f>INDEX('O3-8hr'!$A:$Z,$IU75+HF$21-$G$21,$IT75)</f>
        <v>31</v>
      </c>
      <c r="HG75" s="10">
        <f>INDEX('O3-8hr'!$A:$Z,$IU75+HG$21-$G$21,$IT75)</f>
        <v>33</v>
      </c>
      <c r="HH75" s="10">
        <f>INDEX('O3-8hr'!$A:$Z,$IU75+HH$21-$G$21,$IT75)</f>
        <v>43</v>
      </c>
      <c r="HI75" s="10">
        <f>INDEX('O3-8hr'!$A:$Z,$IU75+HI$21-$G$21,$IT75)</f>
        <v>46</v>
      </c>
      <c r="HJ75" s="10">
        <f>INDEX('O3-8hr'!$A:$Z,$IU75+HJ$21-$G$21,$IT75)</f>
        <v>31</v>
      </c>
      <c r="HK75" s="10">
        <f>INDEX('O3-8hr'!$A:$Z,$IU75+HK$21-$G$21,$IT75)</f>
        <v>28</v>
      </c>
      <c r="HL75" s="10">
        <f>INDEX('O3-8hr'!$A:$Z,$IU75+HL$21-$G$21,$IT75)</f>
        <v>24</v>
      </c>
      <c r="HM75" s="10">
        <f>INDEX('O3-8hr'!$A:$Z,$IU75+HM$21-$G$21,$IT75)</f>
        <v>21</v>
      </c>
      <c r="HN75" s="10">
        <f>INDEX('O3-8hr'!$A:$Z,$IU75+HN$21-$G$21,$IT75)</f>
        <v>16</v>
      </c>
      <c r="HO75" s="10">
        <f>INDEX('O3-8hr'!$A:$Z,$IU75+HO$21-$G$21,$IT75)</f>
        <v>36.000000000000007</v>
      </c>
      <c r="HP75" s="10">
        <f>INDEX('O3-8hr'!$A:$Z,$IU75+HP$21-$G$21,$IT75)</f>
        <v>31</v>
      </c>
      <c r="HQ75" s="10">
        <f>INDEX('O3-8hr'!$A:$Z,$IU75+HQ$21-$G$21,$IT75)</f>
        <v>38</v>
      </c>
      <c r="HR75" s="10">
        <f>INDEX('O3-8hr'!$A:$Z,$IU75+HR$21-$G$21,$IT75)</f>
        <v>51.000000000000007</v>
      </c>
      <c r="HS75" s="10">
        <f>INDEX('O3-8hr'!$A:$Z,$IU75+HS$21-$G$21,$IT75)</f>
        <v>45.000000000000007</v>
      </c>
      <c r="HT75" s="10">
        <f>INDEX('O3-8hr'!$A:$Z,$IU75+HT$21-$G$21,$IT75)</f>
        <v>26.000000000000004</v>
      </c>
      <c r="HU75" s="10">
        <f>INDEX('O3-8hr'!$A:$Z,$IU75+HU$21-$G$21,$IT75)</f>
        <v>21</v>
      </c>
      <c r="HV75" s="10">
        <f>INDEX('O3-8hr'!$A:$Z,$IU75+HV$21-$G$21,$IT75)</f>
        <v>35</v>
      </c>
      <c r="HW75" s="10">
        <f>INDEX('O3-8hr'!$A:$Z,$IU75+HW$21-$G$21,$IT75)</f>
        <v>30</v>
      </c>
      <c r="HX75" s="10">
        <f>INDEX('O3-8hr'!$A:$Z,$IU75+HX$21-$G$21,$IT75)</f>
        <v>24</v>
      </c>
      <c r="HY75" s="10">
        <f>INDEX('O3-8hr'!$A:$Z,$IU75+HY$21-$G$21,$IT75)</f>
        <v>25</v>
      </c>
      <c r="HZ75" s="10">
        <f>INDEX('O3-8hr'!$A:$Z,$IU75+HZ$21-$G$21,$IT75)</f>
        <v>32</v>
      </c>
      <c r="IA75" s="10">
        <f>INDEX('O3-8hr'!$A:$Z,$IU75+IA$21-$G$21,$IT75)</f>
        <v>32</v>
      </c>
      <c r="IB75" s="10">
        <f>INDEX('O3-8hr'!$A:$Z,$IU75+IB$21-$G$21,$IT75)</f>
        <v>38</v>
      </c>
      <c r="IC75" s="10">
        <f>INDEX('O3-8hr'!$A:$Z,$IU75+IC$21-$G$21,$IT75)</f>
        <v>42</v>
      </c>
      <c r="ID75" s="10">
        <f>INDEX('O3-8hr'!$A:$Z,$IU75+ID$21-$G$21,$IT75)</f>
        <v>49</v>
      </c>
      <c r="IE75" s="10">
        <f>INDEX('O3-8hr'!$A:$Z,$IU75+IE$21-$G$21,$IT75)</f>
        <v>40</v>
      </c>
      <c r="IF75" s="10">
        <f>INDEX('O3-8hr'!$A:$Z,$IU75+IF$21-$G$21,$IT75)</f>
        <v>33</v>
      </c>
      <c r="IG75" s="10">
        <f>INDEX('O3-8hr'!$A:$Z,$IU75+IG$21-$G$21,$IT75)</f>
        <v>20</v>
      </c>
      <c r="IH75" s="10">
        <f>INDEX('O3-8hr'!$A:$Z,$IU75+IH$21-$G$21,$IT75)</f>
        <v>22.000000000000004</v>
      </c>
      <c r="II75" s="10">
        <f>INDEX('O3-8hr'!$A:$Z,$IU75+II$21-$G$21,$IT75)</f>
        <v>33</v>
      </c>
      <c r="IJ75" s="10">
        <f>INDEX('O3-8hr'!$A:$Z,$IU75+IJ$21-$G$21,$IT75)</f>
        <v>32</v>
      </c>
      <c r="IK75" s="10">
        <f>INDEX('O3-8hr'!$A:$Z,$IU75+IK$21-$G$21,$IT75)</f>
        <v>30</v>
      </c>
      <c r="IL75" s="10">
        <f>INDEX('O3-8hr'!$A:$Z,$IU75+IL$21-$G$21,$IT75)</f>
        <v>30</v>
      </c>
      <c r="IM75" s="10">
        <f>INDEX('O3-8hr'!$A:$Z,$IU75+IM$21-$G$21,$IT75)</f>
        <v>19</v>
      </c>
      <c r="IN75" s="10">
        <f>INDEX('O3-8hr'!$A:$Z,$IU75+IN$21-$G$21,$IT75)</f>
        <v>25</v>
      </c>
      <c r="IO75" s="10">
        <f>INDEX('O3-8hr'!$A:$Z,$IU75+IO$21-$G$21,$IT75)</f>
        <v>32</v>
      </c>
      <c r="IP75" s="10">
        <f>INDEX('O3-8hr'!$A:$Z,$IU75+IP$21-$G$21,$IT75)</f>
        <v>35</v>
      </c>
      <c r="IQ75" s="15">
        <f>INDEX('O3-8hr'!$A:$Z,$IU75+IQ$21-$G$21,$IT75)</f>
        <v>28</v>
      </c>
      <c r="IR75" s="21">
        <f t="shared" si="59"/>
        <v>79</v>
      </c>
      <c r="IT75" s="40">
        <f>MATCH($B75,'O3-8hr'!$1:$1,0)</f>
        <v>16</v>
      </c>
      <c r="IU75" s="40">
        <f>MATCH(DATE($A75,$IT$18,$IU$18),'O3-8hr'!$B:$B,0)</f>
        <v>431</v>
      </c>
    </row>
    <row r="76" spans="1:255" ht="12.75" customHeight="1" x14ac:dyDescent="0.2">
      <c r="A76" s="21">
        <v>2016</v>
      </c>
      <c r="B76" s="21">
        <v>340210005</v>
      </c>
      <c r="C76" s="20">
        <f>INDEX(Sites!$A:$N,MATCH($B76,Sites!$A:$A,0),2)</f>
        <v>40.283092000000003</v>
      </c>
      <c r="D76" s="21" t="str">
        <f>INDEX(Sites!$A:$N,MATCH($B76,Sites!$A:$A,0),4)</f>
        <v>NJ</v>
      </c>
      <c r="E76" s="21" t="str">
        <f>INDEX(Sites!$A:$N,MATCH($B76,Sites!$A:$A,0),10)</f>
        <v>30.0</v>
      </c>
      <c r="F76" s="40" t="str">
        <f>INDEX(Sites!$A:$N,MATCH($B76,Sites!$A:$A,0),6)</f>
        <v>Rider University</v>
      </c>
      <c r="G76" s="16">
        <f>INDEX('O3-8hr'!$A:$Z,$IU76+G$21-$G$21,$IT76)</f>
        <v>41</v>
      </c>
      <c r="H76" s="10">
        <f>INDEX('O3-8hr'!$A:$Z,$IU76+H$21-$G$21,$IT76)</f>
        <v>38</v>
      </c>
      <c r="I76" s="10">
        <f>INDEX('O3-8hr'!$A:$Z,$IU76+I$21-$G$21,$IT76)</f>
        <v>36.000000000000007</v>
      </c>
      <c r="J76" s="10">
        <f>INDEX('O3-8hr'!$A:$Z,$IU76+J$21-$G$21,$IT76)</f>
        <v>30</v>
      </c>
      <c r="K76" s="10">
        <f>INDEX('O3-8hr'!$A:$Z,$IU76+K$21-$G$21,$IT76)</f>
        <v>40</v>
      </c>
      <c r="L76" s="10">
        <f>INDEX('O3-8hr'!$A:$Z,$IU76+L$21-$G$21,$IT76)</f>
        <v>38</v>
      </c>
      <c r="M76" s="10">
        <f>INDEX('O3-8hr'!$A:$Z,$IU76+M$21-$G$21,$IT76)</f>
        <v>38</v>
      </c>
      <c r="N76" s="10">
        <f>INDEX('O3-8hr'!$A:$Z,$IU76+N$21-$G$21,$IT76)</f>
        <v>48</v>
      </c>
      <c r="O76" s="10">
        <f>INDEX('O3-8hr'!$A:$Z,$IU76+O$21-$G$21,$IT76)</f>
        <v>57</v>
      </c>
      <c r="P76" s="10">
        <f>INDEX('O3-8hr'!$A:$Z,$IU76+P$21-$G$21,$IT76)</f>
        <v>56</v>
      </c>
      <c r="Q76" s="10">
        <f>INDEX('O3-8hr'!$A:$Z,$IU76+Q$21-$G$21,$IT76)</f>
        <v>35</v>
      </c>
      <c r="R76" s="10">
        <f>INDEX('O3-8hr'!$A:$Z,$IU76+R$21-$G$21,$IT76)</f>
        <v>35</v>
      </c>
      <c r="S76" s="10">
        <f>INDEX('O3-8hr'!$A:$Z,$IU76+S$21-$G$21,$IT76)</f>
        <v>37.000000000000007</v>
      </c>
      <c r="T76" s="10">
        <f>INDEX('O3-8hr'!$A:$Z,$IU76+T$21-$G$21,$IT76)</f>
        <v>31</v>
      </c>
      <c r="U76" s="10">
        <f>INDEX('O3-8hr'!$A:$Z,$IU76+U$21-$G$21,$IT76)</f>
        <v>29</v>
      </c>
      <c r="V76" s="10">
        <f>INDEX('O3-8hr'!$A:$Z,$IU76+V$21-$G$21,$IT76)</f>
        <v>32</v>
      </c>
      <c r="W76" s="10">
        <f>INDEX('O3-8hr'!$A:$Z,$IU76+W$21-$G$21,$IT76)</f>
        <v>41</v>
      </c>
      <c r="X76" s="10">
        <f>INDEX('O3-8hr'!$A:$Z,$IU76+X$21-$G$21,$IT76)</f>
        <v>42</v>
      </c>
      <c r="Y76" s="10">
        <f>INDEX('O3-8hr'!$A:$Z,$IU76+Y$21-$G$21,$IT76)</f>
        <v>39</v>
      </c>
      <c r="Z76" s="10">
        <f>INDEX('O3-8hr'!$A:$Z,$IU76+Z$21-$G$21,$IT76)</f>
        <v>39</v>
      </c>
      <c r="AA76" s="10">
        <f>INDEX('O3-8hr'!$A:$Z,$IU76+AA$21-$G$21,$IT76)</f>
        <v>43</v>
      </c>
      <c r="AB76" s="10">
        <f>INDEX('O3-8hr'!$A:$Z,$IU76+AB$21-$G$21,$IT76)</f>
        <v>42</v>
      </c>
      <c r="AC76" s="10">
        <f>INDEX('O3-8hr'!$A:$Z,$IU76+AC$21-$G$21,$IT76)</f>
        <v>54</v>
      </c>
      <c r="AD76" s="10">
        <f>INDEX('O3-8hr'!$A:$Z,$IU76+AD$21-$G$21,$IT76)</f>
        <v>44.000000000000007</v>
      </c>
      <c r="AE76" s="10">
        <f>INDEX('O3-8hr'!$A:$Z,$IU76+AE$21-$G$21,$IT76)</f>
        <v>45.000000000000007</v>
      </c>
      <c r="AF76" s="10">
        <f>INDEX('O3-8hr'!$A:$Z,$IU76+AF$21-$G$21,$IT76)</f>
        <v>38</v>
      </c>
      <c r="AG76" s="10">
        <f>INDEX('O3-8hr'!$A:$Z,$IU76+AG$21-$G$21,$IT76)</f>
        <v>40</v>
      </c>
      <c r="AH76" s="10">
        <f>INDEX('O3-8hr'!$A:$Z,$IU76+AH$21-$G$21,$IT76)</f>
        <v>44.000000000000007</v>
      </c>
      <c r="AI76" s="10">
        <f>INDEX('O3-8hr'!$A:$Z,$IU76+AI$21-$G$21,$IT76)</f>
        <v>48</v>
      </c>
      <c r="AJ76" s="10">
        <f>INDEX('O3-8hr'!$A:$Z,$IU76+AJ$21-$G$21,$IT76)</f>
        <v>46</v>
      </c>
      <c r="AK76" s="10">
        <f>INDEX('O3-8hr'!$A:$Z,$IU76+AK$21-$G$21,$IT76)</f>
        <v>50</v>
      </c>
      <c r="AL76" s="10">
        <f>INDEX('O3-8hr'!$A:$Z,$IU76+AL$21-$G$21,$IT76)</f>
        <v>47</v>
      </c>
      <c r="AM76" s="10">
        <f>INDEX('O3-8hr'!$A:$Z,$IU76+AM$21-$G$21,$IT76)</f>
        <v>39</v>
      </c>
      <c r="AN76" s="10">
        <f>INDEX('O3-8hr'!$A:$Z,$IU76+AN$21-$G$21,$IT76)</f>
        <v>43</v>
      </c>
      <c r="AO76" s="10">
        <f>INDEX('O3-8hr'!$A:$Z,$IU76+AO$21-$G$21,$IT76)</f>
        <v>33</v>
      </c>
      <c r="AP76" s="10">
        <f>INDEX('O3-8hr'!$A:$Z,$IU76+AP$21-$G$21,$IT76)</f>
        <v>42</v>
      </c>
      <c r="AQ76" s="10">
        <f>INDEX('O3-8hr'!$A:$Z,$IU76+AQ$21-$G$21,$IT76)</f>
        <v>48</v>
      </c>
      <c r="AR76" s="10">
        <f>INDEX('O3-8hr'!$A:$Z,$IU76+AR$21-$G$21,$IT76)</f>
        <v>42</v>
      </c>
      <c r="AS76" s="10">
        <f>INDEX('O3-8hr'!$A:$Z,$IU76+AS$21-$G$21,$IT76)</f>
        <v>41</v>
      </c>
      <c r="AT76" s="10">
        <f>INDEX('O3-8hr'!$A:$Z,$IU76+AT$21-$G$21,$IT76)</f>
        <v>38</v>
      </c>
      <c r="AU76" s="10">
        <f>INDEX('O3-8hr'!$A:$Z,$IU76+AU$21-$G$21,$IT76)</f>
        <v>42</v>
      </c>
      <c r="AV76" s="10">
        <f>INDEX('O3-8hr'!$A:$Z,$IU76+AV$21-$G$21,$IT76)</f>
        <v>47</v>
      </c>
      <c r="AW76" s="10">
        <f>INDEX('O3-8hr'!$A:$Z,$IU76+AW$21-$G$21,$IT76)</f>
        <v>40</v>
      </c>
      <c r="AX76" s="10">
        <f>INDEX('O3-8hr'!$A:$Z,$IU76+AX$21-$G$21,$IT76)</f>
        <v>38</v>
      </c>
      <c r="AY76" s="10">
        <f>INDEX('O3-8hr'!$A:$Z,$IU76+AY$21-$G$21,$IT76)</f>
        <v>40</v>
      </c>
      <c r="AZ76" s="10">
        <f>INDEX('O3-8hr'!$A:$Z,$IU76+AZ$21-$G$21,$IT76)</f>
        <v>42</v>
      </c>
      <c r="BA76" s="10">
        <f>INDEX('O3-8hr'!$A:$Z,$IU76+BA$21-$G$21,$IT76)</f>
        <v>51.000000000000007</v>
      </c>
      <c r="BB76" s="10">
        <f>INDEX('O3-8hr'!$A:$Z,$IU76+BB$21-$G$21,$IT76)</f>
        <v>56</v>
      </c>
      <c r="BC76" s="10">
        <f>INDEX('O3-8hr'!$A:$Z,$IU76+BC$21-$G$21,$IT76)</f>
        <v>60</v>
      </c>
      <c r="BD76" s="10">
        <f>INDEX('O3-8hr'!$A:$Z,$IU76+BD$21-$G$21,$IT76)</f>
        <v>55</v>
      </c>
      <c r="BE76" s="10">
        <f>INDEX('O3-8hr'!$A:$Z,$IU76+BE$21-$G$21,$IT76)</f>
        <v>53.000000000000007</v>
      </c>
      <c r="BF76" s="10">
        <f>INDEX('O3-8hr'!$A:$Z,$IU76+BF$21-$G$21,$IT76)</f>
        <v>57</v>
      </c>
      <c r="BG76" s="10">
        <f>INDEX('O3-8hr'!$A:$Z,$IU76+BG$21-$G$21,$IT76)</f>
        <v>54</v>
      </c>
      <c r="BH76" s="10">
        <f>INDEX('O3-8hr'!$A:$Z,$IU76+BH$21-$G$21,$IT76)</f>
        <v>41</v>
      </c>
      <c r="BI76" s="10">
        <f>INDEX('O3-8hr'!$A:$Z,$IU76+BI$21-$G$21,$IT76)</f>
        <v>49</v>
      </c>
      <c r="BJ76" s="10">
        <f>INDEX('O3-8hr'!$A:$Z,$IU76+BJ$21-$G$21,$IT76)</f>
        <v>55</v>
      </c>
      <c r="BK76" s="10">
        <f>INDEX('O3-8hr'!$A:$Z,$IU76+BK$21-$G$21,$IT76)</f>
        <v>48</v>
      </c>
      <c r="BL76" s="10">
        <f>INDEX('O3-8hr'!$A:$Z,$IU76+BL$21-$G$21,$IT76)</f>
        <v>23</v>
      </c>
      <c r="BM76" s="10">
        <f>INDEX('O3-8hr'!$A:$Z,$IU76+BM$21-$G$21,$IT76)</f>
        <v>38</v>
      </c>
      <c r="BN76" s="10">
        <f>INDEX('O3-8hr'!$A:$Z,$IU76+BN$21-$G$21,$IT76)</f>
        <v>39</v>
      </c>
      <c r="BO76" s="10">
        <f>INDEX('O3-8hr'!$A:$Z,$IU76+BO$21-$G$21,$IT76)</f>
        <v>44.000000000000007</v>
      </c>
      <c r="BP76" s="10">
        <f>INDEX('O3-8hr'!$A:$Z,$IU76+BP$21-$G$21,$IT76)</f>
        <v>32</v>
      </c>
      <c r="BQ76" s="10">
        <f>INDEX('O3-8hr'!$A:$Z,$IU76+BQ$21-$G$21,$IT76)</f>
        <v>28</v>
      </c>
      <c r="BR76" s="10">
        <f>INDEX('O3-8hr'!$A:$Z,$IU76+BR$21-$G$21,$IT76)</f>
        <v>22.000000000000004</v>
      </c>
      <c r="BS76" s="10">
        <f>INDEX('O3-8hr'!$A:$Z,$IU76+BS$21-$G$21,$IT76)</f>
        <v>28</v>
      </c>
      <c r="BT76" s="10">
        <f>INDEX('O3-8hr'!$A:$Z,$IU76+BT$21-$G$21,$IT76)</f>
        <v>26.000000000000004</v>
      </c>
      <c r="BU76" s="10">
        <f>INDEX('O3-8hr'!$A:$Z,$IU76+BU$21-$G$21,$IT76)</f>
        <v>25</v>
      </c>
      <c r="BV76" s="10">
        <f>INDEX('O3-8hr'!$A:$Z,$IU76+BV$21-$G$21,$IT76)</f>
        <v>26.000000000000004</v>
      </c>
      <c r="BW76" s="10">
        <f>INDEX('O3-8hr'!$A:$Z,$IU76+BW$21-$G$21,$IT76)</f>
        <v>40</v>
      </c>
      <c r="BX76" s="10">
        <f>INDEX('O3-8hr'!$A:$Z,$IU76+BX$21-$G$21,$IT76)</f>
        <v>46</v>
      </c>
      <c r="BY76" s="10">
        <f>INDEX('O3-8hr'!$A:$Z,$IU76+BY$21-$G$21,$IT76)</f>
        <v>34</v>
      </c>
      <c r="BZ76" s="10">
        <f>INDEX('O3-8hr'!$A:$Z,$IU76+BZ$21-$G$21,$IT76)</f>
        <v>33</v>
      </c>
      <c r="CA76" s="10">
        <f>INDEX('O3-8hr'!$A:$Z,$IU76+CA$21-$G$21,$IT76)</f>
        <v>67</v>
      </c>
      <c r="CB76" s="10">
        <f>INDEX('O3-8hr'!$A:$Z,$IU76+CB$21-$G$21,$IT76)</f>
        <v>26.000000000000004</v>
      </c>
      <c r="CC76" s="10">
        <f>INDEX('O3-8hr'!$A:$Z,$IU76+CC$21-$G$21,$IT76)</f>
        <v>49</v>
      </c>
      <c r="CD76" s="10">
        <f>INDEX('O3-8hr'!$A:$Z,$IU76+CD$21-$G$21,$IT76)</f>
        <v>34</v>
      </c>
      <c r="CE76" s="10">
        <f>INDEX('O3-8hr'!$A:$Z,$IU76+CE$21-$G$21,$IT76)</f>
        <v>42</v>
      </c>
      <c r="CF76" s="10">
        <f>INDEX('O3-8hr'!$A:$Z,$IU76+CF$21-$G$21,$IT76)</f>
        <v>34</v>
      </c>
      <c r="CG76" s="10">
        <f>INDEX('O3-8hr'!$A:$Z,$IU76+CG$21-$G$21,$IT76)</f>
        <v>41</v>
      </c>
      <c r="CH76" s="10">
        <f>INDEX('O3-8hr'!$A:$Z,$IU76+CH$21-$G$21,$IT76)</f>
        <v>49</v>
      </c>
      <c r="CI76" s="10">
        <f>INDEX('O3-8hr'!$A:$Z,$IU76+CI$21-$G$21,$IT76)</f>
        <v>48</v>
      </c>
      <c r="CJ76" s="10">
        <f>INDEX('O3-8hr'!$A:$Z,$IU76+CJ$21-$G$21,$IT76)</f>
        <v>41</v>
      </c>
      <c r="CK76" s="10">
        <f>INDEX('O3-8hr'!$A:$Z,$IU76+CK$21-$G$21,$IT76)</f>
        <v>41</v>
      </c>
      <c r="CL76" s="10">
        <f>INDEX('O3-8hr'!$A:$Z,$IU76+CL$21-$G$21,$IT76)</f>
        <v>48</v>
      </c>
      <c r="CM76" s="10">
        <f>INDEX('O3-8hr'!$A:$Z,$IU76+CM$21-$G$21,$IT76)</f>
        <v>54</v>
      </c>
      <c r="CN76" s="10" t="str">
        <f>INDEX('O3-8hr'!$A:$Z,$IU76+CN$21-$G$21,$IT76)</f>
        <v/>
      </c>
      <c r="CO76" s="10">
        <f>INDEX('O3-8hr'!$A:$Z,$IU76+CO$21-$G$21,$IT76)</f>
        <v>46</v>
      </c>
      <c r="CP76" s="10">
        <f>INDEX('O3-8hr'!$A:$Z,$IU76+CP$21-$G$21,$IT76)</f>
        <v>67</v>
      </c>
      <c r="CQ76" s="10">
        <f>INDEX('O3-8hr'!$A:$Z,$IU76+CQ$21-$G$21,$IT76)</f>
        <v>70</v>
      </c>
      <c r="CR76" s="10">
        <f>INDEX('O3-8hr'!$A:$Z,$IU76+CR$21-$G$21,$IT76)</f>
        <v>55</v>
      </c>
      <c r="CS76" s="10">
        <f>INDEX('O3-8hr'!$A:$Z,$IU76+CS$21-$G$21,$IT76)</f>
        <v>37.000000000000007</v>
      </c>
      <c r="CT76" s="10">
        <f>INDEX('O3-8hr'!$A:$Z,$IU76+CT$21-$G$21,$IT76)</f>
        <v>59.000000000000007</v>
      </c>
      <c r="CU76" s="10">
        <f>INDEX('O3-8hr'!$A:$Z,$IU76+CU$21-$G$21,$IT76)</f>
        <v>67</v>
      </c>
      <c r="CV76" s="10">
        <f>INDEX('O3-8hr'!$A:$Z,$IU76+CV$21-$G$21,$IT76)</f>
        <v>53.000000000000007</v>
      </c>
      <c r="CW76" s="10">
        <f>INDEX('O3-8hr'!$A:$Z,$IU76+CW$21-$G$21,$IT76)</f>
        <v>26.000000000000004</v>
      </c>
      <c r="CX76" s="10">
        <f>INDEX('O3-8hr'!$A:$Z,$IU76+CX$21-$G$21,$IT76)</f>
        <v>61.000000000000007</v>
      </c>
      <c r="CY76" s="10">
        <f>INDEX('O3-8hr'!$A:$Z,$IU76+CY$21-$G$21,$IT76)</f>
        <v>39</v>
      </c>
      <c r="CZ76" s="10">
        <f>INDEX('O3-8hr'!$A:$Z,$IU76+CZ$21-$G$21,$IT76)</f>
        <v>59.000000000000007</v>
      </c>
      <c r="DA76" s="10">
        <f>INDEX('O3-8hr'!$A:$Z,$IU76+DA$21-$G$21,$IT76)</f>
        <v>59.000000000000007</v>
      </c>
      <c r="DB76" s="10">
        <f>INDEX('O3-8hr'!$A:$Z,$IU76+DB$21-$G$21,$IT76)</f>
        <v>32</v>
      </c>
      <c r="DC76" s="10">
        <f>INDEX('O3-8hr'!$A:$Z,$IU76+DC$21-$G$21,$IT76)</f>
        <v>41</v>
      </c>
      <c r="DD76" s="10">
        <f>INDEX('O3-8hr'!$A:$Z,$IU76+DD$21-$G$21,$IT76)</f>
        <v>45.000000000000007</v>
      </c>
      <c r="DE76" s="10">
        <f>INDEX('O3-8hr'!$A:$Z,$IU76+DE$21-$G$21,$IT76)</f>
        <v>69</v>
      </c>
      <c r="DF76" s="10">
        <f>INDEX('O3-8hr'!$A:$Z,$IU76+DF$21-$G$21,$IT76)</f>
        <v>51.000000000000007</v>
      </c>
      <c r="DG76" s="10">
        <f>INDEX('O3-8hr'!$A:$Z,$IU76+DG$21-$G$21,$IT76)</f>
        <v>33</v>
      </c>
      <c r="DH76" s="10">
        <f>INDEX('O3-8hr'!$A:$Z,$IU76+DH$21-$G$21,$IT76)</f>
        <v>50</v>
      </c>
      <c r="DI76" s="10">
        <f>INDEX('O3-8hr'!$A:$Z,$IU76+DI$21-$G$21,$IT76)</f>
        <v>71.000000000000014</v>
      </c>
      <c r="DJ76" s="10">
        <f>INDEX('O3-8hr'!$A:$Z,$IU76+DJ$21-$G$21,$IT76)</f>
        <v>43</v>
      </c>
      <c r="DK76" s="10">
        <f>INDEX('O3-8hr'!$A:$Z,$IU76+DK$21-$G$21,$IT76)</f>
        <v>58</v>
      </c>
      <c r="DL76" s="10">
        <f>INDEX('O3-8hr'!$A:$Z,$IU76+DL$21-$G$21,$IT76)</f>
        <v>55</v>
      </c>
      <c r="DM76" s="10">
        <f>INDEX('O3-8hr'!$A:$Z,$IU76+DM$21-$G$21,$IT76)</f>
        <v>59.000000000000007</v>
      </c>
      <c r="DN76" s="10">
        <f>INDEX('O3-8hr'!$A:$Z,$IU76+DN$21-$G$21,$IT76)</f>
        <v>70</v>
      </c>
      <c r="DO76" s="10">
        <f>INDEX('O3-8hr'!$A:$Z,$IU76+DO$21-$G$21,$IT76)</f>
        <v>59.000000000000007</v>
      </c>
      <c r="DP76" s="10">
        <f>INDEX('O3-8hr'!$A:$Z,$IU76+DP$21-$G$21,$IT76)</f>
        <v>55</v>
      </c>
      <c r="DQ76" s="10">
        <f>INDEX('O3-8hr'!$A:$Z,$IU76+DQ$21-$G$21,$IT76)</f>
        <v>52.000000000000007</v>
      </c>
      <c r="DR76" s="10">
        <f>INDEX('O3-8hr'!$A:$Z,$IU76+DR$21-$G$21,$IT76)</f>
        <v>68</v>
      </c>
      <c r="DS76" s="10">
        <f>INDEX('O3-8hr'!$A:$Z,$IU76+DS$21-$G$21,$IT76)</f>
        <v>58</v>
      </c>
      <c r="DT76" s="10">
        <f>INDEX('O3-8hr'!$A:$Z,$IU76+DT$21-$G$21,$IT76)</f>
        <v>67</v>
      </c>
      <c r="DU76" s="10">
        <f>INDEX('O3-8hr'!$A:$Z,$IU76+DU$21-$G$21,$IT76)</f>
        <v>55</v>
      </c>
      <c r="DV76" s="10">
        <f>INDEX('O3-8hr'!$A:$Z,$IU76+DV$21-$G$21,$IT76)</f>
        <v>35</v>
      </c>
      <c r="DW76" s="10">
        <f>INDEX('O3-8hr'!$A:$Z,$IU76+DW$21-$G$21,$IT76)</f>
        <v>50</v>
      </c>
      <c r="DX76" s="10">
        <f>INDEX('O3-8hr'!$A:$Z,$IU76+DX$21-$G$21,$IT76)</f>
        <v>57</v>
      </c>
      <c r="DY76" s="10">
        <f>INDEX('O3-8hr'!$A:$Z,$IU76+DY$21-$G$21,$IT76)</f>
        <v>45.000000000000007</v>
      </c>
      <c r="DZ76" s="10">
        <f>INDEX('O3-8hr'!$A:$Z,$IU76+DZ$21-$G$21,$IT76)</f>
        <v>35</v>
      </c>
      <c r="EA76" s="10">
        <f>INDEX('O3-8hr'!$A:$Z,$IU76+EA$21-$G$21,$IT76)</f>
        <v>45.000000000000007</v>
      </c>
      <c r="EB76" s="10">
        <f>INDEX('O3-8hr'!$A:$Z,$IU76+EB$21-$G$21,$IT76)</f>
        <v>51.000000000000007</v>
      </c>
      <c r="EC76" s="10">
        <f>INDEX('O3-8hr'!$A:$Z,$IU76+EC$21-$G$21,$IT76)</f>
        <v>39</v>
      </c>
      <c r="ED76" s="10">
        <f>INDEX('O3-8hr'!$A:$Z,$IU76+ED$21-$G$21,$IT76)</f>
        <v>57</v>
      </c>
      <c r="EE76" s="10">
        <f>INDEX('O3-8hr'!$A:$Z,$IU76+EE$21-$G$21,$IT76)</f>
        <v>60</v>
      </c>
      <c r="EF76" s="10">
        <f>INDEX('O3-8hr'!$A:$Z,$IU76+EF$21-$G$21,$IT76)</f>
        <v>61.000000000000007</v>
      </c>
      <c r="EG76" s="10">
        <f>INDEX('O3-8hr'!$A:$Z,$IU76+EG$21-$G$21,$IT76)</f>
        <v>28</v>
      </c>
      <c r="EH76" s="10">
        <f>INDEX('O3-8hr'!$A:$Z,$IU76+EH$21-$G$21,$IT76)</f>
        <v>37.000000000000007</v>
      </c>
      <c r="EI76" s="10">
        <f>INDEX('O3-8hr'!$A:$Z,$IU76+EI$21-$G$21,$IT76)</f>
        <v>31</v>
      </c>
      <c r="EJ76" s="10">
        <f>INDEX('O3-8hr'!$A:$Z,$IU76+EJ$21-$G$21,$IT76)</f>
        <v>56</v>
      </c>
      <c r="EK76" s="10">
        <f>INDEX('O3-8hr'!$A:$Z,$IU76+EK$21-$G$21,$IT76)</f>
        <v>28</v>
      </c>
      <c r="EL76" s="10">
        <f>INDEX('O3-8hr'!$A:$Z,$IU76+EL$21-$G$21,$IT76)</f>
        <v>56</v>
      </c>
      <c r="EM76" s="10">
        <f>INDEX('O3-8hr'!$A:$Z,$IU76+EM$21-$G$21,$IT76)</f>
        <v>56</v>
      </c>
      <c r="EN76" s="10">
        <f>INDEX('O3-8hr'!$A:$Z,$IU76+EN$21-$G$21,$IT76)</f>
        <v>55</v>
      </c>
      <c r="EO76" s="10">
        <f>INDEX('O3-8hr'!$A:$Z,$IU76+EO$21-$G$21,$IT76)</f>
        <v>55</v>
      </c>
      <c r="EP76" s="10">
        <f>INDEX('O3-8hr'!$A:$Z,$IU76+EP$21-$G$21,$IT76)</f>
        <v>51.000000000000007</v>
      </c>
      <c r="EQ76" s="10">
        <f>INDEX('O3-8hr'!$A:$Z,$IU76+EQ$21-$G$21,$IT76)</f>
        <v>42</v>
      </c>
      <c r="ER76" s="10">
        <f>INDEX('O3-8hr'!$A:$Z,$IU76+ER$21-$G$21,$IT76)</f>
        <v>49</v>
      </c>
      <c r="ES76" s="10">
        <f>INDEX('O3-8hr'!$A:$Z,$IU76+ES$21-$G$21,$IT76)</f>
        <v>74.000000000000014</v>
      </c>
      <c r="ET76" s="10">
        <f>INDEX('O3-8hr'!$A:$Z,$IU76+ET$21-$G$21,$IT76)</f>
        <v>72.000000000000014</v>
      </c>
      <c r="EU76" s="10">
        <f>INDEX('O3-8hr'!$A:$Z,$IU76+EU$21-$G$21,$IT76)</f>
        <v>55</v>
      </c>
      <c r="EV76" s="10">
        <f>INDEX('O3-8hr'!$A:$Z,$IU76+EV$21-$G$21,$IT76)</f>
        <v>47</v>
      </c>
      <c r="EW76" s="10">
        <f>INDEX('O3-8hr'!$A:$Z,$IU76+EW$21-$G$21,$IT76)</f>
        <v>66</v>
      </c>
      <c r="EX76" s="10">
        <f>INDEX('O3-8hr'!$A:$Z,$IU76+EX$21-$G$21,$IT76)</f>
        <v>50</v>
      </c>
      <c r="EY76" s="10">
        <f>INDEX('O3-8hr'!$A:$Z,$IU76+EY$21-$G$21,$IT76)</f>
        <v>47</v>
      </c>
      <c r="EZ76" s="10">
        <f>INDEX('O3-8hr'!$A:$Z,$IU76+EZ$21-$G$21,$IT76)</f>
        <v>53.000000000000007</v>
      </c>
      <c r="FA76" s="10">
        <f>INDEX('O3-8hr'!$A:$Z,$IU76+FA$21-$G$21,$IT76)</f>
        <v>56</v>
      </c>
      <c r="FB76" s="10">
        <f>INDEX('O3-8hr'!$A:$Z,$IU76+FB$21-$G$21,$IT76)</f>
        <v>53.000000000000007</v>
      </c>
      <c r="FC76" s="10">
        <f>INDEX('O3-8hr'!$A:$Z,$IU76+FC$21-$G$21,$IT76)</f>
        <v>37.000000000000007</v>
      </c>
      <c r="FD76" s="10">
        <f>INDEX('O3-8hr'!$A:$Z,$IU76+FD$21-$G$21,$IT76)</f>
        <v>31</v>
      </c>
      <c r="FE76" s="10">
        <f>INDEX('O3-8hr'!$A:$Z,$IU76+FE$21-$G$21,$IT76)</f>
        <v>30</v>
      </c>
      <c r="FF76" s="10">
        <f>INDEX('O3-8hr'!$A:$Z,$IU76+FF$21-$G$21,$IT76)</f>
        <v>32</v>
      </c>
      <c r="FG76" s="10">
        <f>INDEX('O3-8hr'!$A:$Z,$IU76+FG$21-$G$21,$IT76)</f>
        <v>37.000000000000007</v>
      </c>
      <c r="FH76" s="10">
        <f>INDEX('O3-8hr'!$A:$Z,$IU76+FH$21-$G$21,$IT76)</f>
        <v>51.000000000000007</v>
      </c>
      <c r="FI76" s="10">
        <f>INDEX('O3-8hr'!$A:$Z,$IU76+FI$21-$G$21,$IT76)</f>
        <v>46</v>
      </c>
      <c r="FJ76" s="10">
        <f>INDEX('O3-8hr'!$A:$Z,$IU76+FJ$21-$G$21,$IT76)</f>
        <v>37.000000000000007</v>
      </c>
      <c r="FK76" s="10">
        <f>INDEX('O3-8hr'!$A:$Z,$IU76+FK$21-$G$21,$IT76)</f>
        <v>38</v>
      </c>
      <c r="FL76" s="10">
        <f>INDEX('O3-8hr'!$A:$Z,$IU76+FL$21-$G$21,$IT76)</f>
        <v>48</v>
      </c>
      <c r="FM76" s="10">
        <f>INDEX('O3-8hr'!$A:$Z,$IU76+FM$21-$G$21,$IT76)</f>
        <v>41</v>
      </c>
      <c r="FN76" s="10">
        <f>INDEX('O3-8hr'!$A:$Z,$IU76+FN$21-$G$21,$IT76)</f>
        <v>55</v>
      </c>
      <c r="FO76" s="10">
        <f>INDEX('O3-8hr'!$A:$Z,$IU76+FO$21-$G$21,$IT76)</f>
        <v>49</v>
      </c>
      <c r="FP76" s="10">
        <f>INDEX('O3-8hr'!$A:$Z,$IU76+FP$21-$G$21,$IT76)</f>
        <v>56</v>
      </c>
      <c r="FQ76" s="10">
        <f>INDEX('O3-8hr'!$A:$Z,$IU76+FQ$21-$G$21,$IT76)</f>
        <v>46</v>
      </c>
      <c r="FR76" s="10">
        <f>INDEX('O3-8hr'!$A:$Z,$IU76+FR$21-$G$21,$IT76)</f>
        <v>43</v>
      </c>
      <c r="FS76" s="10">
        <f>INDEX('O3-8hr'!$A:$Z,$IU76+FS$21-$G$21,$IT76)</f>
        <v>50</v>
      </c>
      <c r="FT76" s="10">
        <f>INDEX('O3-8hr'!$A:$Z,$IU76+FT$21-$G$21,$IT76)</f>
        <v>42</v>
      </c>
      <c r="FU76" s="10">
        <f>INDEX('O3-8hr'!$A:$Z,$IU76+FU$21-$G$21,$IT76)</f>
        <v>44.000000000000007</v>
      </c>
      <c r="FV76" s="10">
        <f>INDEX('O3-8hr'!$A:$Z,$IU76+FV$21-$G$21,$IT76)</f>
        <v>52.000000000000007</v>
      </c>
      <c r="FW76" s="10">
        <f>INDEX('O3-8hr'!$A:$Z,$IU76+FW$21-$G$21,$IT76)</f>
        <v>58</v>
      </c>
      <c r="FX76" s="10">
        <f>INDEX('O3-8hr'!$A:$Z,$IU76+FX$21-$G$21,$IT76)</f>
        <v>44.000000000000007</v>
      </c>
      <c r="FY76" s="10">
        <f>INDEX('O3-8hr'!$A:$Z,$IU76+FY$21-$G$21,$IT76)</f>
        <v>35</v>
      </c>
      <c r="FZ76" s="10">
        <f>INDEX('O3-8hr'!$A:$Z,$IU76+FZ$21-$G$21,$IT76)</f>
        <v>47</v>
      </c>
      <c r="GA76" s="10">
        <f>INDEX('O3-8hr'!$A:$Z,$IU76+GA$21-$G$21,$IT76)</f>
        <v>76</v>
      </c>
      <c r="GB76" s="10">
        <f>INDEX('O3-8hr'!$A:$Z,$IU76+GB$21-$G$21,$IT76)</f>
        <v>50</v>
      </c>
      <c r="GC76" s="10">
        <f>INDEX('O3-8hr'!$A:$Z,$IU76+GC$21-$G$21,$IT76)</f>
        <v>48</v>
      </c>
      <c r="GD76" s="10">
        <f>INDEX('O3-8hr'!$A:$Z,$IU76+GD$21-$G$21,$IT76)</f>
        <v>45.000000000000007</v>
      </c>
      <c r="GE76" s="10">
        <f>INDEX('O3-8hr'!$A:$Z,$IU76+GE$21-$G$21,$IT76)</f>
        <v>45.000000000000007</v>
      </c>
      <c r="GF76" s="10">
        <f>INDEX('O3-8hr'!$A:$Z,$IU76+GF$21-$G$21,$IT76)</f>
        <v>52.000000000000007</v>
      </c>
      <c r="GG76" s="10">
        <f>INDEX('O3-8hr'!$A:$Z,$IU76+GG$21-$G$21,$IT76)</f>
        <v>51.000000000000007</v>
      </c>
      <c r="GH76" s="10">
        <f>INDEX('O3-8hr'!$A:$Z,$IU76+GH$21-$G$21,$IT76)</f>
        <v>68</v>
      </c>
      <c r="GI76" s="10">
        <f>INDEX('O3-8hr'!$A:$Z,$IU76+GI$21-$G$21,$IT76)</f>
        <v>36.000000000000007</v>
      </c>
      <c r="GJ76" s="10">
        <f>INDEX('O3-8hr'!$A:$Z,$IU76+GJ$21-$G$21,$IT76)</f>
        <v>31</v>
      </c>
      <c r="GK76" s="10">
        <f>INDEX('O3-8hr'!$A:$Z,$IU76+GK$21-$G$21,$IT76)</f>
        <v>31</v>
      </c>
      <c r="GL76" s="10">
        <f>INDEX('O3-8hr'!$A:$Z,$IU76+GL$21-$G$21,$IT76)</f>
        <v>45.000000000000007</v>
      </c>
      <c r="GM76" s="10">
        <f>INDEX('O3-8hr'!$A:$Z,$IU76+GM$21-$G$21,$IT76)</f>
        <v>30</v>
      </c>
      <c r="GN76" s="10">
        <f>INDEX('O3-8hr'!$A:$Z,$IU76+GN$21-$G$21,$IT76)</f>
        <v>30</v>
      </c>
      <c r="GO76" s="10">
        <f>INDEX('O3-8hr'!$A:$Z,$IU76+GO$21-$G$21,$IT76)</f>
        <v>40</v>
      </c>
      <c r="GP76" s="10">
        <f>INDEX('O3-8hr'!$A:$Z,$IU76+GP$21-$G$21,$IT76)</f>
        <v>61.000000000000007</v>
      </c>
      <c r="GQ76" s="10">
        <f>INDEX('O3-8hr'!$A:$Z,$IU76+GQ$21-$G$21,$IT76)</f>
        <v>53.000000000000007</v>
      </c>
      <c r="GR76" s="10">
        <f>INDEX('O3-8hr'!$A:$Z,$IU76+GR$21-$G$21,$IT76)</f>
        <v>61.000000000000007</v>
      </c>
      <c r="GS76" s="10">
        <f>INDEX('O3-8hr'!$A:$Z,$IU76+GS$21-$G$21,$IT76)</f>
        <v>38</v>
      </c>
      <c r="GT76" s="10">
        <f>INDEX('O3-8hr'!$A:$Z,$IU76+GT$21-$G$21,$IT76)</f>
        <v>40</v>
      </c>
      <c r="GU76" s="10">
        <f>INDEX('O3-8hr'!$A:$Z,$IU76+GU$21-$G$21,$IT76)</f>
        <v>52.000000000000007</v>
      </c>
      <c r="GV76" s="10">
        <f>INDEX('O3-8hr'!$A:$Z,$IU76+GV$21-$G$21,$IT76)</f>
        <v>62</v>
      </c>
      <c r="GW76" s="10">
        <f>INDEX('O3-8hr'!$A:$Z,$IU76+GW$21-$G$21,$IT76)</f>
        <v>37.000000000000007</v>
      </c>
      <c r="GX76" s="10">
        <f>INDEX('O3-8hr'!$A:$Z,$IU76+GX$21-$G$21,$IT76)</f>
        <v>38</v>
      </c>
      <c r="GY76" s="10">
        <f>INDEX('O3-8hr'!$A:$Z,$IU76+GY$21-$G$21,$IT76)</f>
        <v>37.000000000000007</v>
      </c>
      <c r="GZ76" s="10">
        <f>INDEX('O3-8hr'!$A:$Z,$IU76+GZ$21-$G$21,$IT76)</f>
        <v>34</v>
      </c>
      <c r="HA76" s="10">
        <f>INDEX('O3-8hr'!$A:$Z,$IU76+HA$21-$G$21,$IT76)</f>
        <v>21</v>
      </c>
      <c r="HB76" s="10">
        <f>INDEX('O3-8hr'!$A:$Z,$IU76+HB$21-$G$21,$IT76)</f>
        <v>37.000000000000007</v>
      </c>
      <c r="HC76" s="10">
        <f>INDEX('O3-8hr'!$A:$Z,$IU76+HC$21-$G$21,$IT76)</f>
        <v>53.000000000000007</v>
      </c>
      <c r="HD76" s="10">
        <f>INDEX('O3-8hr'!$A:$Z,$IU76+HD$21-$G$21,$IT76)</f>
        <v>50</v>
      </c>
      <c r="HE76" s="10">
        <f>INDEX('O3-8hr'!$A:$Z,$IU76+HE$21-$G$21,$IT76)</f>
        <v>70</v>
      </c>
      <c r="HF76" s="10">
        <f>INDEX('O3-8hr'!$A:$Z,$IU76+HF$21-$G$21,$IT76)</f>
        <v>27</v>
      </c>
      <c r="HG76" s="10">
        <f>INDEX('O3-8hr'!$A:$Z,$IU76+HG$21-$G$21,$IT76)</f>
        <v>30</v>
      </c>
      <c r="HH76" s="10">
        <f>INDEX('O3-8hr'!$A:$Z,$IU76+HH$21-$G$21,$IT76)</f>
        <v>40</v>
      </c>
      <c r="HI76" s="10">
        <f>INDEX('O3-8hr'!$A:$Z,$IU76+HI$21-$G$21,$IT76)</f>
        <v>38</v>
      </c>
      <c r="HJ76" s="10">
        <f>INDEX('O3-8hr'!$A:$Z,$IU76+HJ$21-$G$21,$IT76)</f>
        <v>32</v>
      </c>
      <c r="HK76" s="10">
        <f>INDEX('O3-8hr'!$A:$Z,$IU76+HK$21-$G$21,$IT76)</f>
        <v>24</v>
      </c>
      <c r="HL76" s="10">
        <f>INDEX('O3-8hr'!$A:$Z,$IU76+HL$21-$G$21,$IT76)</f>
        <v>18.000000000000004</v>
      </c>
      <c r="HM76" s="10">
        <f>INDEX('O3-8hr'!$A:$Z,$IU76+HM$21-$G$21,$IT76)</f>
        <v>17</v>
      </c>
      <c r="HN76" s="10">
        <f>INDEX('O3-8hr'!$A:$Z,$IU76+HN$21-$G$21,$IT76)</f>
        <v>12</v>
      </c>
      <c r="HO76" s="10">
        <f>INDEX('O3-8hr'!$A:$Z,$IU76+HO$21-$G$21,$IT76)</f>
        <v>33</v>
      </c>
      <c r="HP76" s="10">
        <f>INDEX('O3-8hr'!$A:$Z,$IU76+HP$21-$G$21,$IT76)</f>
        <v>18.000000000000004</v>
      </c>
      <c r="HQ76" s="10">
        <f>INDEX('O3-8hr'!$A:$Z,$IU76+HQ$21-$G$21,$IT76)</f>
        <v>21</v>
      </c>
      <c r="HR76" s="10">
        <f>INDEX('O3-8hr'!$A:$Z,$IU76+HR$21-$G$21,$IT76)</f>
        <v>34</v>
      </c>
      <c r="HS76" s="10">
        <f>INDEX('O3-8hr'!$A:$Z,$IU76+HS$21-$G$21,$IT76)</f>
        <v>37.000000000000007</v>
      </c>
      <c r="HT76" s="10">
        <f>INDEX('O3-8hr'!$A:$Z,$IU76+HT$21-$G$21,$IT76)</f>
        <v>19</v>
      </c>
      <c r="HU76" s="10">
        <f>INDEX('O3-8hr'!$A:$Z,$IU76+HU$21-$G$21,$IT76)</f>
        <v>20</v>
      </c>
      <c r="HV76" s="10">
        <f>INDEX('O3-8hr'!$A:$Z,$IU76+HV$21-$G$21,$IT76)</f>
        <v>33</v>
      </c>
      <c r="HW76" s="10">
        <f>INDEX('O3-8hr'!$A:$Z,$IU76+HW$21-$G$21,$IT76)</f>
        <v>22.000000000000004</v>
      </c>
      <c r="HX76" s="10">
        <f>INDEX('O3-8hr'!$A:$Z,$IU76+HX$21-$G$21,$IT76)</f>
        <v>31</v>
      </c>
      <c r="HY76" s="10">
        <f>INDEX('O3-8hr'!$A:$Z,$IU76+HY$21-$G$21,$IT76)</f>
        <v>21</v>
      </c>
      <c r="HZ76" s="10">
        <f>INDEX('O3-8hr'!$A:$Z,$IU76+HZ$21-$G$21,$IT76)</f>
        <v>27</v>
      </c>
      <c r="IA76" s="10">
        <f>INDEX('O3-8hr'!$A:$Z,$IU76+IA$21-$G$21,$IT76)</f>
        <v>30</v>
      </c>
      <c r="IB76" s="10">
        <f>INDEX('O3-8hr'!$A:$Z,$IU76+IB$21-$G$21,$IT76)</f>
        <v>37.000000000000007</v>
      </c>
      <c r="IC76" s="10">
        <f>INDEX('O3-8hr'!$A:$Z,$IU76+IC$21-$G$21,$IT76)</f>
        <v>38</v>
      </c>
      <c r="ID76" s="10">
        <f>INDEX('O3-8hr'!$A:$Z,$IU76+ID$21-$G$21,$IT76)</f>
        <v>44.000000000000007</v>
      </c>
      <c r="IE76" s="10">
        <f>INDEX('O3-8hr'!$A:$Z,$IU76+IE$21-$G$21,$IT76)</f>
        <v>44.000000000000007</v>
      </c>
      <c r="IF76" s="10">
        <f>INDEX('O3-8hr'!$A:$Z,$IU76+IF$21-$G$21,$IT76)</f>
        <v>37.000000000000007</v>
      </c>
      <c r="IG76" s="10">
        <f>INDEX('O3-8hr'!$A:$Z,$IU76+IG$21-$G$21,$IT76)</f>
        <v>25</v>
      </c>
      <c r="IH76" s="10">
        <f>INDEX('O3-8hr'!$A:$Z,$IU76+IH$21-$G$21,$IT76)</f>
        <v>23</v>
      </c>
      <c r="II76" s="10">
        <f>INDEX('O3-8hr'!$A:$Z,$IU76+II$21-$G$21,$IT76)</f>
        <v>34</v>
      </c>
      <c r="IJ76" s="10">
        <f>INDEX('O3-8hr'!$A:$Z,$IU76+IJ$21-$G$21,$IT76)</f>
        <v>35</v>
      </c>
      <c r="IK76" s="10">
        <f>INDEX('O3-8hr'!$A:$Z,$IU76+IK$21-$G$21,$IT76)</f>
        <v>27</v>
      </c>
      <c r="IL76" s="10">
        <f>INDEX('O3-8hr'!$A:$Z,$IU76+IL$21-$G$21,$IT76)</f>
        <v>31</v>
      </c>
      <c r="IM76" s="10">
        <f>INDEX('O3-8hr'!$A:$Z,$IU76+IM$21-$G$21,$IT76)</f>
        <v>23</v>
      </c>
      <c r="IN76" s="10">
        <f>INDEX('O3-8hr'!$A:$Z,$IU76+IN$21-$G$21,$IT76)</f>
        <v>32</v>
      </c>
      <c r="IO76" s="10">
        <f>INDEX('O3-8hr'!$A:$Z,$IU76+IO$21-$G$21,$IT76)</f>
        <v>34</v>
      </c>
      <c r="IP76" s="10">
        <f>INDEX('O3-8hr'!$A:$Z,$IU76+IP$21-$G$21,$IT76)</f>
        <v>43</v>
      </c>
      <c r="IQ76" s="15">
        <f>INDEX('O3-8hr'!$A:$Z,$IU76+IQ$21-$G$21,$IT76)</f>
        <v>26.000000000000004</v>
      </c>
      <c r="IR76" s="21">
        <f t="shared" si="59"/>
        <v>76</v>
      </c>
      <c r="IT76" s="40">
        <f>MATCH($B76,'O3-8hr'!$1:$1,0)</f>
        <v>17</v>
      </c>
      <c r="IU76" s="40">
        <f>MATCH(DATE($A76,$IT$18,$IU$18),'O3-8hr'!$B:$B,0)</f>
        <v>431</v>
      </c>
    </row>
    <row r="77" spans="1:255" ht="12.75" customHeight="1" x14ac:dyDescent="0.2">
      <c r="A77" s="21">
        <v>2016</v>
      </c>
      <c r="B77" s="21">
        <v>340230011</v>
      </c>
      <c r="C77" s="20">
        <f>INDEX(Sites!$A:$N,MATCH($B77,Sites!$A:$A,0),2)</f>
        <v>40.462181999999999</v>
      </c>
      <c r="D77" s="21" t="str">
        <f>INDEX(Sites!$A:$N,MATCH($B77,Sites!$A:$A,0),4)</f>
        <v>NJ</v>
      </c>
      <c r="E77" s="21" t="str">
        <f>INDEX(Sites!$A:$N,MATCH($B77,Sites!$A:$A,0),10)</f>
        <v>19.0</v>
      </c>
      <c r="F77" s="40" t="str">
        <f>INDEX(Sites!$A:$N,MATCH($B77,Sites!$A:$A,0),6)</f>
        <v>Rutgers University</v>
      </c>
      <c r="G77" s="16">
        <f>INDEX('O3-8hr'!$A:$Z,$IU77+G$21-$G$21,$IT77)</f>
        <v>43</v>
      </c>
      <c r="H77" s="10">
        <f>INDEX('O3-8hr'!$A:$Z,$IU77+H$21-$G$21,$IT77)</f>
        <v>38</v>
      </c>
      <c r="I77" s="10">
        <f>INDEX('O3-8hr'!$A:$Z,$IU77+I$21-$G$21,$IT77)</f>
        <v>37.000000000000007</v>
      </c>
      <c r="J77" s="10">
        <f>INDEX('O3-8hr'!$A:$Z,$IU77+J$21-$G$21,$IT77)</f>
        <v>27</v>
      </c>
      <c r="K77" s="10">
        <f>INDEX('O3-8hr'!$A:$Z,$IU77+K$21-$G$21,$IT77)</f>
        <v>40</v>
      </c>
      <c r="L77" s="10">
        <f>INDEX('O3-8hr'!$A:$Z,$IU77+L$21-$G$21,$IT77)</f>
        <v>38</v>
      </c>
      <c r="M77" s="10">
        <f>INDEX('O3-8hr'!$A:$Z,$IU77+M$21-$G$21,$IT77)</f>
        <v>40</v>
      </c>
      <c r="N77" s="10">
        <f>INDEX('O3-8hr'!$A:$Z,$IU77+N$21-$G$21,$IT77)</f>
        <v>32</v>
      </c>
      <c r="O77" s="10">
        <f>INDEX('O3-8hr'!$A:$Z,$IU77+O$21-$G$21,$IT77)</f>
        <v>58</v>
      </c>
      <c r="P77" s="10">
        <f>INDEX('O3-8hr'!$A:$Z,$IU77+P$21-$G$21,$IT77)</f>
        <v>54</v>
      </c>
      <c r="Q77" s="10">
        <f>INDEX('O3-8hr'!$A:$Z,$IU77+Q$21-$G$21,$IT77)</f>
        <v>35</v>
      </c>
      <c r="R77" s="10">
        <f>INDEX('O3-8hr'!$A:$Z,$IU77+R$21-$G$21,$IT77)</f>
        <v>37.000000000000007</v>
      </c>
      <c r="S77" s="10">
        <f>INDEX('O3-8hr'!$A:$Z,$IU77+S$21-$G$21,$IT77)</f>
        <v>41</v>
      </c>
      <c r="T77" s="10">
        <f>INDEX('O3-8hr'!$A:$Z,$IU77+T$21-$G$21,$IT77)</f>
        <v>34</v>
      </c>
      <c r="U77" s="10">
        <f>INDEX('O3-8hr'!$A:$Z,$IU77+U$21-$G$21,$IT77)</f>
        <v>30</v>
      </c>
      <c r="V77" s="10">
        <f>INDEX('O3-8hr'!$A:$Z,$IU77+V$21-$G$21,$IT77)</f>
        <v>36.000000000000007</v>
      </c>
      <c r="W77" s="10">
        <f>INDEX('O3-8hr'!$A:$Z,$IU77+W$21-$G$21,$IT77)</f>
        <v>41</v>
      </c>
      <c r="X77" s="10">
        <f>INDEX('O3-8hr'!$A:$Z,$IU77+X$21-$G$21,$IT77)</f>
        <v>41</v>
      </c>
      <c r="Y77" s="10">
        <f>INDEX('O3-8hr'!$A:$Z,$IU77+Y$21-$G$21,$IT77)</f>
        <v>39</v>
      </c>
      <c r="Z77" s="10">
        <f>INDEX('O3-8hr'!$A:$Z,$IU77+Z$21-$G$21,$IT77)</f>
        <v>37.000000000000007</v>
      </c>
      <c r="AA77" s="10">
        <f>INDEX('O3-8hr'!$A:$Z,$IU77+AA$21-$G$21,$IT77)</f>
        <v>42</v>
      </c>
      <c r="AB77" s="10">
        <f>INDEX('O3-8hr'!$A:$Z,$IU77+AB$21-$G$21,$IT77)</f>
        <v>44.000000000000007</v>
      </c>
      <c r="AC77" s="10">
        <f>INDEX('O3-8hr'!$A:$Z,$IU77+AC$21-$G$21,$IT77)</f>
        <v>55</v>
      </c>
      <c r="AD77" s="10">
        <f>INDEX('O3-8hr'!$A:$Z,$IU77+AD$21-$G$21,$IT77)</f>
        <v>43</v>
      </c>
      <c r="AE77" s="10">
        <f>INDEX('O3-8hr'!$A:$Z,$IU77+AE$21-$G$21,$IT77)</f>
        <v>45.000000000000007</v>
      </c>
      <c r="AF77" s="10">
        <f>INDEX('O3-8hr'!$A:$Z,$IU77+AF$21-$G$21,$IT77)</f>
        <v>39</v>
      </c>
      <c r="AG77" s="10">
        <f>INDEX('O3-8hr'!$A:$Z,$IU77+AG$21-$G$21,$IT77)</f>
        <v>41</v>
      </c>
      <c r="AH77" s="10">
        <f>INDEX('O3-8hr'!$A:$Z,$IU77+AH$21-$G$21,$IT77)</f>
        <v>44.000000000000007</v>
      </c>
      <c r="AI77" s="10">
        <f>INDEX('O3-8hr'!$A:$Z,$IU77+AI$21-$G$21,$IT77)</f>
        <v>48</v>
      </c>
      <c r="AJ77" s="10">
        <f>INDEX('O3-8hr'!$A:$Z,$IU77+AJ$21-$G$21,$IT77)</f>
        <v>48</v>
      </c>
      <c r="AK77" s="10">
        <f>INDEX('O3-8hr'!$A:$Z,$IU77+AK$21-$G$21,$IT77)</f>
        <v>52.000000000000007</v>
      </c>
      <c r="AL77" s="10">
        <f>INDEX('O3-8hr'!$A:$Z,$IU77+AL$21-$G$21,$IT77)</f>
        <v>48</v>
      </c>
      <c r="AM77" s="10">
        <f>INDEX('O3-8hr'!$A:$Z,$IU77+AM$21-$G$21,$IT77)</f>
        <v>39</v>
      </c>
      <c r="AN77" s="10">
        <f>INDEX('O3-8hr'!$A:$Z,$IU77+AN$21-$G$21,$IT77)</f>
        <v>42</v>
      </c>
      <c r="AO77" s="10">
        <f>INDEX('O3-8hr'!$A:$Z,$IU77+AO$21-$G$21,$IT77)</f>
        <v>34</v>
      </c>
      <c r="AP77" s="10">
        <f>INDEX('O3-8hr'!$A:$Z,$IU77+AP$21-$G$21,$IT77)</f>
        <v>42</v>
      </c>
      <c r="AQ77" s="10">
        <f>INDEX('O3-8hr'!$A:$Z,$IU77+AQ$21-$G$21,$IT77)</f>
        <v>49</v>
      </c>
      <c r="AR77" s="10">
        <f>INDEX('O3-8hr'!$A:$Z,$IU77+AR$21-$G$21,$IT77)</f>
        <v>46</v>
      </c>
      <c r="AS77" s="10">
        <f>INDEX('O3-8hr'!$A:$Z,$IU77+AS$21-$G$21,$IT77)</f>
        <v>41</v>
      </c>
      <c r="AT77" s="10">
        <f>INDEX('O3-8hr'!$A:$Z,$IU77+AT$21-$G$21,$IT77)</f>
        <v>36.000000000000007</v>
      </c>
      <c r="AU77" s="10">
        <f>INDEX('O3-8hr'!$A:$Z,$IU77+AU$21-$G$21,$IT77)</f>
        <v>43</v>
      </c>
      <c r="AV77" s="10">
        <f>INDEX('O3-8hr'!$A:$Z,$IU77+AV$21-$G$21,$IT77)</f>
        <v>50</v>
      </c>
      <c r="AW77" s="10">
        <f>INDEX('O3-8hr'!$A:$Z,$IU77+AW$21-$G$21,$IT77)</f>
        <v>41</v>
      </c>
      <c r="AX77" s="10">
        <f>INDEX('O3-8hr'!$A:$Z,$IU77+AX$21-$G$21,$IT77)</f>
        <v>36.000000000000007</v>
      </c>
      <c r="AY77" s="10">
        <f>INDEX('O3-8hr'!$A:$Z,$IU77+AY$21-$G$21,$IT77)</f>
        <v>39</v>
      </c>
      <c r="AZ77" s="10">
        <f>INDEX('O3-8hr'!$A:$Z,$IU77+AZ$21-$G$21,$IT77)</f>
        <v>37.000000000000007</v>
      </c>
      <c r="BA77" s="10">
        <f>INDEX('O3-8hr'!$A:$Z,$IU77+BA$21-$G$21,$IT77)</f>
        <v>50</v>
      </c>
      <c r="BB77" s="10">
        <f>INDEX('O3-8hr'!$A:$Z,$IU77+BB$21-$G$21,$IT77)</f>
        <v>57</v>
      </c>
      <c r="BC77" s="10">
        <f>INDEX('O3-8hr'!$A:$Z,$IU77+BC$21-$G$21,$IT77)</f>
        <v>65</v>
      </c>
      <c r="BD77" s="10">
        <f>INDEX('O3-8hr'!$A:$Z,$IU77+BD$21-$G$21,$IT77)</f>
        <v>54</v>
      </c>
      <c r="BE77" s="10">
        <f>INDEX('O3-8hr'!$A:$Z,$IU77+BE$21-$G$21,$IT77)</f>
        <v>54</v>
      </c>
      <c r="BF77" s="10">
        <f>INDEX('O3-8hr'!$A:$Z,$IU77+BF$21-$G$21,$IT77)</f>
        <v>61.000000000000007</v>
      </c>
      <c r="BG77" s="10">
        <f>INDEX('O3-8hr'!$A:$Z,$IU77+BG$21-$G$21,$IT77)</f>
        <v>63</v>
      </c>
      <c r="BH77" s="10">
        <f>INDEX('O3-8hr'!$A:$Z,$IU77+BH$21-$G$21,$IT77)</f>
        <v>42</v>
      </c>
      <c r="BI77" s="10">
        <f>INDEX('O3-8hr'!$A:$Z,$IU77+BI$21-$G$21,$IT77)</f>
        <v>51.000000000000007</v>
      </c>
      <c r="BJ77" s="10">
        <f>INDEX('O3-8hr'!$A:$Z,$IU77+BJ$21-$G$21,$IT77)</f>
        <v>48</v>
      </c>
      <c r="BK77" s="10">
        <f>INDEX('O3-8hr'!$A:$Z,$IU77+BK$21-$G$21,$IT77)</f>
        <v>37.000000000000007</v>
      </c>
      <c r="BL77" s="10">
        <f>INDEX('O3-8hr'!$A:$Z,$IU77+BL$21-$G$21,$IT77)</f>
        <v>22.000000000000004</v>
      </c>
      <c r="BM77" s="10">
        <f>INDEX('O3-8hr'!$A:$Z,$IU77+BM$21-$G$21,$IT77)</f>
        <v>40</v>
      </c>
      <c r="BN77" s="10">
        <f>INDEX('O3-8hr'!$A:$Z,$IU77+BN$21-$G$21,$IT77)</f>
        <v>41</v>
      </c>
      <c r="BO77" s="10">
        <f>INDEX('O3-8hr'!$A:$Z,$IU77+BO$21-$G$21,$IT77)</f>
        <v>47</v>
      </c>
      <c r="BP77" s="10">
        <f>INDEX('O3-8hr'!$A:$Z,$IU77+BP$21-$G$21,$IT77)</f>
        <v>37.000000000000007</v>
      </c>
      <c r="BQ77" s="10">
        <f>INDEX('O3-8hr'!$A:$Z,$IU77+BQ$21-$G$21,$IT77)</f>
        <v>31</v>
      </c>
      <c r="BR77" s="10">
        <f>INDEX('O3-8hr'!$A:$Z,$IU77+BR$21-$G$21,$IT77)</f>
        <v>26.000000000000004</v>
      </c>
      <c r="BS77" s="10">
        <f>INDEX('O3-8hr'!$A:$Z,$IU77+BS$21-$G$21,$IT77)</f>
        <v>23</v>
      </c>
      <c r="BT77" s="10">
        <f>INDEX('O3-8hr'!$A:$Z,$IU77+BT$21-$G$21,$IT77)</f>
        <v>26.000000000000004</v>
      </c>
      <c r="BU77" s="10">
        <f>INDEX('O3-8hr'!$A:$Z,$IU77+BU$21-$G$21,$IT77)</f>
        <v>27</v>
      </c>
      <c r="BV77" s="10">
        <f>INDEX('O3-8hr'!$A:$Z,$IU77+BV$21-$G$21,$IT77)</f>
        <v>28</v>
      </c>
      <c r="BW77" s="10">
        <f>INDEX('O3-8hr'!$A:$Z,$IU77+BW$21-$G$21,$IT77)</f>
        <v>40</v>
      </c>
      <c r="BX77" s="10">
        <f>INDEX('O3-8hr'!$A:$Z,$IU77+BX$21-$G$21,$IT77)</f>
        <v>49</v>
      </c>
      <c r="BY77" s="10">
        <f>INDEX('O3-8hr'!$A:$Z,$IU77+BY$21-$G$21,$IT77)</f>
        <v>36.000000000000007</v>
      </c>
      <c r="BZ77" s="10">
        <f>INDEX('O3-8hr'!$A:$Z,$IU77+BZ$21-$G$21,$IT77)</f>
        <v>44.000000000000007</v>
      </c>
      <c r="CA77" s="10">
        <f>INDEX('O3-8hr'!$A:$Z,$IU77+CA$21-$G$21,$IT77)</f>
        <v>67</v>
      </c>
      <c r="CB77" s="10">
        <f>INDEX('O3-8hr'!$A:$Z,$IU77+CB$21-$G$21,$IT77)</f>
        <v>35</v>
      </c>
      <c r="CC77" s="10">
        <f>INDEX('O3-8hr'!$A:$Z,$IU77+CC$21-$G$21,$IT77)</f>
        <v>53.000000000000007</v>
      </c>
      <c r="CD77" s="10">
        <f>INDEX('O3-8hr'!$A:$Z,$IU77+CD$21-$G$21,$IT77)</f>
        <v>31</v>
      </c>
      <c r="CE77" s="10">
        <f>INDEX('O3-8hr'!$A:$Z,$IU77+CE$21-$G$21,$IT77)</f>
        <v>43</v>
      </c>
      <c r="CF77" s="10">
        <f>INDEX('O3-8hr'!$A:$Z,$IU77+CF$21-$G$21,$IT77)</f>
        <v>39</v>
      </c>
      <c r="CG77" s="10">
        <f>INDEX('O3-8hr'!$A:$Z,$IU77+CG$21-$G$21,$IT77)</f>
        <v>44.000000000000007</v>
      </c>
      <c r="CH77" s="10">
        <f>INDEX('O3-8hr'!$A:$Z,$IU77+CH$21-$G$21,$IT77)</f>
        <v>51.000000000000007</v>
      </c>
      <c r="CI77" s="10">
        <f>INDEX('O3-8hr'!$A:$Z,$IU77+CI$21-$G$21,$IT77)</f>
        <v>54</v>
      </c>
      <c r="CJ77" s="10">
        <f>INDEX('O3-8hr'!$A:$Z,$IU77+CJ$21-$G$21,$IT77)</f>
        <v>42</v>
      </c>
      <c r="CK77" s="10">
        <f>INDEX('O3-8hr'!$A:$Z,$IU77+CK$21-$G$21,$IT77)</f>
        <v>47</v>
      </c>
      <c r="CL77" s="10">
        <f>INDEX('O3-8hr'!$A:$Z,$IU77+CL$21-$G$21,$IT77)</f>
        <v>55</v>
      </c>
      <c r="CM77" s="10">
        <f>INDEX('O3-8hr'!$A:$Z,$IU77+CM$21-$G$21,$IT77)</f>
        <v>46</v>
      </c>
      <c r="CN77" s="10" t="str">
        <f>INDEX('O3-8hr'!$A:$Z,$IU77+CN$21-$G$21,$IT77)</f>
        <v/>
      </c>
      <c r="CO77" s="10">
        <f>INDEX('O3-8hr'!$A:$Z,$IU77+CO$21-$G$21,$IT77)</f>
        <v>57</v>
      </c>
      <c r="CP77" s="10">
        <f>INDEX('O3-8hr'!$A:$Z,$IU77+CP$21-$G$21,$IT77)</f>
        <v>75</v>
      </c>
      <c r="CQ77" s="10">
        <f>INDEX('O3-8hr'!$A:$Z,$IU77+CQ$21-$G$21,$IT77)</f>
        <v>73.000000000000014</v>
      </c>
      <c r="CR77" s="10">
        <f>INDEX('O3-8hr'!$A:$Z,$IU77+CR$21-$G$21,$IT77)</f>
        <v>53.000000000000007</v>
      </c>
      <c r="CS77" s="10">
        <f>INDEX('O3-8hr'!$A:$Z,$IU77+CS$21-$G$21,$IT77)</f>
        <v>38</v>
      </c>
      <c r="CT77" s="10">
        <f>INDEX('O3-8hr'!$A:$Z,$IU77+CT$21-$G$21,$IT77)</f>
        <v>64</v>
      </c>
      <c r="CU77" s="10">
        <f>INDEX('O3-8hr'!$A:$Z,$IU77+CU$21-$G$21,$IT77)</f>
        <v>65</v>
      </c>
      <c r="CV77" s="10">
        <f>INDEX('O3-8hr'!$A:$Z,$IU77+CV$21-$G$21,$IT77)</f>
        <v>42</v>
      </c>
      <c r="CW77" s="10">
        <f>INDEX('O3-8hr'!$A:$Z,$IU77+CW$21-$G$21,$IT77)</f>
        <v>26.000000000000004</v>
      </c>
      <c r="CX77" s="10">
        <f>INDEX('O3-8hr'!$A:$Z,$IU77+CX$21-$G$21,$IT77)</f>
        <v>56</v>
      </c>
      <c r="CY77" s="10">
        <f>INDEX('O3-8hr'!$A:$Z,$IU77+CY$21-$G$21,$IT77)</f>
        <v>36.000000000000007</v>
      </c>
      <c r="CZ77" s="10">
        <f>INDEX('O3-8hr'!$A:$Z,$IU77+CZ$21-$G$21,$IT77)</f>
        <v>59.000000000000007</v>
      </c>
      <c r="DA77" s="10">
        <f>INDEX('O3-8hr'!$A:$Z,$IU77+DA$21-$G$21,$IT77)</f>
        <v>57</v>
      </c>
      <c r="DB77" s="10">
        <f>INDEX('O3-8hr'!$A:$Z,$IU77+DB$21-$G$21,$IT77)</f>
        <v>31</v>
      </c>
      <c r="DC77" s="10">
        <f>INDEX('O3-8hr'!$A:$Z,$IU77+DC$21-$G$21,$IT77)</f>
        <v>41</v>
      </c>
      <c r="DD77" s="10">
        <f>INDEX('O3-8hr'!$A:$Z,$IU77+DD$21-$G$21,$IT77)</f>
        <v>44.000000000000007</v>
      </c>
      <c r="DE77" s="10">
        <f>INDEX('O3-8hr'!$A:$Z,$IU77+DE$21-$G$21,$IT77)</f>
        <v>72.000000000000014</v>
      </c>
      <c r="DF77" s="10">
        <f>INDEX('O3-8hr'!$A:$Z,$IU77+DF$21-$G$21,$IT77)</f>
        <v>51.000000000000007</v>
      </c>
      <c r="DG77" s="10">
        <f>INDEX('O3-8hr'!$A:$Z,$IU77+DG$21-$G$21,$IT77)</f>
        <v>31</v>
      </c>
      <c r="DH77" s="10">
        <f>INDEX('O3-8hr'!$A:$Z,$IU77+DH$21-$G$21,$IT77)</f>
        <v>44.000000000000007</v>
      </c>
      <c r="DI77" s="10">
        <f>INDEX('O3-8hr'!$A:$Z,$IU77+DI$21-$G$21,$IT77)</f>
        <v>71.000000000000014</v>
      </c>
      <c r="DJ77" s="10">
        <f>INDEX('O3-8hr'!$A:$Z,$IU77+DJ$21-$G$21,$IT77)</f>
        <v>54</v>
      </c>
      <c r="DK77" s="10">
        <f>INDEX('O3-8hr'!$A:$Z,$IU77+DK$21-$G$21,$IT77)</f>
        <v>47</v>
      </c>
      <c r="DL77" s="10">
        <f>INDEX('O3-8hr'!$A:$Z,$IU77+DL$21-$G$21,$IT77)</f>
        <v>60</v>
      </c>
      <c r="DM77" s="10">
        <f>INDEX('O3-8hr'!$A:$Z,$IU77+DM$21-$G$21,$IT77)</f>
        <v>73.000000000000014</v>
      </c>
      <c r="DN77" s="10">
        <f>INDEX('O3-8hr'!$A:$Z,$IU77+DN$21-$G$21,$IT77)</f>
        <v>74.000000000000014</v>
      </c>
      <c r="DO77" s="10">
        <f>INDEX('O3-8hr'!$A:$Z,$IU77+DO$21-$G$21,$IT77)</f>
        <v>62</v>
      </c>
      <c r="DP77" s="10">
        <f>INDEX('O3-8hr'!$A:$Z,$IU77+DP$21-$G$21,$IT77)</f>
        <v>56</v>
      </c>
      <c r="DQ77" s="10">
        <f>INDEX('O3-8hr'!$A:$Z,$IU77+DQ$21-$G$21,$IT77)</f>
        <v>70</v>
      </c>
      <c r="DR77" s="10">
        <f>INDEX('O3-8hr'!$A:$Z,$IU77+DR$21-$G$21,$IT77)</f>
        <v>69</v>
      </c>
      <c r="DS77" s="10">
        <f>INDEX('O3-8hr'!$A:$Z,$IU77+DS$21-$G$21,$IT77)</f>
        <v>68</v>
      </c>
      <c r="DT77" s="10">
        <f>INDEX('O3-8hr'!$A:$Z,$IU77+DT$21-$G$21,$IT77)</f>
        <v>65</v>
      </c>
      <c r="DU77" s="10">
        <f>INDEX('O3-8hr'!$A:$Z,$IU77+DU$21-$G$21,$IT77)</f>
        <v>55</v>
      </c>
      <c r="DV77" s="10">
        <f>INDEX('O3-8hr'!$A:$Z,$IU77+DV$21-$G$21,$IT77)</f>
        <v>41</v>
      </c>
      <c r="DW77" s="10">
        <f>INDEX('O3-8hr'!$A:$Z,$IU77+DW$21-$G$21,$IT77)</f>
        <v>52.000000000000007</v>
      </c>
      <c r="DX77" s="10">
        <f>INDEX('O3-8hr'!$A:$Z,$IU77+DX$21-$G$21,$IT77)</f>
        <v>53.000000000000007</v>
      </c>
      <c r="DY77" s="10">
        <f>INDEX('O3-8hr'!$A:$Z,$IU77+DY$21-$G$21,$IT77)</f>
        <v>47</v>
      </c>
      <c r="DZ77" s="10">
        <f>INDEX('O3-8hr'!$A:$Z,$IU77+DZ$21-$G$21,$IT77)</f>
        <v>35</v>
      </c>
      <c r="EA77" s="10">
        <f>INDEX('O3-8hr'!$A:$Z,$IU77+EA$21-$G$21,$IT77)</f>
        <v>46</v>
      </c>
      <c r="EB77" s="10">
        <f>INDEX('O3-8hr'!$A:$Z,$IU77+EB$21-$G$21,$IT77)</f>
        <v>55</v>
      </c>
      <c r="EC77" s="10">
        <f>INDEX('O3-8hr'!$A:$Z,$IU77+EC$21-$G$21,$IT77)</f>
        <v>45.000000000000007</v>
      </c>
      <c r="ED77" s="10">
        <f>INDEX('O3-8hr'!$A:$Z,$IU77+ED$21-$G$21,$IT77)</f>
        <v>59.000000000000007</v>
      </c>
      <c r="EE77" s="10">
        <f>INDEX('O3-8hr'!$A:$Z,$IU77+EE$21-$G$21,$IT77)</f>
        <v>65</v>
      </c>
      <c r="EF77" s="10">
        <f>INDEX('O3-8hr'!$A:$Z,$IU77+EF$21-$G$21,$IT77)</f>
        <v>65</v>
      </c>
      <c r="EG77" s="10">
        <f>INDEX('O3-8hr'!$A:$Z,$IU77+EG$21-$G$21,$IT77)</f>
        <v>23</v>
      </c>
      <c r="EH77" s="10">
        <f>INDEX('O3-8hr'!$A:$Z,$IU77+EH$21-$G$21,$IT77)</f>
        <v>37.000000000000007</v>
      </c>
      <c r="EI77" s="10">
        <f>INDEX('O3-8hr'!$A:$Z,$IU77+EI$21-$G$21,$IT77)</f>
        <v>44.000000000000007</v>
      </c>
      <c r="EJ77" s="10">
        <f>INDEX('O3-8hr'!$A:$Z,$IU77+EJ$21-$G$21,$IT77)</f>
        <v>56</v>
      </c>
      <c r="EK77" s="10">
        <f>INDEX('O3-8hr'!$A:$Z,$IU77+EK$21-$G$21,$IT77)</f>
        <v>37.000000000000007</v>
      </c>
      <c r="EL77" s="10">
        <f>INDEX('O3-8hr'!$A:$Z,$IU77+EL$21-$G$21,$IT77)</f>
        <v>57</v>
      </c>
      <c r="EM77" s="10">
        <f>INDEX('O3-8hr'!$A:$Z,$IU77+EM$21-$G$21,$IT77)</f>
        <v>61.000000000000007</v>
      </c>
      <c r="EN77" s="10">
        <f>INDEX('O3-8hr'!$A:$Z,$IU77+EN$21-$G$21,$IT77)</f>
        <v>64</v>
      </c>
      <c r="EO77" s="10">
        <f>INDEX('O3-8hr'!$A:$Z,$IU77+EO$21-$G$21,$IT77)</f>
        <v>58</v>
      </c>
      <c r="EP77" s="10">
        <f>INDEX('O3-8hr'!$A:$Z,$IU77+EP$21-$G$21,$IT77)</f>
        <v>60</v>
      </c>
      <c r="EQ77" s="10">
        <f>INDEX('O3-8hr'!$A:$Z,$IU77+EQ$21-$G$21,$IT77)</f>
        <v>43</v>
      </c>
      <c r="ER77" s="10">
        <f>INDEX('O3-8hr'!$A:$Z,$IU77+ER$21-$G$21,$IT77)</f>
        <v>51.000000000000007</v>
      </c>
      <c r="ES77" s="10">
        <f>INDEX('O3-8hr'!$A:$Z,$IU77+ES$21-$G$21,$IT77)</f>
        <v>74.000000000000014</v>
      </c>
      <c r="ET77" s="10">
        <f>INDEX('O3-8hr'!$A:$Z,$IU77+ET$21-$G$21,$IT77)</f>
        <v>78</v>
      </c>
      <c r="EU77" s="10">
        <f>INDEX('O3-8hr'!$A:$Z,$IU77+EU$21-$G$21,$IT77)</f>
        <v>58</v>
      </c>
      <c r="EV77" s="10">
        <f>INDEX('O3-8hr'!$A:$Z,$IU77+EV$21-$G$21,$IT77)</f>
        <v>49</v>
      </c>
      <c r="EW77" s="10">
        <f>INDEX('O3-8hr'!$A:$Z,$IU77+EW$21-$G$21,$IT77)</f>
        <v>65</v>
      </c>
      <c r="EX77" s="10">
        <f>INDEX('O3-8hr'!$A:$Z,$IU77+EX$21-$G$21,$IT77)</f>
        <v>53.000000000000007</v>
      </c>
      <c r="EY77" s="10">
        <f>INDEX('O3-8hr'!$A:$Z,$IU77+EY$21-$G$21,$IT77)</f>
        <v>56</v>
      </c>
      <c r="EZ77" s="10">
        <f>INDEX('O3-8hr'!$A:$Z,$IU77+EZ$21-$G$21,$IT77)</f>
        <v>64</v>
      </c>
      <c r="FA77" s="10">
        <f>INDEX('O3-8hr'!$A:$Z,$IU77+FA$21-$G$21,$IT77)</f>
        <v>76</v>
      </c>
      <c r="FB77" s="10">
        <f>INDEX('O3-8hr'!$A:$Z,$IU77+FB$21-$G$21,$IT77)</f>
        <v>53.000000000000007</v>
      </c>
      <c r="FC77" s="10">
        <f>INDEX('O3-8hr'!$A:$Z,$IU77+FC$21-$G$21,$IT77)</f>
        <v>40</v>
      </c>
      <c r="FD77" s="10">
        <f>INDEX('O3-8hr'!$A:$Z,$IU77+FD$21-$G$21,$IT77)</f>
        <v>40</v>
      </c>
      <c r="FE77" s="10">
        <f>INDEX('O3-8hr'!$A:$Z,$IU77+FE$21-$G$21,$IT77)</f>
        <v>31</v>
      </c>
      <c r="FF77" s="10">
        <f>INDEX('O3-8hr'!$A:$Z,$IU77+FF$21-$G$21,$IT77)</f>
        <v>32</v>
      </c>
      <c r="FG77" s="10">
        <f>INDEX('O3-8hr'!$A:$Z,$IU77+FG$21-$G$21,$IT77)</f>
        <v>40</v>
      </c>
      <c r="FH77" s="10">
        <f>INDEX('O3-8hr'!$A:$Z,$IU77+FH$21-$G$21,$IT77)</f>
        <v>55</v>
      </c>
      <c r="FI77" s="10" t="str">
        <f>INDEX('O3-8hr'!$A:$Z,$IU77+FI$21-$G$21,$IT77)</f>
        <v/>
      </c>
      <c r="FJ77" s="10" t="str">
        <f>INDEX('O3-8hr'!$A:$Z,$IU77+FJ$21-$G$21,$IT77)</f>
        <v/>
      </c>
      <c r="FK77" s="10">
        <f>INDEX('O3-8hr'!$A:$Z,$IU77+FK$21-$G$21,$IT77)</f>
        <v>51.000000000000007</v>
      </c>
      <c r="FL77" s="10">
        <f>INDEX('O3-8hr'!$A:$Z,$IU77+FL$21-$G$21,$IT77)</f>
        <v>58</v>
      </c>
      <c r="FM77" s="10">
        <f>INDEX('O3-8hr'!$A:$Z,$IU77+FM$21-$G$21,$IT77)</f>
        <v>40</v>
      </c>
      <c r="FN77" s="10">
        <f>INDEX('O3-8hr'!$A:$Z,$IU77+FN$21-$G$21,$IT77)</f>
        <v>59.000000000000007</v>
      </c>
      <c r="FO77" s="10">
        <f>INDEX('O3-8hr'!$A:$Z,$IU77+FO$21-$G$21,$IT77)</f>
        <v>50</v>
      </c>
      <c r="FP77" s="10" t="str">
        <f>INDEX('O3-8hr'!$A:$Z,$IU77+FP$21-$G$21,$IT77)</f>
        <v/>
      </c>
      <c r="FQ77" s="10" t="str">
        <f>INDEX('O3-8hr'!$A:$Z,$IU77+FQ$21-$G$21,$IT77)</f>
        <v/>
      </c>
      <c r="FR77" s="10">
        <f>INDEX('O3-8hr'!$A:$Z,$IU77+FR$21-$G$21,$IT77)</f>
        <v>48</v>
      </c>
      <c r="FS77" s="10">
        <f>INDEX('O3-8hr'!$A:$Z,$IU77+FS$21-$G$21,$IT77)</f>
        <v>51.000000000000007</v>
      </c>
      <c r="FT77" s="10">
        <f>INDEX('O3-8hr'!$A:$Z,$IU77+FT$21-$G$21,$IT77)</f>
        <v>45.000000000000007</v>
      </c>
      <c r="FU77" s="10">
        <f>INDEX('O3-8hr'!$A:$Z,$IU77+FU$21-$G$21,$IT77)</f>
        <v>46</v>
      </c>
      <c r="FV77" s="10">
        <f>INDEX('O3-8hr'!$A:$Z,$IU77+FV$21-$G$21,$IT77)</f>
        <v>66</v>
      </c>
      <c r="FW77" s="10">
        <f>INDEX('O3-8hr'!$A:$Z,$IU77+FW$21-$G$21,$IT77)</f>
        <v>60</v>
      </c>
      <c r="FX77" s="10">
        <f>INDEX('O3-8hr'!$A:$Z,$IU77+FX$21-$G$21,$IT77)</f>
        <v>46</v>
      </c>
      <c r="FY77" s="10">
        <f>INDEX('O3-8hr'!$A:$Z,$IU77+FY$21-$G$21,$IT77)</f>
        <v>33</v>
      </c>
      <c r="FZ77" s="10">
        <f>INDEX('O3-8hr'!$A:$Z,$IU77+FZ$21-$G$21,$IT77)</f>
        <v>48</v>
      </c>
      <c r="GA77" s="10">
        <f>INDEX('O3-8hr'!$A:$Z,$IU77+GA$21-$G$21,$IT77)</f>
        <v>75</v>
      </c>
      <c r="GB77" s="10">
        <f>INDEX('O3-8hr'!$A:$Z,$IU77+GB$21-$G$21,$IT77)</f>
        <v>55</v>
      </c>
      <c r="GC77" s="10">
        <f>INDEX('O3-8hr'!$A:$Z,$IU77+GC$21-$G$21,$IT77)</f>
        <v>49</v>
      </c>
      <c r="GD77" s="10" t="str">
        <f>INDEX('O3-8hr'!$A:$Z,$IU77+GD$21-$G$21,$IT77)</f>
        <v/>
      </c>
      <c r="GE77" s="10" t="str">
        <f>INDEX('O3-8hr'!$A:$Z,$IU77+GE$21-$G$21,$IT77)</f>
        <v/>
      </c>
      <c r="GF77" s="10">
        <f>INDEX('O3-8hr'!$A:$Z,$IU77+GF$21-$G$21,$IT77)</f>
        <v>53.000000000000007</v>
      </c>
      <c r="GG77" s="10">
        <f>INDEX('O3-8hr'!$A:$Z,$IU77+GG$21-$G$21,$IT77)</f>
        <v>45.000000000000007</v>
      </c>
      <c r="GH77" s="10">
        <f>INDEX('O3-8hr'!$A:$Z,$IU77+GH$21-$G$21,$IT77)</f>
        <v>67</v>
      </c>
      <c r="GI77" s="10">
        <f>INDEX('O3-8hr'!$A:$Z,$IU77+GI$21-$G$21,$IT77)</f>
        <v>9.0000000000000018</v>
      </c>
      <c r="GJ77" s="10">
        <f>INDEX('O3-8hr'!$A:$Z,$IU77+GJ$21-$G$21,$IT77)</f>
        <v>15.000000000000002</v>
      </c>
      <c r="GK77" s="10">
        <f>INDEX('O3-8hr'!$A:$Z,$IU77+GK$21-$G$21,$IT77)</f>
        <v>15.000000000000002</v>
      </c>
      <c r="GL77" s="10">
        <f>INDEX('O3-8hr'!$A:$Z,$IU77+GL$21-$G$21,$IT77)</f>
        <v>21</v>
      </c>
      <c r="GM77" s="10" t="str">
        <f>INDEX('O3-8hr'!$A:$Z,$IU77+GM$21-$G$21,$IT77)</f>
        <v/>
      </c>
      <c r="GN77" s="10">
        <f>INDEX('O3-8hr'!$A:$Z,$IU77+GN$21-$G$21,$IT77)</f>
        <v>33</v>
      </c>
      <c r="GO77" s="10">
        <f>INDEX('O3-8hr'!$A:$Z,$IU77+GO$21-$G$21,$IT77)</f>
        <v>44.000000000000007</v>
      </c>
      <c r="GP77" s="10">
        <f>INDEX('O3-8hr'!$A:$Z,$IU77+GP$21-$G$21,$IT77)</f>
        <v>62</v>
      </c>
      <c r="GQ77" s="10">
        <f>INDEX('O3-8hr'!$A:$Z,$IU77+GQ$21-$G$21,$IT77)</f>
        <v>52.000000000000007</v>
      </c>
      <c r="GR77" s="10">
        <f>INDEX('O3-8hr'!$A:$Z,$IU77+GR$21-$G$21,$IT77)</f>
        <v>61.000000000000007</v>
      </c>
      <c r="GS77" s="10">
        <f>INDEX('O3-8hr'!$A:$Z,$IU77+GS$21-$G$21,$IT77)</f>
        <v>38</v>
      </c>
      <c r="GT77" s="10">
        <f>INDEX('O3-8hr'!$A:$Z,$IU77+GT$21-$G$21,$IT77)</f>
        <v>37.000000000000007</v>
      </c>
      <c r="GU77" s="10">
        <f>INDEX('O3-8hr'!$A:$Z,$IU77+GU$21-$G$21,$IT77)</f>
        <v>54</v>
      </c>
      <c r="GV77" s="10">
        <f>INDEX('O3-8hr'!$A:$Z,$IU77+GV$21-$G$21,$IT77)</f>
        <v>62</v>
      </c>
      <c r="GW77" s="10">
        <f>INDEX('O3-8hr'!$A:$Z,$IU77+GW$21-$G$21,$IT77)</f>
        <v>37.000000000000007</v>
      </c>
      <c r="GX77" s="10">
        <f>INDEX('O3-8hr'!$A:$Z,$IU77+GX$21-$G$21,$IT77)</f>
        <v>38</v>
      </c>
      <c r="GY77" s="10">
        <f>INDEX('O3-8hr'!$A:$Z,$IU77+GY$21-$G$21,$IT77)</f>
        <v>38</v>
      </c>
      <c r="GZ77" s="10">
        <f>INDEX('O3-8hr'!$A:$Z,$IU77+GZ$21-$G$21,$IT77)</f>
        <v>37.000000000000007</v>
      </c>
      <c r="HA77" s="10">
        <f>INDEX('O3-8hr'!$A:$Z,$IU77+HA$21-$G$21,$IT77)</f>
        <v>23</v>
      </c>
      <c r="HB77" s="10">
        <f>INDEX('O3-8hr'!$A:$Z,$IU77+HB$21-$G$21,$IT77)</f>
        <v>40</v>
      </c>
      <c r="HC77" s="10">
        <f>INDEX('O3-8hr'!$A:$Z,$IU77+HC$21-$G$21,$IT77)</f>
        <v>47</v>
      </c>
      <c r="HD77" s="10">
        <f>INDEX('O3-8hr'!$A:$Z,$IU77+HD$21-$G$21,$IT77)</f>
        <v>50</v>
      </c>
      <c r="HE77" s="10">
        <f>INDEX('O3-8hr'!$A:$Z,$IU77+HE$21-$G$21,$IT77)</f>
        <v>69</v>
      </c>
      <c r="HF77" s="10">
        <f>INDEX('O3-8hr'!$A:$Z,$IU77+HF$21-$G$21,$IT77)</f>
        <v>32</v>
      </c>
      <c r="HG77" s="10">
        <f>INDEX('O3-8hr'!$A:$Z,$IU77+HG$21-$G$21,$IT77)</f>
        <v>34</v>
      </c>
      <c r="HH77" s="10">
        <f>INDEX('O3-8hr'!$A:$Z,$IU77+HH$21-$G$21,$IT77)</f>
        <v>43</v>
      </c>
      <c r="HI77" s="10">
        <f>INDEX('O3-8hr'!$A:$Z,$IU77+HI$21-$G$21,$IT77)</f>
        <v>39</v>
      </c>
      <c r="HJ77" s="10">
        <f>INDEX('O3-8hr'!$A:$Z,$IU77+HJ$21-$G$21,$IT77)</f>
        <v>33</v>
      </c>
      <c r="HK77" s="10">
        <f>INDEX('O3-8hr'!$A:$Z,$IU77+HK$21-$G$21,$IT77)</f>
        <v>26.000000000000004</v>
      </c>
      <c r="HL77" s="10">
        <f>INDEX('O3-8hr'!$A:$Z,$IU77+HL$21-$G$21,$IT77)</f>
        <v>17</v>
      </c>
      <c r="HM77" s="10">
        <f>INDEX('O3-8hr'!$A:$Z,$IU77+HM$21-$G$21,$IT77)</f>
        <v>17</v>
      </c>
      <c r="HN77" s="10">
        <f>INDEX('O3-8hr'!$A:$Z,$IU77+HN$21-$G$21,$IT77)</f>
        <v>12</v>
      </c>
      <c r="HO77" s="10">
        <f>INDEX('O3-8hr'!$A:$Z,$IU77+HO$21-$G$21,$IT77)</f>
        <v>29</v>
      </c>
      <c r="HP77" s="10">
        <f>INDEX('O3-8hr'!$A:$Z,$IU77+HP$21-$G$21,$IT77)</f>
        <v>23</v>
      </c>
      <c r="HQ77" s="10">
        <f>INDEX('O3-8hr'!$A:$Z,$IU77+HQ$21-$G$21,$IT77)</f>
        <v>27</v>
      </c>
      <c r="HR77" s="10">
        <f>INDEX('O3-8hr'!$A:$Z,$IU77+HR$21-$G$21,$IT77)</f>
        <v>37.000000000000007</v>
      </c>
      <c r="HS77" s="10">
        <f>INDEX('O3-8hr'!$A:$Z,$IU77+HS$21-$G$21,$IT77)</f>
        <v>42</v>
      </c>
      <c r="HT77" s="10">
        <f>INDEX('O3-8hr'!$A:$Z,$IU77+HT$21-$G$21,$IT77)</f>
        <v>18.000000000000004</v>
      </c>
      <c r="HU77" s="10">
        <f>INDEX('O3-8hr'!$A:$Z,$IU77+HU$21-$G$21,$IT77)</f>
        <v>20</v>
      </c>
      <c r="HV77" s="10">
        <f>INDEX('O3-8hr'!$A:$Z,$IU77+HV$21-$G$21,$IT77)</f>
        <v>34</v>
      </c>
      <c r="HW77" s="10">
        <f>INDEX('O3-8hr'!$A:$Z,$IU77+HW$21-$G$21,$IT77)</f>
        <v>26.000000000000004</v>
      </c>
      <c r="HX77" s="10">
        <f>INDEX('O3-8hr'!$A:$Z,$IU77+HX$21-$G$21,$IT77)</f>
        <v>34</v>
      </c>
      <c r="HY77" s="10">
        <f>INDEX('O3-8hr'!$A:$Z,$IU77+HY$21-$G$21,$IT77)</f>
        <v>21</v>
      </c>
      <c r="HZ77" s="10">
        <f>INDEX('O3-8hr'!$A:$Z,$IU77+HZ$21-$G$21,$IT77)</f>
        <v>24</v>
      </c>
      <c r="IA77" s="10">
        <f>INDEX('O3-8hr'!$A:$Z,$IU77+IA$21-$G$21,$IT77)</f>
        <v>34</v>
      </c>
      <c r="IB77" s="10">
        <f>INDEX('O3-8hr'!$A:$Z,$IU77+IB$21-$G$21,$IT77)</f>
        <v>40</v>
      </c>
      <c r="IC77" s="10">
        <f>INDEX('O3-8hr'!$A:$Z,$IU77+IC$21-$G$21,$IT77)</f>
        <v>44.000000000000007</v>
      </c>
      <c r="ID77" s="10">
        <f>INDEX('O3-8hr'!$A:$Z,$IU77+ID$21-$G$21,$IT77)</f>
        <v>47</v>
      </c>
      <c r="IE77" s="10">
        <f>INDEX('O3-8hr'!$A:$Z,$IU77+IE$21-$G$21,$IT77)</f>
        <v>46</v>
      </c>
      <c r="IF77" s="10">
        <f>INDEX('O3-8hr'!$A:$Z,$IU77+IF$21-$G$21,$IT77)</f>
        <v>31</v>
      </c>
      <c r="IG77" s="10">
        <f>INDEX('O3-8hr'!$A:$Z,$IU77+IG$21-$G$21,$IT77)</f>
        <v>20</v>
      </c>
      <c r="IH77" s="10">
        <f>INDEX('O3-8hr'!$A:$Z,$IU77+IH$21-$G$21,$IT77)</f>
        <v>23</v>
      </c>
      <c r="II77" s="10">
        <f>INDEX('O3-8hr'!$A:$Z,$IU77+II$21-$G$21,$IT77)</f>
        <v>35</v>
      </c>
      <c r="IJ77" s="10">
        <f>INDEX('O3-8hr'!$A:$Z,$IU77+IJ$21-$G$21,$IT77)</f>
        <v>33</v>
      </c>
      <c r="IK77" s="10">
        <f>INDEX('O3-8hr'!$A:$Z,$IU77+IK$21-$G$21,$IT77)</f>
        <v>26.000000000000004</v>
      </c>
      <c r="IL77" s="10">
        <f>INDEX('O3-8hr'!$A:$Z,$IU77+IL$21-$G$21,$IT77)</f>
        <v>31</v>
      </c>
      <c r="IM77" s="10">
        <f>INDEX('O3-8hr'!$A:$Z,$IU77+IM$21-$G$21,$IT77)</f>
        <v>22.000000000000004</v>
      </c>
      <c r="IN77" s="10">
        <f>INDEX('O3-8hr'!$A:$Z,$IU77+IN$21-$G$21,$IT77)</f>
        <v>30</v>
      </c>
      <c r="IO77" s="10">
        <f>INDEX('O3-8hr'!$A:$Z,$IU77+IO$21-$G$21,$IT77)</f>
        <v>35</v>
      </c>
      <c r="IP77" s="10">
        <f>INDEX('O3-8hr'!$A:$Z,$IU77+IP$21-$G$21,$IT77)</f>
        <v>45.000000000000007</v>
      </c>
      <c r="IQ77" s="15">
        <f>INDEX('O3-8hr'!$A:$Z,$IU77+IQ$21-$G$21,$IT77)</f>
        <v>26.000000000000004</v>
      </c>
      <c r="IR77" s="21">
        <f t="shared" si="59"/>
        <v>78</v>
      </c>
      <c r="IT77" s="40">
        <f>MATCH($B77,'O3-8hr'!$1:$1,0)</f>
        <v>18</v>
      </c>
      <c r="IU77" s="40">
        <f>MATCH(DATE($A77,$IT$18,$IU$18),'O3-8hr'!$B:$B,0)</f>
        <v>431</v>
      </c>
    </row>
    <row r="78" spans="1:255" ht="12.75" customHeight="1" x14ac:dyDescent="0.2">
      <c r="A78" s="24">
        <v>2016</v>
      </c>
      <c r="B78" s="24">
        <v>340219991</v>
      </c>
      <c r="C78" s="23">
        <f>INDEX(Sites!$A:$N,MATCH($B78,Sites!$A:$A,0),2)</f>
        <v>40.3125</v>
      </c>
      <c r="D78" s="24" t="str">
        <f>INDEX(Sites!$A:$N,MATCH($B78,Sites!$A:$A,0),4)</f>
        <v>NJ</v>
      </c>
      <c r="E78" s="24" t="str">
        <f>INDEX(Sites!$A:$N,MATCH($B78,Sites!$A:$A,0),10)</f>
        <v>61.0</v>
      </c>
      <c r="F78" s="94" t="str">
        <f>INDEX(Sites!$A:$N,MATCH($B78,Sites!$A:$A,0),6)</f>
        <v>Washington Crossing</v>
      </c>
      <c r="G78" s="14">
        <f>INDEX('O3-8hr'!$A:$Z,$IU78+G$21-$G$21,$IT78)</f>
        <v>41</v>
      </c>
      <c r="H78" s="12">
        <f>INDEX('O3-8hr'!$A:$Z,$IU78+H$21-$G$21,$IT78)</f>
        <v>38</v>
      </c>
      <c r="I78" s="12">
        <f>INDEX('O3-8hr'!$A:$Z,$IU78+I$21-$G$21,$IT78)</f>
        <v>37.000000000000007</v>
      </c>
      <c r="J78" s="12">
        <f>INDEX('O3-8hr'!$A:$Z,$IU78+J$21-$G$21,$IT78)</f>
        <v>33</v>
      </c>
      <c r="K78" s="12">
        <f>INDEX('O3-8hr'!$A:$Z,$IU78+K$21-$G$21,$IT78)</f>
        <v>41</v>
      </c>
      <c r="L78" s="12">
        <f>INDEX('O3-8hr'!$A:$Z,$IU78+L$21-$G$21,$IT78)</f>
        <v>40</v>
      </c>
      <c r="M78" s="12">
        <f>INDEX('O3-8hr'!$A:$Z,$IU78+M$21-$G$21,$IT78)</f>
        <v>39</v>
      </c>
      <c r="N78" s="12">
        <f>INDEX('O3-8hr'!$A:$Z,$IU78+N$21-$G$21,$IT78)</f>
        <v>53.000000000000007</v>
      </c>
      <c r="O78" s="12">
        <f>INDEX('O3-8hr'!$A:$Z,$IU78+O$21-$G$21,$IT78)</f>
        <v>59.000000000000007</v>
      </c>
      <c r="P78" s="12">
        <f>INDEX('O3-8hr'!$A:$Z,$IU78+P$21-$G$21,$IT78)</f>
        <v>55</v>
      </c>
      <c r="Q78" s="12">
        <f>INDEX('O3-8hr'!$A:$Z,$IU78+Q$21-$G$21,$IT78)</f>
        <v>37.000000000000007</v>
      </c>
      <c r="R78" s="12">
        <f>INDEX('O3-8hr'!$A:$Z,$IU78+R$21-$G$21,$IT78)</f>
        <v>37.000000000000007</v>
      </c>
      <c r="S78" s="12">
        <f>INDEX('O3-8hr'!$A:$Z,$IU78+S$21-$G$21,$IT78)</f>
        <v>40</v>
      </c>
      <c r="T78" s="12">
        <f>INDEX('O3-8hr'!$A:$Z,$IU78+T$21-$G$21,$IT78)</f>
        <v>37.000000000000007</v>
      </c>
      <c r="U78" s="12">
        <f>INDEX('O3-8hr'!$A:$Z,$IU78+U$21-$G$21,$IT78)</f>
        <v>30</v>
      </c>
      <c r="V78" s="12">
        <f>INDEX('O3-8hr'!$A:$Z,$IU78+V$21-$G$21,$IT78)</f>
        <v>36.000000000000007</v>
      </c>
      <c r="W78" s="12">
        <f>INDEX('O3-8hr'!$A:$Z,$IU78+W$21-$G$21,$IT78)</f>
        <v>42</v>
      </c>
      <c r="X78" s="12">
        <f>INDEX('O3-8hr'!$A:$Z,$IU78+X$21-$G$21,$IT78)</f>
        <v>43</v>
      </c>
      <c r="Y78" s="12">
        <f>INDEX('O3-8hr'!$A:$Z,$IU78+Y$21-$G$21,$IT78)</f>
        <v>39</v>
      </c>
      <c r="Z78" s="12">
        <f>INDEX('O3-8hr'!$A:$Z,$IU78+Z$21-$G$21,$IT78)</f>
        <v>40</v>
      </c>
      <c r="AA78" s="12">
        <f>INDEX('O3-8hr'!$A:$Z,$IU78+AA$21-$G$21,$IT78)</f>
        <v>44.000000000000007</v>
      </c>
      <c r="AB78" s="12">
        <f>INDEX('O3-8hr'!$A:$Z,$IU78+AB$21-$G$21,$IT78)</f>
        <v>43</v>
      </c>
      <c r="AC78" s="12">
        <f>INDEX('O3-8hr'!$A:$Z,$IU78+AC$21-$G$21,$IT78)</f>
        <v>56</v>
      </c>
      <c r="AD78" s="12">
        <f>INDEX('O3-8hr'!$A:$Z,$IU78+AD$21-$G$21,$IT78)</f>
        <v>46</v>
      </c>
      <c r="AE78" s="12">
        <f>INDEX('O3-8hr'!$A:$Z,$IU78+AE$21-$G$21,$IT78)</f>
        <v>45.000000000000007</v>
      </c>
      <c r="AF78" s="12">
        <f>INDEX('O3-8hr'!$A:$Z,$IU78+AF$21-$G$21,$IT78)</f>
        <v>39</v>
      </c>
      <c r="AG78" s="12">
        <f>INDEX('O3-8hr'!$A:$Z,$IU78+AG$21-$G$21,$IT78)</f>
        <v>42</v>
      </c>
      <c r="AH78" s="12">
        <f>INDEX('O3-8hr'!$A:$Z,$IU78+AH$21-$G$21,$IT78)</f>
        <v>44.000000000000007</v>
      </c>
      <c r="AI78" s="12">
        <f>INDEX('O3-8hr'!$A:$Z,$IU78+AI$21-$G$21,$IT78)</f>
        <v>48</v>
      </c>
      <c r="AJ78" s="12">
        <f>INDEX('O3-8hr'!$A:$Z,$IU78+AJ$21-$G$21,$IT78)</f>
        <v>47</v>
      </c>
      <c r="AK78" s="12">
        <f>INDEX('O3-8hr'!$A:$Z,$IU78+AK$21-$G$21,$IT78)</f>
        <v>51.000000000000007</v>
      </c>
      <c r="AL78" s="12">
        <f>INDEX('O3-8hr'!$A:$Z,$IU78+AL$21-$G$21,$IT78)</f>
        <v>48</v>
      </c>
      <c r="AM78" s="12">
        <f>INDEX('O3-8hr'!$A:$Z,$IU78+AM$21-$G$21,$IT78)</f>
        <v>40</v>
      </c>
      <c r="AN78" s="12">
        <f>INDEX('O3-8hr'!$A:$Z,$IU78+AN$21-$G$21,$IT78)</f>
        <v>44.000000000000007</v>
      </c>
      <c r="AO78" s="12">
        <f>INDEX('O3-8hr'!$A:$Z,$IU78+AO$21-$G$21,$IT78)</f>
        <v>35</v>
      </c>
      <c r="AP78" s="12">
        <f>INDEX('O3-8hr'!$A:$Z,$IU78+AP$21-$G$21,$IT78)</f>
        <v>43</v>
      </c>
      <c r="AQ78" s="12">
        <f>INDEX('O3-8hr'!$A:$Z,$IU78+AQ$21-$G$21,$IT78)</f>
        <v>49</v>
      </c>
      <c r="AR78" s="12">
        <f>INDEX('O3-8hr'!$A:$Z,$IU78+AR$21-$G$21,$IT78)</f>
        <v>43</v>
      </c>
      <c r="AS78" s="12">
        <f>INDEX('O3-8hr'!$A:$Z,$IU78+AS$21-$G$21,$IT78)</f>
        <v>43</v>
      </c>
      <c r="AT78" s="12">
        <f>INDEX('O3-8hr'!$A:$Z,$IU78+AT$21-$G$21,$IT78)</f>
        <v>39</v>
      </c>
      <c r="AU78" s="12">
        <f>INDEX('O3-8hr'!$A:$Z,$IU78+AU$21-$G$21,$IT78)</f>
        <v>43</v>
      </c>
      <c r="AV78" s="12">
        <f>INDEX('O3-8hr'!$A:$Z,$IU78+AV$21-$G$21,$IT78)</f>
        <v>48</v>
      </c>
      <c r="AW78" s="12">
        <f>INDEX('O3-8hr'!$A:$Z,$IU78+AW$21-$G$21,$IT78)</f>
        <v>41</v>
      </c>
      <c r="AX78" s="12">
        <f>INDEX('O3-8hr'!$A:$Z,$IU78+AX$21-$G$21,$IT78)</f>
        <v>42</v>
      </c>
      <c r="AY78" s="12">
        <f>INDEX('O3-8hr'!$A:$Z,$IU78+AY$21-$G$21,$IT78)</f>
        <v>42</v>
      </c>
      <c r="AZ78" s="12">
        <f>INDEX('O3-8hr'!$A:$Z,$IU78+AZ$21-$G$21,$IT78)</f>
        <v>45.000000000000007</v>
      </c>
      <c r="BA78" s="12">
        <f>INDEX('O3-8hr'!$A:$Z,$IU78+BA$21-$G$21,$IT78)</f>
        <v>54</v>
      </c>
      <c r="BB78" s="12">
        <f>INDEX('O3-8hr'!$A:$Z,$IU78+BB$21-$G$21,$IT78)</f>
        <v>57</v>
      </c>
      <c r="BC78" s="12">
        <f>INDEX('O3-8hr'!$A:$Z,$IU78+BC$21-$G$21,$IT78)</f>
        <v>62</v>
      </c>
      <c r="BD78" s="12">
        <f>INDEX('O3-8hr'!$A:$Z,$IU78+BD$21-$G$21,$IT78)</f>
        <v>56</v>
      </c>
      <c r="BE78" s="12">
        <f>INDEX('O3-8hr'!$A:$Z,$IU78+BE$21-$G$21,$IT78)</f>
        <v>54</v>
      </c>
      <c r="BF78" s="12">
        <f>INDEX('O3-8hr'!$A:$Z,$IU78+BF$21-$G$21,$IT78)</f>
        <v>56</v>
      </c>
      <c r="BG78" s="12">
        <f>INDEX('O3-8hr'!$A:$Z,$IU78+BG$21-$G$21,$IT78)</f>
        <v>55</v>
      </c>
      <c r="BH78" s="12">
        <f>INDEX('O3-8hr'!$A:$Z,$IU78+BH$21-$G$21,$IT78)</f>
        <v>40</v>
      </c>
      <c r="BI78" s="12">
        <f>INDEX('O3-8hr'!$A:$Z,$IU78+BI$21-$G$21,$IT78)</f>
        <v>51.000000000000007</v>
      </c>
      <c r="BJ78" s="12">
        <f>INDEX('O3-8hr'!$A:$Z,$IU78+BJ$21-$G$21,$IT78)</f>
        <v>59.000000000000007</v>
      </c>
      <c r="BK78" s="12">
        <f>INDEX('O3-8hr'!$A:$Z,$IU78+BK$21-$G$21,$IT78)</f>
        <v>52.000000000000007</v>
      </c>
      <c r="BL78" s="12">
        <f>INDEX('O3-8hr'!$A:$Z,$IU78+BL$21-$G$21,$IT78)</f>
        <v>22.000000000000004</v>
      </c>
      <c r="BM78" s="12">
        <f>INDEX('O3-8hr'!$A:$Z,$IU78+BM$21-$G$21,$IT78)</f>
        <v>39</v>
      </c>
      <c r="BN78" s="12">
        <f>INDEX('O3-8hr'!$A:$Z,$IU78+BN$21-$G$21,$IT78)</f>
        <v>42</v>
      </c>
      <c r="BO78" s="12">
        <f>INDEX('O3-8hr'!$A:$Z,$IU78+BO$21-$G$21,$IT78)</f>
        <v>44.000000000000007</v>
      </c>
      <c r="BP78" s="12">
        <f>INDEX('O3-8hr'!$A:$Z,$IU78+BP$21-$G$21,$IT78)</f>
        <v>34</v>
      </c>
      <c r="BQ78" s="12">
        <f>INDEX('O3-8hr'!$A:$Z,$IU78+BQ$21-$G$21,$IT78)</f>
        <v>27</v>
      </c>
      <c r="BR78" s="12">
        <f>INDEX('O3-8hr'!$A:$Z,$IU78+BR$21-$G$21,$IT78)</f>
        <v>24</v>
      </c>
      <c r="BS78" s="12">
        <f>INDEX('O3-8hr'!$A:$Z,$IU78+BS$21-$G$21,$IT78)</f>
        <v>28</v>
      </c>
      <c r="BT78" s="12">
        <f>INDEX('O3-8hr'!$A:$Z,$IU78+BT$21-$G$21,$IT78)</f>
        <v>30</v>
      </c>
      <c r="BU78" s="12">
        <f>INDEX('O3-8hr'!$A:$Z,$IU78+BU$21-$G$21,$IT78)</f>
        <v>27</v>
      </c>
      <c r="BV78" s="12">
        <f>INDEX('O3-8hr'!$A:$Z,$IU78+BV$21-$G$21,$IT78)</f>
        <v>27</v>
      </c>
      <c r="BW78" s="12">
        <f>INDEX('O3-8hr'!$A:$Z,$IU78+BW$21-$G$21,$IT78)</f>
        <v>41</v>
      </c>
      <c r="BX78" s="12">
        <f>INDEX('O3-8hr'!$A:$Z,$IU78+BX$21-$G$21,$IT78)</f>
        <v>46</v>
      </c>
      <c r="BY78" s="12">
        <f>INDEX('O3-8hr'!$A:$Z,$IU78+BY$21-$G$21,$IT78)</f>
        <v>35</v>
      </c>
      <c r="BZ78" s="12">
        <f>INDEX('O3-8hr'!$A:$Z,$IU78+BZ$21-$G$21,$IT78)</f>
        <v>36.000000000000007</v>
      </c>
      <c r="CA78" s="12">
        <f>INDEX('O3-8hr'!$A:$Z,$IU78+CA$21-$G$21,$IT78)</f>
        <v>68</v>
      </c>
      <c r="CB78" s="12">
        <f>INDEX('O3-8hr'!$A:$Z,$IU78+CB$21-$G$21,$IT78)</f>
        <v>28</v>
      </c>
      <c r="CC78" s="12">
        <f>INDEX('O3-8hr'!$A:$Z,$IU78+CC$21-$G$21,$IT78)</f>
        <v>50</v>
      </c>
      <c r="CD78" s="12">
        <f>INDEX('O3-8hr'!$A:$Z,$IU78+CD$21-$G$21,$IT78)</f>
        <v>34</v>
      </c>
      <c r="CE78" s="12">
        <f>INDEX('O3-8hr'!$A:$Z,$IU78+CE$21-$G$21,$IT78)</f>
        <v>43</v>
      </c>
      <c r="CF78" s="12">
        <f>INDEX('O3-8hr'!$A:$Z,$IU78+CF$21-$G$21,$IT78)</f>
        <v>35</v>
      </c>
      <c r="CG78" s="12">
        <f>INDEX('O3-8hr'!$A:$Z,$IU78+CG$21-$G$21,$IT78)</f>
        <v>43</v>
      </c>
      <c r="CH78" s="12">
        <f>INDEX('O3-8hr'!$A:$Z,$IU78+CH$21-$G$21,$IT78)</f>
        <v>50</v>
      </c>
      <c r="CI78" s="12">
        <f>INDEX('O3-8hr'!$A:$Z,$IU78+CI$21-$G$21,$IT78)</f>
        <v>49</v>
      </c>
      <c r="CJ78" s="12">
        <f>INDEX('O3-8hr'!$A:$Z,$IU78+CJ$21-$G$21,$IT78)</f>
        <v>43</v>
      </c>
      <c r="CK78" s="12">
        <f>INDEX('O3-8hr'!$A:$Z,$IU78+CK$21-$G$21,$IT78)</f>
        <v>44.000000000000007</v>
      </c>
      <c r="CL78" s="12">
        <f>INDEX('O3-8hr'!$A:$Z,$IU78+CL$21-$G$21,$IT78)</f>
        <v>51.000000000000007</v>
      </c>
      <c r="CM78" s="12">
        <f>INDEX('O3-8hr'!$A:$Z,$IU78+CM$21-$G$21,$IT78)</f>
        <v>55</v>
      </c>
      <c r="CN78" s="12">
        <f>INDEX('O3-8hr'!$A:$Z,$IU78+CN$21-$G$21,$IT78)</f>
        <v>83</v>
      </c>
      <c r="CO78" s="12">
        <f>INDEX('O3-8hr'!$A:$Z,$IU78+CO$21-$G$21,$IT78)</f>
        <v>86</v>
      </c>
      <c r="CP78" s="12">
        <f>INDEX('O3-8hr'!$A:$Z,$IU78+CP$21-$G$21,$IT78)</f>
        <v>74.000000000000014</v>
      </c>
      <c r="CQ78" s="12">
        <f>INDEX('O3-8hr'!$A:$Z,$IU78+CQ$21-$G$21,$IT78)</f>
        <v>74.000000000000014</v>
      </c>
      <c r="CR78" s="12">
        <f>INDEX('O3-8hr'!$A:$Z,$IU78+CR$21-$G$21,$IT78)</f>
        <v>57</v>
      </c>
      <c r="CS78" s="12">
        <f>INDEX('O3-8hr'!$A:$Z,$IU78+CS$21-$G$21,$IT78)</f>
        <v>40</v>
      </c>
      <c r="CT78" s="12">
        <f>INDEX('O3-8hr'!$A:$Z,$IU78+CT$21-$G$21,$IT78)</f>
        <v>58</v>
      </c>
      <c r="CU78" s="12">
        <f>INDEX('O3-8hr'!$A:$Z,$IU78+CU$21-$G$21,$IT78)</f>
        <v>71.000000000000014</v>
      </c>
      <c r="CV78" s="12">
        <f>INDEX('O3-8hr'!$A:$Z,$IU78+CV$21-$G$21,$IT78)</f>
        <v>56</v>
      </c>
      <c r="CW78" s="12">
        <f>INDEX('O3-8hr'!$A:$Z,$IU78+CW$21-$G$21,$IT78)</f>
        <v>26.000000000000004</v>
      </c>
      <c r="CX78" s="12">
        <f>INDEX('O3-8hr'!$A:$Z,$IU78+CX$21-$G$21,$IT78)</f>
        <v>61.000000000000007</v>
      </c>
      <c r="CY78" s="12">
        <f>INDEX('O3-8hr'!$A:$Z,$IU78+CY$21-$G$21,$IT78)</f>
        <v>38</v>
      </c>
      <c r="CZ78" s="12">
        <f>INDEX('O3-8hr'!$A:$Z,$IU78+CZ$21-$G$21,$IT78)</f>
        <v>57</v>
      </c>
      <c r="DA78" s="12">
        <f>INDEX('O3-8hr'!$A:$Z,$IU78+DA$21-$G$21,$IT78)</f>
        <v>57</v>
      </c>
      <c r="DB78" s="12">
        <f>INDEX('O3-8hr'!$A:$Z,$IU78+DB$21-$G$21,$IT78)</f>
        <v>33</v>
      </c>
      <c r="DC78" s="12">
        <f>INDEX('O3-8hr'!$A:$Z,$IU78+DC$21-$G$21,$IT78)</f>
        <v>42</v>
      </c>
      <c r="DD78" s="12">
        <f>INDEX('O3-8hr'!$A:$Z,$IU78+DD$21-$G$21,$IT78)</f>
        <v>46</v>
      </c>
      <c r="DE78" s="12">
        <f>INDEX('O3-8hr'!$A:$Z,$IU78+DE$21-$G$21,$IT78)</f>
        <v>69</v>
      </c>
      <c r="DF78" s="12">
        <f>INDEX('O3-8hr'!$A:$Z,$IU78+DF$21-$G$21,$IT78)</f>
        <v>51.000000000000007</v>
      </c>
      <c r="DG78" s="12">
        <f>INDEX('O3-8hr'!$A:$Z,$IU78+DG$21-$G$21,$IT78)</f>
        <v>33</v>
      </c>
      <c r="DH78" s="12">
        <f>INDEX('O3-8hr'!$A:$Z,$IU78+DH$21-$G$21,$IT78)</f>
        <v>51.000000000000007</v>
      </c>
      <c r="DI78" s="12">
        <f>INDEX('O3-8hr'!$A:$Z,$IU78+DI$21-$G$21,$IT78)</f>
        <v>68</v>
      </c>
      <c r="DJ78" s="12">
        <f>INDEX('O3-8hr'!$A:$Z,$IU78+DJ$21-$G$21,$IT78)</f>
        <v>48</v>
      </c>
      <c r="DK78" s="12">
        <f>INDEX('O3-8hr'!$A:$Z,$IU78+DK$21-$G$21,$IT78)</f>
        <v>64</v>
      </c>
      <c r="DL78" s="12">
        <f>INDEX('O3-8hr'!$A:$Z,$IU78+DL$21-$G$21,$IT78)</f>
        <v>56</v>
      </c>
      <c r="DM78" s="12">
        <f>INDEX('O3-8hr'!$A:$Z,$IU78+DM$21-$G$21,$IT78)</f>
        <v>60</v>
      </c>
      <c r="DN78" s="12">
        <f>INDEX('O3-8hr'!$A:$Z,$IU78+DN$21-$G$21,$IT78)</f>
        <v>72.000000000000014</v>
      </c>
      <c r="DO78" s="12">
        <f>INDEX('O3-8hr'!$A:$Z,$IU78+DO$21-$G$21,$IT78)</f>
        <v>60</v>
      </c>
      <c r="DP78" s="12">
        <f>INDEX('O3-8hr'!$A:$Z,$IU78+DP$21-$G$21,$IT78)</f>
        <v>55</v>
      </c>
      <c r="DQ78" s="12">
        <f>INDEX('O3-8hr'!$A:$Z,$IU78+DQ$21-$G$21,$IT78)</f>
        <v>59.000000000000007</v>
      </c>
      <c r="DR78" s="12">
        <f>INDEX('O3-8hr'!$A:$Z,$IU78+DR$21-$G$21,$IT78)</f>
        <v>74.000000000000014</v>
      </c>
      <c r="DS78" s="12">
        <f>INDEX('O3-8hr'!$A:$Z,$IU78+DS$21-$G$21,$IT78)</f>
        <v>61.000000000000007</v>
      </c>
      <c r="DT78" s="12">
        <f>INDEX('O3-8hr'!$A:$Z,$IU78+DT$21-$G$21,$IT78)</f>
        <v>74.000000000000014</v>
      </c>
      <c r="DU78" s="12">
        <f>INDEX('O3-8hr'!$A:$Z,$IU78+DU$21-$G$21,$IT78)</f>
        <v>62</v>
      </c>
      <c r="DV78" s="12">
        <f>INDEX('O3-8hr'!$A:$Z,$IU78+DV$21-$G$21,$IT78)</f>
        <v>43</v>
      </c>
      <c r="DW78" s="12">
        <f>INDEX('O3-8hr'!$A:$Z,$IU78+DW$21-$G$21,$IT78)</f>
        <v>50</v>
      </c>
      <c r="DX78" s="12">
        <f>INDEX('O3-8hr'!$A:$Z,$IU78+DX$21-$G$21,$IT78)</f>
        <v>58</v>
      </c>
      <c r="DY78" s="12">
        <f>INDEX('O3-8hr'!$A:$Z,$IU78+DY$21-$G$21,$IT78)</f>
        <v>52.000000000000007</v>
      </c>
      <c r="DZ78" s="12">
        <f>INDEX('O3-8hr'!$A:$Z,$IU78+DZ$21-$G$21,$IT78)</f>
        <v>35</v>
      </c>
      <c r="EA78" s="12">
        <f>INDEX('O3-8hr'!$A:$Z,$IU78+EA$21-$G$21,$IT78)</f>
        <v>47</v>
      </c>
      <c r="EB78" s="12">
        <f>INDEX('O3-8hr'!$A:$Z,$IU78+EB$21-$G$21,$IT78)</f>
        <v>53.000000000000007</v>
      </c>
      <c r="EC78" s="12">
        <f>INDEX('O3-8hr'!$A:$Z,$IU78+EC$21-$G$21,$IT78)</f>
        <v>44.000000000000007</v>
      </c>
      <c r="ED78" s="12">
        <f>INDEX('O3-8hr'!$A:$Z,$IU78+ED$21-$G$21,$IT78)</f>
        <v>57</v>
      </c>
      <c r="EE78" s="12">
        <f>INDEX('O3-8hr'!$A:$Z,$IU78+EE$21-$G$21,$IT78)</f>
        <v>62</v>
      </c>
      <c r="EF78" s="12">
        <f>INDEX('O3-8hr'!$A:$Z,$IU78+EF$21-$G$21,$IT78)</f>
        <v>63</v>
      </c>
      <c r="EG78" s="12">
        <f>INDEX('O3-8hr'!$A:$Z,$IU78+EG$21-$G$21,$IT78)</f>
        <v>32</v>
      </c>
      <c r="EH78" s="12">
        <f>INDEX('O3-8hr'!$A:$Z,$IU78+EH$21-$G$21,$IT78)</f>
        <v>36.000000000000007</v>
      </c>
      <c r="EI78" s="12">
        <f>INDEX('O3-8hr'!$A:$Z,$IU78+EI$21-$G$21,$IT78)</f>
        <v>36.000000000000007</v>
      </c>
      <c r="EJ78" s="12">
        <f>INDEX('O3-8hr'!$A:$Z,$IU78+EJ$21-$G$21,$IT78)</f>
        <v>65</v>
      </c>
      <c r="EK78" s="12">
        <f>INDEX('O3-8hr'!$A:$Z,$IU78+EK$21-$G$21,$IT78)</f>
        <v>33</v>
      </c>
      <c r="EL78" s="12">
        <f>INDEX('O3-8hr'!$A:$Z,$IU78+EL$21-$G$21,$IT78)</f>
        <v>57</v>
      </c>
      <c r="EM78" s="12">
        <f>INDEX('O3-8hr'!$A:$Z,$IU78+EM$21-$G$21,$IT78)</f>
        <v>56</v>
      </c>
      <c r="EN78" s="12">
        <f>INDEX('O3-8hr'!$A:$Z,$IU78+EN$21-$G$21,$IT78)</f>
        <v>52.000000000000007</v>
      </c>
      <c r="EO78" s="12">
        <f>INDEX('O3-8hr'!$A:$Z,$IU78+EO$21-$G$21,$IT78)</f>
        <v>55</v>
      </c>
      <c r="EP78" s="12">
        <f>INDEX('O3-8hr'!$A:$Z,$IU78+EP$21-$G$21,$IT78)</f>
        <v>55</v>
      </c>
      <c r="EQ78" s="12">
        <f>INDEX('O3-8hr'!$A:$Z,$IU78+EQ$21-$G$21,$IT78)</f>
        <v>42</v>
      </c>
      <c r="ER78" s="12">
        <f>INDEX('O3-8hr'!$A:$Z,$IU78+ER$21-$G$21,$IT78)</f>
        <v>47</v>
      </c>
      <c r="ES78" s="12">
        <f>INDEX('O3-8hr'!$A:$Z,$IU78+ES$21-$G$21,$IT78)</f>
        <v>69</v>
      </c>
      <c r="ET78" s="12">
        <f>INDEX('O3-8hr'!$A:$Z,$IU78+ET$21-$G$21,$IT78)</f>
        <v>72.000000000000014</v>
      </c>
      <c r="EU78" s="12">
        <f>INDEX('O3-8hr'!$A:$Z,$IU78+EU$21-$G$21,$IT78)</f>
        <v>54</v>
      </c>
      <c r="EV78" s="12">
        <f>INDEX('O3-8hr'!$A:$Z,$IU78+EV$21-$G$21,$IT78)</f>
        <v>47</v>
      </c>
      <c r="EW78" s="12">
        <f>INDEX('O3-8hr'!$A:$Z,$IU78+EW$21-$G$21,$IT78)</f>
        <v>63</v>
      </c>
      <c r="EX78" s="12">
        <f>INDEX('O3-8hr'!$A:$Z,$IU78+EX$21-$G$21,$IT78)</f>
        <v>32</v>
      </c>
      <c r="EY78" s="12">
        <f>INDEX('O3-8hr'!$A:$Z,$IU78+EY$21-$G$21,$IT78)</f>
        <v>45.000000000000007</v>
      </c>
      <c r="EZ78" s="12">
        <f>INDEX('O3-8hr'!$A:$Z,$IU78+EZ$21-$G$21,$IT78)</f>
        <v>62</v>
      </c>
      <c r="FA78" s="12">
        <f>INDEX('O3-8hr'!$A:$Z,$IU78+FA$21-$G$21,$IT78)</f>
        <v>56</v>
      </c>
      <c r="FB78" s="12">
        <f>INDEX('O3-8hr'!$A:$Z,$IU78+FB$21-$G$21,$IT78)</f>
        <v>50</v>
      </c>
      <c r="FC78" s="12">
        <f>INDEX('O3-8hr'!$A:$Z,$IU78+FC$21-$G$21,$IT78)</f>
        <v>38</v>
      </c>
      <c r="FD78" s="12">
        <f>INDEX('O3-8hr'!$A:$Z,$IU78+FD$21-$G$21,$IT78)</f>
        <v>33</v>
      </c>
      <c r="FE78" s="12">
        <f>INDEX('O3-8hr'!$A:$Z,$IU78+FE$21-$G$21,$IT78)</f>
        <v>33</v>
      </c>
      <c r="FF78" s="12">
        <f>INDEX('O3-8hr'!$A:$Z,$IU78+FF$21-$G$21,$IT78)</f>
        <v>40</v>
      </c>
      <c r="FG78" s="12">
        <f>INDEX('O3-8hr'!$A:$Z,$IU78+FG$21-$G$21,$IT78)</f>
        <v>44.000000000000007</v>
      </c>
      <c r="FH78" s="12">
        <f>INDEX('O3-8hr'!$A:$Z,$IU78+FH$21-$G$21,$IT78)</f>
        <v>53.000000000000007</v>
      </c>
      <c r="FI78" s="12">
        <f>INDEX('O3-8hr'!$A:$Z,$IU78+FI$21-$G$21,$IT78)</f>
        <v>44.000000000000007</v>
      </c>
      <c r="FJ78" s="12">
        <f>INDEX('O3-8hr'!$A:$Z,$IU78+FJ$21-$G$21,$IT78)</f>
        <v>37.000000000000007</v>
      </c>
      <c r="FK78" s="12">
        <f>INDEX('O3-8hr'!$A:$Z,$IU78+FK$21-$G$21,$IT78)</f>
        <v>37.000000000000007</v>
      </c>
      <c r="FL78" s="12">
        <f>INDEX('O3-8hr'!$A:$Z,$IU78+FL$21-$G$21,$IT78)</f>
        <v>52.000000000000007</v>
      </c>
      <c r="FM78" s="12">
        <f>INDEX('O3-8hr'!$A:$Z,$IU78+FM$21-$G$21,$IT78)</f>
        <v>45.000000000000007</v>
      </c>
      <c r="FN78" s="12">
        <f>INDEX('O3-8hr'!$A:$Z,$IU78+FN$21-$G$21,$IT78)</f>
        <v>46</v>
      </c>
      <c r="FO78" s="12">
        <f>INDEX('O3-8hr'!$A:$Z,$IU78+FO$21-$G$21,$IT78)</f>
        <v>46</v>
      </c>
      <c r="FP78" s="12">
        <f>INDEX('O3-8hr'!$A:$Z,$IU78+FP$21-$G$21,$IT78)</f>
        <v>55</v>
      </c>
      <c r="FQ78" s="12">
        <f>INDEX('O3-8hr'!$A:$Z,$IU78+FQ$21-$G$21,$IT78)</f>
        <v>43</v>
      </c>
      <c r="FR78" s="12">
        <f>INDEX('O3-8hr'!$A:$Z,$IU78+FR$21-$G$21,$IT78)</f>
        <v>43</v>
      </c>
      <c r="FS78" s="12">
        <f>INDEX('O3-8hr'!$A:$Z,$IU78+FS$21-$G$21,$IT78)</f>
        <v>56</v>
      </c>
      <c r="FT78" s="12">
        <f>INDEX('O3-8hr'!$A:$Z,$IU78+FT$21-$G$21,$IT78)</f>
        <v>43</v>
      </c>
      <c r="FU78" s="12">
        <f>INDEX('O3-8hr'!$A:$Z,$IU78+FU$21-$G$21,$IT78)</f>
        <v>42</v>
      </c>
      <c r="FV78" s="12">
        <f>INDEX('O3-8hr'!$A:$Z,$IU78+FV$21-$G$21,$IT78)</f>
        <v>45.000000000000007</v>
      </c>
      <c r="FW78" s="12">
        <f>INDEX('O3-8hr'!$A:$Z,$IU78+FW$21-$G$21,$IT78)</f>
        <v>57</v>
      </c>
      <c r="FX78" s="12">
        <f>INDEX('O3-8hr'!$A:$Z,$IU78+FX$21-$G$21,$IT78)</f>
        <v>43</v>
      </c>
      <c r="FY78" s="12">
        <f>INDEX('O3-8hr'!$A:$Z,$IU78+FY$21-$G$21,$IT78)</f>
        <v>33</v>
      </c>
      <c r="FZ78" s="12">
        <f>INDEX('O3-8hr'!$A:$Z,$IU78+FZ$21-$G$21,$IT78)</f>
        <v>44.000000000000007</v>
      </c>
      <c r="GA78" s="12">
        <f>INDEX('O3-8hr'!$A:$Z,$IU78+GA$21-$G$21,$IT78)</f>
        <v>70</v>
      </c>
      <c r="GB78" s="12">
        <f>INDEX('O3-8hr'!$A:$Z,$IU78+GB$21-$G$21,$IT78)</f>
        <v>56</v>
      </c>
      <c r="GC78" s="12" t="str">
        <f>INDEX('O3-8hr'!$A:$Z,$IU78+GC$21-$G$21,$IT78)</f>
        <v/>
      </c>
      <c r="GD78" s="12" t="str">
        <f>INDEX('O3-8hr'!$A:$Z,$IU78+GD$21-$G$21,$IT78)</f>
        <v/>
      </c>
      <c r="GE78" s="12">
        <f>INDEX('O3-8hr'!$A:$Z,$IU78+GE$21-$G$21,$IT78)</f>
        <v>48</v>
      </c>
      <c r="GF78" s="12">
        <f>INDEX('O3-8hr'!$A:$Z,$IU78+GF$21-$G$21,$IT78)</f>
        <v>54</v>
      </c>
      <c r="GG78" s="12">
        <f>INDEX('O3-8hr'!$A:$Z,$IU78+GG$21-$G$21,$IT78)</f>
        <v>54</v>
      </c>
      <c r="GH78" s="12">
        <f>INDEX('O3-8hr'!$A:$Z,$IU78+GH$21-$G$21,$IT78)</f>
        <v>65</v>
      </c>
      <c r="GI78" s="12">
        <f>INDEX('O3-8hr'!$A:$Z,$IU78+GI$21-$G$21,$IT78)</f>
        <v>34</v>
      </c>
      <c r="GJ78" s="12">
        <f>INDEX('O3-8hr'!$A:$Z,$IU78+GJ$21-$G$21,$IT78)</f>
        <v>29</v>
      </c>
      <c r="GK78" s="12">
        <f>INDEX('O3-8hr'!$A:$Z,$IU78+GK$21-$G$21,$IT78)</f>
        <v>35</v>
      </c>
      <c r="GL78" s="12">
        <f>INDEX('O3-8hr'!$A:$Z,$IU78+GL$21-$G$21,$IT78)</f>
        <v>45.000000000000007</v>
      </c>
      <c r="GM78" s="12">
        <f>INDEX('O3-8hr'!$A:$Z,$IU78+GM$21-$G$21,$IT78)</f>
        <v>31</v>
      </c>
      <c r="GN78" s="12">
        <f>INDEX('O3-8hr'!$A:$Z,$IU78+GN$21-$G$21,$IT78)</f>
        <v>31</v>
      </c>
      <c r="GO78" s="12">
        <f>INDEX('O3-8hr'!$A:$Z,$IU78+GO$21-$G$21,$IT78)</f>
        <v>41</v>
      </c>
      <c r="GP78" s="12">
        <f>INDEX('O3-8hr'!$A:$Z,$IU78+GP$21-$G$21,$IT78)</f>
        <v>61.000000000000007</v>
      </c>
      <c r="GQ78" s="12">
        <f>INDEX('O3-8hr'!$A:$Z,$IU78+GQ$21-$G$21,$IT78)</f>
        <v>53.000000000000007</v>
      </c>
      <c r="GR78" s="12">
        <f>INDEX('O3-8hr'!$A:$Z,$IU78+GR$21-$G$21,$IT78)</f>
        <v>60</v>
      </c>
      <c r="GS78" s="12">
        <f>INDEX('O3-8hr'!$A:$Z,$IU78+GS$21-$G$21,$IT78)</f>
        <v>38</v>
      </c>
      <c r="GT78" s="12">
        <f>INDEX('O3-8hr'!$A:$Z,$IU78+GT$21-$G$21,$IT78)</f>
        <v>38</v>
      </c>
      <c r="GU78" s="12">
        <f>INDEX('O3-8hr'!$A:$Z,$IU78+GU$21-$G$21,$IT78)</f>
        <v>55</v>
      </c>
      <c r="GV78" s="12">
        <f>INDEX('O3-8hr'!$A:$Z,$IU78+GV$21-$G$21,$IT78)</f>
        <v>62</v>
      </c>
      <c r="GW78" s="12">
        <f>INDEX('O3-8hr'!$A:$Z,$IU78+GW$21-$G$21,$IT78)</f>
        <v>42</v>
      </c>
      <c r="GX78" s="12">
        <f>INDEX('O3-8hr'!$A:$Z,$IU78+GX$21-$G$21,$IT78)</f>
        <v>41</v>
      </c>
      <c r="GY78" s="12">
        <f>INDEX('O3-8hr'!$A:$Z,$IU78+GY$21-$G$21,$IT78)</f>
        <v>42</v>
      </c>
      <c r="GZ78" s="12">
        <f>INDEX('O3-8hr'!$A:$Z,$IU78+GZ$21-$G$21,$IT78)</f>
        <v>39</v>
      </c>
      <c r="HA78" s="12">
        <f>INDEX('O3-8hr'!$A:$Z,$IU78+HA$21-$G$21,$IT78)</f>
        <v>24</v>
      </c>
      <c r="HB78" s="12">
        <f>INDEX('O3-8hr'!$A:$Z,$IU78+HB$21-$G$21,$IT78)</f>
        <v>41</v>
      </c>
      <c r="HC78" s="12" t="str">
        <f>INDEX('O3-8hr'!$A:$Z,$IU78+HC$21-$G$21,$IT78)</f>
        <v/>
      </c>
      <c r="HD78" s="12">
        <f>INDEX('O3-8hr'!$A:$Z,$IU78+HD$21-$G$21,$IT78)</f>
        <v>55</v>
      </c>
      <c r="HE78" s="12">
        <f>INDEX('O3-8hr'!$A:$Z,$IU78+HE$21-$G$21,$IT78)</f>
        <v>75</v>
      </c>
      <c r="HF78" s="12">
        <f>INDEX('O3-8hr'!$A:$Z,$IU78+HF$21-$G$21,$IT78)</f>
        <v>30</v>
      </c>
      <c r="HG78" s="12">
        <f>INDEX('O3-8hr'!$A:$Z,$IU78+HG$21-$G$21,$IT78)</f>
        <v>32</v>
      </c>
      <c r="HH78" s="12">
        <f>INDEX('O3-8hr'!$A:$Z,$IU78+HH$21-$G$21,$IT78)</f>
        <v>42</v>
      </c>
      <c r="HI78" s="12">
        <f>INDEX('O3-8hr'!$A:$Z,$IU78+HI$21-$G$21,$IT78)</f>
        <v>41</v>
      </c>
      <c r="HJ78" s="12">
        <f>INDEX('O3-8hr'!$A:$Z,$IU78+HJ$21-$G$21,$IT78)</f>
        <v>35</v>
      </c>
      <c r="HK78" s="12">
        <f>INDEX('O3-8hr'!$A:$Z,$IU78+HK$21-$G$21,$IT78)</f>
        <v>25</v>
      </c>
      <c r="HL78" s="12">
        <f>INDEX('O3-8hr'!$A:$Z,$IU78+HL$21-$G$21,$IT78)</f>
        <v>20</v>
      </c>
      <c r="HM78" s="12">
        <f>INDEX('O3-8hr'!$A:$Z,$IU78+HM$21-$G$21,$IT78)</f>
        <v>16</v>
      </c>
      <c r="HN78" s="12">
        <f>INDEX('O3-8hr'!$A:$Z,$IU78+HN$21-$G$21,$IT78)</f>
        <v>14</v>
      </c>
      <c r="HO78" s="12">
        <f>INDEX('O3-8hr'!$A:$Z,$IU78+HO$21-$G$21,$IT78)</f>
        <v>38</v>
      </c>
      <c r="HP78" s="12">
        <f>INDEX('O3-8hr'!$A:$Z,$IU78+HP$21-$G$21,$IT78)</f>
        <v>23</v>
      </c>
      <c r="HQ78" s="12">
        <f>INDEX('O3-8hr'!$A:$Z,$IU78+HQ$21-$G$21,$IT78)</f>
        <v>24</v>
      </c>
      <c r="HR78" s="12">
        <f>INDEX('O3-8hr'!$A:$Z,$IU78+HR$21-$G$21,$IT78)</f>
        <v>41</v>
      </c>
      <c r="HS78" s="12">
        <f>INDEX('O3-8hr'!$A:$Z,$IU78+HS$21-$G$21,$IT78)</f>
        <v>41</v>
      </c>
      <c r="HT78" s="12">
        <f>INDEX('O3-8hr'!$A:$Z,$IU78+HT$21-$G$21,$IT78)</f>
        <v>20</v>
      </c>
      <c r="HU78" s="12">
        <f>INDEX('O3-8hr'!$A:$Z,$IU78+HU$21-$G$21,$IT78)</f>
        <v>21</v>
      </c>
      <c r="HV78" s="12">
        <f>INDEX('O3-8hr'!$A:$Z,$IU78+HV$21-$G$21,$IT78)</f>
        <v>35</v>
      </c>
      <c r="HW78" s="12">
        <f>INDEX('O3-8hr'!$A:$Z,$IU78+HW$21-$G$21,$IT78)</f>
        <v>26.000000000000004</v>
      </c>
      <c r="HX78" s="12">
        <f>INDEX('O3-8hr'!$A:$Z,$IU78+HX$21-$G$21,$IT78)</f>
        <v>35</v>
      </c>
      <c r="HY78" s="12">
        <f>INDEX('O3-8hr'!$A:$Z,$IU78+HY$21-$G$21,$IT78)</f>
        <v>25</v>
      </c>
      <c r="HZ78" s="12">
        <f>INDEX('O3-8hr'!$A:$Z,$IU78+HZ$21-$G$21,$IT78)</f>
        <v>28</v>
      </c>
      <c r="IA78" s="12">
        <f>INDEX('O3-8hr'!$A:$Z,$IU78+IA$21-$G$21,$IT78)</f>
        <v>33</v>
      </c>
      <c r="IB78" s="12">
        <f>INDEX('O3-8hr'!$A:$Z,$IU78+IB$21-$G$21,$IT78)</f>
        <v>41</v>
      </c>
      <c r="IC78" s="12">
        <f>INDEX('O3-8hr'!$A:$Z,$IU78+IC$21-$G$21,$IT78)</f>
        <v>46</v>
      </c>
      <c r="ID78" s="12">
        <f>INDEX('O3-8hr'!$A:$Z,$IU78+ID$21-$G$21,$IT78)</f>
        <v>45.000000000000007</v>
      </c>
      <c r="IE78" s="12">
        <f>INDEX('O3-8hr'!$A:$Z,$IU78+IE$21-$G$21,$IT78)</f>
        <v>47</v>
      </c>
      <c r="IF78" s="12">
        <f>INDEX('O3-8hr'!$A:$Z,$IU78+IF$21-$G$21,$IT78)</f>
        <v>39</v>
      </c>
      <c r="IG78" s="12">
        <f>INDEX('O3-8hr'!$A:$Z,$IU78+IG$21-$G$21,$IT78)</f>
        <v>32</v>
      </c>
      <c r="IH78" s="12">
        <f>INDEX('O3-8hr'!$A:$Z,$IU78+IH$21-$G$21,$IT78)</f>
        <v>24</v>
      </c>
      <c r="II78" s="12">
        <f>INDEX('O3-8hr'!$A:$Z,$IU78+II$21-$G$21,$IT78)</f>
        <v>35</v>
      </c>
      <c r="IJ78" s="12">
        <f>INDEX('O3-8hr'!$A:$Z,$IU78+IJ$21-$G$21,$IT78)</f>
        <v>35</v>
      </c>
      <c r="IK78" s="12">
        <f>INDEX('O3-8hr'!$A:$Z,$IU78+IK$21-$G$21,$IT78)</f>
        <v>27</v>
      </c>
      <c r="IL78" s="12">
        <f>INDEX('O3-8hr'!$A:$Z,$IU78+IL$21-$G$21,$IT78)</f>
        <v>32</v>
      </c>
      <c r="IM78" s="12">
        <f>INDEX('O3-8hr'!$A:$Z,$IU78+IM$21-$G$21,$IT78)</f>
        <v>24</v>
      </c>
      <c r="IN78" s="12">
        <f>INDEX('O3-8hr'!$A:$Z,$IU78+IN$21-$G$21,$IT78)</f>
        <v>34</v>
      </c>
      <c r="IO78" s="12">
        <f>INDEX('O3-8hr'!$A:$Z,$IU78+IO$21-$G$21,$IT78)</f>
        <v>35</v>
      </c>
      <c r="IP78" s="12">
        <f>INDEX('O3-8hr'!$A:$Z,$IU78+IP$21-$G$21,$IT78)</f>
        <v>45.000000000000007</v>
      </c>
      <c r="IQ78" s="9">
        <f>INDEX('O3-8hr'!$A:$Z,$IU78+IQ$21-$G$21,$IT78)</f>
        <v>26.000000000000004</v>
      </c>
      <c r="IR78" s="24">
        <f t="shared" si="59"/>
        <v>86</v>
      </c>
      <c r="IT78" s="94">
        <f>MATCH($B78,'O3-8hr'!$1:$1,0)</f>
        <v>19</v>
      </c>
      <c r="IU78" s="94">
        <f>MATCH(DATE($A78,$IT$18,$IU$18),'O3-8hr'!$B:$B,0)</f>
        <v>431</v>
      </c>
    </row>
    <row r="79" spans="1:255" ht="12.75" customHeight="1" x14ac:dyDescent="0.2">
      <c r="A79" s="6"/>
      <c r="B79" s="41" t="s">
        <v>71</v>
      </c>
      <c r="F79" s="41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7"/>
      <c r="CM79" s="87"/>
      <c r="CN79" s="87"/>
      <c r="CO79" s="87"/>
      <c r="CP79" s="87"/>
      <c r="CQ79" s="87"/>
      <c r="CR79" s="87"/>
      <c r="CS79" s="87"/>
      <c r="CT79" s="87"/>
      <c r="CU79" s="87"/>
      <c r="CV79" s="87"/>
      <c r="CW79" s="87"/>
      <c r="CX79" s="87"/>
      <c r="CY79" s="87"/>
      <c r="CZ79" s="87"/>
      <c r="DA79" s="87"/>
      <c r="DB79" s="87"/>
      <c r="DC79" s="87"/>
      <c r="DD79" s="87"/>
      <c r="DE79" s="87"/>
      <c r="DF79" s="87"/>
      <c r="DG79" s="87"/>
      <c r="DH79" s="87"/>
      <c r="DI79" s="87"/>
      <c r="DJ79" s="87"/>
      <c r="DK79" s="87"/>
      <c r="DL79" s="87"/>
      <c r="DM79" s="87"/>
      <c r="DN79" s="87"/>
      <c r="DO79" s="87"/>
      <c r="DP79" s="87"/>
      <c r="DQ79" s="87"/>
      <c r="DR79" s="87"/>
      <c r="DS79" s="87"/>
      <c r="DT79" s="87"/>
      <c r="DU79" s="87"/>
      <c r="DV79" s="87"/>
      <c r="DW79" s="87"/>
      <c r="DX79" s="87"/>
      <c r="DY79" s="87"/>
      <c r="DZ79" s="87"/>
      <c r="EA79" s="87"/>
      <c r="EB79" s="87"/>
      <c r="EC79" s="87"/>
      <c r="ED79" s="87"/>
      <c r="EE79" s="87"/>
      <c r="EF79" s="87"/>
      <c r="EG79" s="87"/>
      <c r="EH79" s="87"/>
      <c r="EI79" s="87"/>
      <c r="EJ79" s="87"/>
      <c r="EK79" s="87"/>
      <c r="EL79" s="87"/>
      <c r="EM79" s="87"/>
      <c r="EN79" s="87"/>
      <c r="EO79" s="87"/>
      <c r="EP79" s="87"/>
      <c r="EQ79" s="87"/>
      <c r="ER79" s="87"/>
      <c r="ES79" s="87"/>
      <c r="ET79" s="87"/>
      <c r="EU79" s="87"/>
      <c r="EV79" s="87"/>
      <c r="EW79" s="87"/>
      <c r="EX79" s="87"/>
      <c r="EY79" s="87"/>
      <c r="EZ79" s="87"/>
      <c r="FA79" s="87"/>
      <c r="FB79" s="87"/>
      <c r="FC79" s="87"/>
      <c r="FD79" s="87"/>
      <c r="FE79" s="87"/>
      <c r="FF79" s="87"/>
      <c r="FG79" s="87"/>
      <c r="FH79" s="87"/>
      <c r="FI79" s="87"/>
      <c r="FJ79" s="87"/>
      <c r="FK79" s="87"/>
      <c r="FL79" s="87"/>
      <c r="FM79" s="87"/>
      <c r="FN79" s="87"/>
      <c r="FO79" s="87"/>
      <c r="FP79" s="87"/>
      <c r="FQ79" s="87"/>
      <c r="FR79" s="87"/>
      <c r="FS79" s="87"/>
      <c r="FT79" s="87"/>
      <c r="FU79" s="87"/>
      <c r="FV79" s="87"/>
      <c r="FW79" s="87"/>
      <c r="FX79" s="87"/>
      <c r="FY79" s="87"/>
      <c r="FZ79" s="87"/>
      <c r="GA79" s="87"/>
      <c r="GB79" s="87"/>
      <c r="GC79" s="87"/>
      <c r="GD79" s="87"/>
      <c r="GE79" s="87"/>
      <c r="GF79" s="87"/>
      <c r="GG79" s="87"/>
      <c r="GH79" s="87"/>
      <c r="GI79" s="87"/>
      <c r="GJ79" s="87"/>
      <c r="GK79" s="87"/>
      <c r="GL79" s="87"/>
      <c r="GM79" s="87"/>
      <c r="GN79" s="87"/>
      <c r="GO79" s="87"/>
      <c r="GP79" s="87"/>
      <c r="GQ79" s="87"/>
      <c r="GR79" s="87"/>
      <c r="GS79" s="87"/>
      <c r="GT79" s="87"/>
      <c r="GU79" s="87"/>
      <c r="GV79" s="87"/>
      <c r="GW79" s="87"/>
      <c r="GX79" s="87"/>
      <c r="GY79" s="87"/>
      <c r="GZ79" s="87"/>
      <c r="HA79" s="87"/>
      <c r="HB79" s="87"/>
      <c r="HC79" s="87"/>
      <c r="HD79" s="87"/>
      <c r="HE79" s="87"/>
      <c r="HF79" s="87"/>
      <c r="HG79" s="87"/>
      <c r="HH79" s="87"/>
      <c r="HI79" s="87"/>
      <c r="HJ79" s="87"/>
      <c r="HK79" s="87"/>
      <c r="HL79" s="87"/>
      <c r="HM79" s="87"/>
      <c r="HN79" s="87"/>
      <c r="HO79" s="87"/>
      <c r="HP79" s="87"/>
      <c r="HQ79" s="87"/>
      <c r="HR79" s="87"/>
      <c r="HS79" s="87"/>
      <c r="HT79" s="87"/>
      <c r="HU79" s="87"/>
      <c r="HV79" s="87"/>
      <c r="HW79" s="87"/>
      <c r="HX79" s="87"/>
      <c r="HY79" s="87"/>
      <c r="HZ79" s="87"/>
      <c r="IA79" s="87"/>
      <c r="IB79" s="87"/>
      <c r="IC79" s="87"/>
      <c r="ID79" s="87"/>
      <c r="IE79" s="87"/>
      <c r="IF79" s="87"/>
      <c r="IG79" s="87"/>
      <c r="IH79" s="87"/>
      <c r="II79" s="87"/>
      <c r="IJ79" s="87"/>
      <c r="IK79" s="87"/>
      <c r="IL79" s="87"/>
      <c r="IM79" s="87"/>
      <c r="IN79" s="87"/>
      <c r="IO79" s="87"/>
      <c r="IP79" s="87"/>
      <c r="IQ79" s="87"/>
      <c r="IT79" s="41"/>
      <c r="IU79" s="41"/>
    </row>
    <row r="80" spans="1:255" ht="12.75" customHeight="1" x14ac:dyDescent="0.2">
      <c r="A80" s="6"/>
      <c r="B80" s="41" t="s">
        <v>71</v>
      </c>
      <c r="F80" s="41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7"/>
      <c r="CK80" s="87"/>
      <c r="CL80" s="87"/>
      <c r="CM80" s="87"/>
      <c r="CN80" s="87"/>
      <c r="CO80" s="87"/>
      <c r="CP80" s="87"/>
      <c r="CQ80" s="87"/>
      <c r="CR80" s="87"/>
      <c r="CS80" s="87"/>
      <c r="CT80" s="87"/>
      <c r="CU80" s="87"/>
      <c r="CV80" s="87"/>
      <c r="CW80" s="87"/>
      <c r="CX80" s="87"/>
      <c r="CY80" s="87"/>
      <c r="CZ80" s="87"/>
      <c r="DA80" s="87"/>
      <c r="DB80" s="87"/>
      <c r="DC80" s="87"/>
      <c r="DD80" s="87"/>
      <c r="DE80" s="87"/>
      <c r="DF80" s="87"/>
      <c r="DG80" s="87"/>
      <c r="DH80" s="87"/>
      <c r="DI80" s="87"/>
      <c r="DJ80" s="87"/>
      <c r="DK80" s="87"/>
      <c r="DL80" s="87"/>
      <c r="DM80" s="87"/>
      <c r="DN80" s="87"/>
      <c r="DO80" s="87"/>
      <c r="DP80" s="87"/>
      <c r="DQ80" s="87"/>
      <c r="DR80" s="87"/>
      <c r="DS80" s="87"/>
      <c r="DT80" s="87"/>
      <c r="DU80" s="87"/>
      <c r="DV80" s="87"/>
      <c r="DW80" s="87"/>
      <c r="DX80" s="87"/>
      <c r="DY80" s="87"/>
      <c r="DZ80" s="87"/>
      <c r="EA80" s="87"/>
      <c r="EB80" s="87"/>
      <c r="EC80" s="87"/>
      <c r="ED80" s="87"/>
      <c r="EE80" s="87"/>
      <c r="EF80" s="87"/>
      <c r="EG80" s="87"/>
      <c r="EH80" s="87"/>
      <c r="EI80" s="87"/>
      <c r="EJ80" s="87"/>
      <c r="EK80" s="87"/>
      <c r="EL80" s="87"/>
      <c r="EM80" s="87"/>
      <c r="EN80" s="87"/>
      <c r="EO80" s="87"/>
      <c r="EP80" s="87"/>
      <c r="EQ80" s="87"/>
      <c r="ER80" s="87"/>
      <c r="ES80" s="87"/>
      <c r="ET80" s="87"/>
      <c r="EU80" s="87"/>
      <c r="EV80" s="87"/>
      <c r="EW80" s="87"/>
      <c r="EX80" s="87"/>
      <c r="EY80" s="87"/>
      <c r="EZ80" s="87"/>
      <c r="FA80" s="87"/>
      <c r="FB80" s="87"/>
      <c r="FC80" s="87"/>
      <c r="FD80" s="87"/>
      <c r="FE80" s="87"/>
      <c r="FF80" s="87"/>
      <c r="FG80" s="87"/>
      <c r="FH80" s="87"/>
      <c r="FI80" s="87"/>
      <c r="FJ80" s="87"/>
      <c r="FK80" s="87"/>
      <c r="FL80" s="87"/>
      <c r="FM80" s="87"/>
      <c r="FN80" s="87"/>
      <c r="FO80" s="87"/>
      <c r="FP80" s="87"/>
      <c r="FQ80" s="87"/>
      <c r="FR80" s="87"/>
      <c r="FS80" s="87"/>
      <c r="FT80" s="87"/>
      <c r="FU80" s="87"/>
      <c r="FV80" s="87"/>
      <c r="FW80" s="87"/>
      <c r="FX80" s="87"/>
      <c r="FY80" s="87"/>
      <c r="FZ80" s="87"/>
      <c r="GA80" s="87"/>
      <c r="GB80" s="87"/>
      <c r="GC80" s="87"/>
      <c r="GD80" s="87"/>
      <c r="GE80" s="87"/>
      <c r="GF80" s="87"/>
      <c r="GG80" s="87"/>
      <c r="GH80" s="87"/>
      <c r="GI80" s="87"/>
      <c r="GJ80" s="87"/>
      <c r="GK80" s="87"/>
      <c r="GL80" s="87"/>
      <c r="GM80" s="87"/>
      <c r="GN80" s="87"/>
      <c r="GO80" s="87"/>
      <c r="GP80" s="87"/>
      <c r="GQ80" s="87"/>
      <c r="GR80" s="87"/>
      <c r="GS80" s="87"/>
      <c r="GT80" s="87"/>
      <c r="GU80" s="87"/>
      <c r="GV80" s="87"/>
      <c r="GW80" s="87"/>
      <c r="GX80" s="87"/>
      <c r="GY80" s="87"/>
      <c r="GZ80" s="87"/>
      <c r="HA80" s="87"/>
      <c r="HB80" s="87"/>
      <c r="HC80" s="87"/>
      <c r="HD80" s="87"/>
      <c r="HE80" s="87"/>
      <c r="HF80" s="87"/>
      <c r="HG80" s="87"/>
      <c r="HH80" s="87"/>
      <c r="HI80" s="87"/>
      <c r="HJ80" s="87"/>
      <c r="HK80" s="87"/>
      <c r="HL80" s="87"/>
      <c r="HM80" s="87"/>
      <c r="HN80" s="87"/>
      <c r="HO80" s="87"/>
      <c r="HP80" s="87"/>
      <c r="HQ80" s="87"/>
      <c r="HR80" s="87"/>
      <c r="HS80" s="87"/>
      <c r="HT80" s="87"/>
      <c r="HU80" s="87"/>
      <c r="HV80" s="87"/>
      <c r="HW80" s="87"/>
      <c r="HX80" s="87"/>
      <c r="HY80" s="87"/>
      <c r="HZ80" s="87"/>
      <c r="IA80" s="87"/>
      <c r="IB80" s="87"/>
      <c r="IC80" s="87"/>
      <c r="ID80" s="87"/>
      <c r="IE80" s="87"/>
      <c r="IF80" s="87"/>
      <c r="IG80" s="87"/>
      <c r="IH80" s="87"/>
      <c r="II80" s="87"/>
      <c r="IJ80" s="87"/>
      <c r="IK80" s="87"/>
      <c r="IL80" s="87"/>
      <c r="IM80" s="87"/>
      <c r="IN80" s="87"/>
      <c r="IO80" s="87"/>
      <c r="IP80" s="87"/>
      <c r="IQ80" s="87"/>
      <c r="IT80" s="41"/>
      <c r="IU80" s="41"/>
    </row>
    <row r="81" spans="1:255" ht="12.75" customHeight="1" x14ac:dyDescent="0.2">
      <c r="A81" s="6"/>
      <c r="B81" s="41" t="s">
        <v>71</v>
      </c>
      <c r="F81" s="41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87"/>
      <c r="CG81" s="87"/>
      <c r="CH81" s="87"/>
      <c r="CI81" s="87"/>
      <c r="CJ81" s="87"/>
      <c r="CK81" s="87"/>
      <c r="CL81" s="87"/>
      <c r="CM81" s="87"/>
      <c r="CN81" s="87"/>
      <c r="CO81" s="87"/>
      <c r="CP81" s="87"/>
      <c r="CQ81" s="87"/>
      <c r="CR81" s="87"/>
      <c r="CS81" s="87"/>
      <c r="CT81" s="87"/>
      <c r="CU81" s="87"/>
      <c r="CV81" s="87"/>
      <c r="CW81" s="87"/>
      <c r="CX81" s="87"/>
      <c r="CY81" s="87"/>
      <c r="CZ81" s="87"/>
      <c r="DA81" s="87"/>
      <c r="DB81" s="87"/>
      <c r="DC81" s="87"/>
      <c r="DD81" s="87"/>
      <c r="DE81" s="87"/>
      <c r="DF81" s="87"/>
      <c r="DG81" s="87"/>
      <c r="DH81" s="87"/>
      <c r="DI81" s="87"/>
      <c r="DJ81" s="87"/>
      <c r="DK81" s="87"/>
      <c r="DL81" s="87"/>
      <c r="DM81" s="87"/>
      <c r="DN81" s="87"/>
      <c r="DO81" s="87"/>
      <c r="DP81" s="87"/>
      <c r="DQ81" s="87"/>
      <c r="DR81" s="87"/>
      <c r="DS81" s="87"/>
      <c r="DT81" s="87"/>
      <c r="DU81" s="87"/>
      <c r="DV81" s="87"/>
      <c r="DW81" s="87"/>
      <c r="DX81" s="87"/>
      <c r="DY81" s="87"/>
      <c r="DZ81" s="87"/>
      <c r="EA81" s="87"/>
      <c r="EB81" s="87"/>
      <c r="EC81" s="87"/>
      <c r="ED81" s="87"/>
      <c r="EE81" s="87"/>
      <c r="EF81" s="87"/>
      <c r="EG81" s="87"/>
      <c r="EH81" s="87"/>
      <c r="EI81" s="87"/>
      <c r="EJ81" s="87"/>
      <c r="EK81" s="87"/>
      <c r="EL81" s="87"/>
      <c r="EM81" s="87"/>
      <c r="EN81" s="87"/>
      <c r="EO81" s="87"/>
      <c r="EP81" s="87"/>
      <c r="EQ81" s="87"/>
      <c r="ER81" s="87"/>
      <c r="ES81" s="87"/>
      <c r="ET81" s="87"/>
      <c r="EU81" s="87"/>
      <c r="EV81" s="87"/>
      <c r="EW81" s="87"/>
      <c r="EX81" s="87"/>
      <c r="EY81" s="87"/>
      <c r="EZ81" s="87"/>
      <c r="FA81" s="87"/>
      <c r="FB81" s="87"/>
      <c r="FC81" s="87"/>
      <c r="FD81" s="87"/>
      <c r="FE81" s="87"/>
      <c r="FF81" s="87"/>
      <c r="FG81" s="87"/>
      <c r="FH81" s="87"/>
      <c r="FI81" s="87"/>
      <c r="FJ81" s="87"/>
      <c r="FK81" s="87"/>
      <c r="FL81" s="87"/>
      <c r="FM81" s="87"/>
      <c r="FN81" s="87"/>
      <c r="FO81" s="87"/>
      <c r="FP81" s="87"/>
      <c r="FQ81" s="87"/>
      <c r="FR81" s="87"/>
      <c r="FS81" s="87"/>
      <c r="FT81" s="87"/>
      <c r="FU81" s="87"/>
      <c r="FV81" s="87"/>
      <c r="FW81" s="87"/>
      <c r="FX81" s="87"/>
      <c r="FY81" s="87"/>
      <c r="FZ81" s="87"/>
      <c r="GA81" s="87"/>
      <c r="GB81" s="87"/>
      <c r="GC81" s="87"/>
      <c r="GD81" s="87"/>
      <c r="GE81" s="87"/>
      <c r="GF81" s="87"/>
      <c r="GG81" s="87"/>
      <c r="GH81" s="87"/>
      <c r="GI81" s="87"/>
      <c r="GJ81" s="87"/>
      <c r="GK81" s="87"/>
      <c r="GL81" s="87"/>
      <c r="GM81" s="87"/>
      <c r="GN81" s="87"/>
      <c r="GO81" s="87"/>
      <c r="GP81" s="87"/>
      <c r="GQ81" s="87"/>
      <c r="GR81" s="87"/>
      <c r="GS81" s="87"/>
      <c r="GT81" s="87"/>
      <c r="GU81" s="87"/>
      <c r="GV81" s="87"/>
      <c r="GW81" s="87"/>
      <c r="GX81" s="87"/>
      <c r="GY81" s="87"/>
      <c r="GZ81" s="87"/>
      <c r="HA81" s="87"/>
      <c r="HB81" s="87"/>
      <c r="HC81" s="87"/>
      <c r="HD81" s="87"/>
      <c r="HE81" s="87"/>
      <c r="HF81" s="87"/>
      <c r="HG81" s="87"/>
      <c r="HH81" s="87"/>
      <c r="HI81" s="87"/>
      <c r="HJ81" s="87"/>
      <c r="HK81" s="87"/>
      <c r="HL81" s="87"/>
      <c r="HM81" s="87"/>
      <c r="HN81" s="87"/>
      <c r="HO81" s="87"/>
      <c r="HP81" s="87"/>
      <c r="HQ81" s="87"/>
      <c r="HR81" s="87"/>
      <c r="HS81" s="87"/>
      <c r="HT81" s="87"/>
      <c r="HU81" s="87"/>
      <c r="HV81" s="87"/>
      <c r="HW81" s="87"/>
      <c r="HX81" s="87"/>
      <c r="HY81" s="87"/>
      <c r="HZ81" s="87"/>
      <c r="IA81" s="87"/>
      <c r="IB81" s="87"/>
      <c r="IC81" s="87"/>
      <c r="ID81" s="87"/>
      <c r="IE81" s="87"/>
      <c r="IF81" s="87"/>
      <c r="IG81" s="87"/>
      <c r="IH81" s="87"/>
      <c r="II81" s="87"/>
      <c r="IJ81" s="87"/>
      <c r="IK81" s="87"/>
      <c r="IL81" s="87"/>
      <c r="IM81" s="87"/>
      <c r="IN81" s="87"/>
      <c r="IO81" s="87"/>
      <c r="IP81" s="87"/>
      <c r="IQ81" s="87"/>
      <c r="IR81" s="88"/>
      <c r="IT81" s="42"/>
      <c r="IU81" s="42"/>
    </row>
    <row r="82" spans="1:255" ht="12.75" customHeight="1" x14ac:dyDescent="0.2">
      <c r="A82" s="44">
        <v>2015</v>
      </c>
      <c r="B82" s="44">
        <v>340071001</v>
      </c>
      <c r="C82" s="45">
        <f>INDEX(Sites!$A:$N,MATCH($B82,Sites!$A:$A,0),2)</f>
        <v>39.684249999999999</v>
      </c>
      <c r="D82" s="44" t="str">
        <f>INDEX(Sites!$A:$N,MATCH($B82,Sites!$A:$A,0),4)</f>
        <v>NJ</v>
      </c>
      <c r="E82" s="44" t="str">
        <f>INDEX(Sites!$A:$N,MATCH($B82,Sites!$A:$A,0),10)</f>
        <v>33.0</v>
      </c>
      <c r="F82" s="44" t="str">
        <f>INDEX(Sites!$A:$N,MATCH($B82,Sites!$A:$A,0),6)</f>
        <v>Ancora State Hospital</v>
      </c>
      <c r="G82" s="18" t="str">
        <f>INDEX('O3-8hr'!$A:$Z,$IU82+G$21-$G$21,$IT82)</f>
        <v/>
      </c>
      <c r="H82" s="17" t="str">
        <f>INDEX('O3-8hr'!$A:$Z,$IU82+H$21-$G$21,$IT82)</f>
        <v/>
      </c>
      <c r="I82" s="17">
        <f>INDEX('O3-8hr'!$A:$Z,$IU82+I$21-$G$21,$IT82)</f>
        <v>43</v>
      </c>
      <c r="J82" s="17">
        <f>INDEX('O3-8hr'!$A:$Z,$IU82+J$21-$G$21,$IT82)</f>
        <v>22.000000000000004</v>
      </c>
      <c r="K82" s="17">
        <f>INDEX('O3-8hr'!$A:$Z,$IU82+K$21-$G$21,$IT82)</f>
        <v>41</v>
      </c>
      <c r="L82" s="17">
        <f>INDEX('O3-8hr'!$A:$Z,$IU82+L$21-$G$21,$IT82)</f>
        <v>33</v>
      </c>
      <c r="M82" s="17">
        <f>INDEX('O3-8hr'!$A:$Z,$IU82+M$21-$G$21,$IT82)</f>
        <v>49</v>
      </c>
      <c r="N82" s="17">
        <f>INDEX('O3-8hr'!$A:$Z,$IU82+N$21-$G$21,$IT82)</f>
        <v>59.000000000000007</v>
      </c>
      <c r="O82" s="17">
        <f>INDEX('O3-8hr'!$A:$Z,$IU82+O$21-$G$21,$IT82)</f>
        <v>48</v>
      </c>
      <c r="P82" s="17">
        <f>INDEX('O3-8hr'!$A:$Z,$IU82+P$21-$G$21,$IT82)</f>
        <v>48</v>
      </c>
      <c r="Q82" s="17">
        <f>INDEX('O3-8hr'!$A:$Z,$IU82+Q$21-$G$21,$IT82)</f>
        <v>45.000000000000007</v>
      </c>
      <c r="R82" s="17">
        <f>INDEX('O3-8hr'!$A:$Z,$IU82+R$21-$G$21,$IT82)</f>
        <v>47</v>
      </c>
      <c r="S82" s="17">
        <f>INDEX('O3-8hr'!$A:$Z,$IU82+S$21-$G$21,$IT82)</f>
        <v>45.000000000000007</v>
      </c>
      <c r="T82" s="17">
        <f>INDEX('O3-8hr'!$A:$Z,$IU82+T$21-$G$21,$IT82)</f>
        <v>42</v>
      </c>
      <c r="U82" s="17">
        <f>INDEX('O3-8hr'!$A:$Z,$IU82+U$21-$G$21,$IT82)</f>
        <v>39</v>
      </c>
      <c r="V82" s="17">
        <f>INDEX('O3-8hr'!$A:$Z,$IU82+V$21-$G$21,$IT82)</f>
        <v>43</v>
      </c>
      <c r="W82" s="17">
        <f>INDEX('O3-8hr'!$A:$Z,$IU82+W$21-$G$21,$IT82)</f>
        <v>44.000000000000007</v>
      </c>
      <c r="X82" s="17">
        <f>INDEX('O3-8hr'!$A:$Z,$IU82+X$21-$G$21,$IT82)</f>
        <v>45.000000000000007</v>
      </c>
      <c r="Y82" s="17">
        <f>INDEX('O3-8hr'!$A:$Z,$IU82+Y$21-$G$21,$IT82)</f>
        <v>43</v>
      </c>
      <c r="Z82" s="17">
        <f>INDEX('O3-8hr'!$A:$Z,$IU82+Z$21-$G$21,$IT82)</f>
        <v>42</v>
      </c>
      <c r="AA82" s="17">
        <f>INDEX('O3-8hr'!$A:$Z,$IU82+AA$21-$G$21,$IT82)</f>
        <v>39</v>
      </c>
      <c r="AB82" s="17">
        <f>INDEX('O3-8hr'!$A:$Z,$IU82+AB$21-$G$21,$IT82)</f>
        <v>43</v>
      </c>
      <c r="AC82" s="17">
        <f>INDEX('O3-8hr'!$A:$Z,$IU82+AC$21-$G$21,$IT82)</f>
        <v>37.000000000000007</v>
      </c>
      <c r="AD82" s="17">
        <f>INDEX('O3-8hr'!$A:$Z,$IU82+AD$21-$G$21,$IT82)</f>
        <v>30</v>
      </c>
      <c r="AE82" s="17">
        <f>INDEX('O3-8hr'!$A:$Z,$IU82+AE$21-$G$21,$IT82)</f>
        <v>38</v>
      </c>
      <c r="AF82" s="17">
        <f>INDEX('O3-8hr'!$A:$Z,$IU82+AF$21-$G$21,$IT82)</f>
        <v>37.000000000000007</v>
      </c>
      <c r="AG82" s="17">
        <f>INDEX('O3-8hr'!$A:$Z,$IU82+AG$21-$G$21,$IT82)</f>
        <v>32</v>
      </c>
      <c r="AH82" s="17">
        <f>INDEX('O3-8hr'!$A:$Z,$IU82+AH$21-$G$21,$IT82)</f>
        <v>37.000000000000007</v>
      </c>
      <c r="AI82" s="17">
        <f>INDEX('O3-8hr'!$A:$Z,$IU82+AI$21-$G$21,$IT82)</f>
        <v>44.000000000000007</v>
      </c>
      <c r="AJ82" s="17">
        <f>INDEX('O3-8hr'!$A:$Z,$IU82+AJ$21-$G$21,$IT82)</f>
        <v>41</v>
      </c>
      <c r="AK82" s="17">
        <f>INDEX('O3-8hr'!$A:$Z,$IU82+AK$21-$G$21,$IT82)</f>
        <v>45.000000000000007</v>
      </c>
      <c r="AL82" s="17">
        <f>INDEX('O3-8hr'!$A:$Z,$IU82+AL$21-$G$21,$IT82)</f>
        <v>45.000000000000007</v>
      </c>
      <c r="AM82" s="17">
        <f>INDEX('O3-8hr'!$A:$Z,$IU82+AM$21-$G$21,$IT82)</f>
        <v>53.000000000000007</v>
      </c>
      <c r="AN82" s="17">
        <f>INDEX('O3-8hr'!$A:$Z,$IU82+AN$21-$G$21,$IT82)</f>
        <v>37.000000000000007</v>
      </c>
      <c r="AO82" s="17">
        <f>INDEX('O3-8hr'!$A:$Z,$IU82+AO$21-$G$21,$IT82)</f>
        <v>42</v>
      </c>
      <c r="AP82" s="17">
        <f>INDEX('O3-8hr'!$A:$Z,$IU82+AP$21-$G$21,$IT82)</f>
        <v>49</v>
      </c>
      <c r="AQ82" s="17">
        <f>INDEX('O3-8hr'!$A:$Z,$IU82+AQ$21-$G$21,$IT82)</f>
        <v>53.000000000000007</v>
      </c>
      <c r="AR82" s="17">
        <f>INDEX('O3-8hr'!$A:$Z,$IU82+AR$21-$G$21,$IT82)</f>
        <v>39</v>
      </c>
      <c r="AS82" s="17">
        <f>INDEX('O3-8hr'!$A:$Z,$IU82+AS$21-$G$21,$IT82)</f>
        <v>42</v>
      </c>
      <c r="AT82" s="17">
        <f>INDEX('O3-8hr'!$A:$Z,$IU82+AT$21-$G$21,$IT82)</f>
        <v>37.000000000000007</v>
      </c>
      <c r="AU82" s="17">
        <f>INDEX('O3-8hr'!$A:$Z,$IU82+AU$21-$G$21,$IT82)</f>
        <v>29</v>
      </c>
      <c r="AV82" s="17">
        <f>INDEX('O3-8hr'!$A:$Z,$IU82+AV$21-$G$21,$IT82)</f>
        <v>51.000000000000007</v>
      </c>
      <c r="AW82" s="17">
        <f>INDEX('O3-8hr'!$A:$Z,$IU82+AW$21-$G$21,$IT82)</f>
        <v>54</v>
      </c>
      <c r="AX82" s="17">
        <f>INDEX('O3-8hr'!$A:$Z,$IU82+AX$21-$G$21,$IT82)</f>
        <v>55</v>
      </c>
      <c r="AY82" s="17">
        <f>INDEX('O3-8hr'!$A:$Z,$IU82+AY$21-$G$21,$IT82)</f>
        <v>33</v>
      </c>
      <c r="AZ82" s="17">
        <f>INDEX('O3-8hr'!$A:$Z,$IU82+AZ$21-$G$21,$IT82)</f>
        <v>52.000000000000007</v>
      </c>
      <c r="BA82" s="17">
        <f>INDEX('O3-8hr'!$A:$Z,$IU82+BA$21-$G$21,$IT82)</f>
        <v>54</v>
      </c>
      <c r="BB82" s="17">
        <f>INDEX('O3-8hr'!$A:$Z,$IU82+BB$21-$G$21,$IT82)</f>
        <v>48</v>
      </c>
      <c r="BC82" s="17">
        <f>INDEX('O3-8hr'!$A:$Z,$IU82+BC$21-$G$21,$IT82)</f>
        <v>66</v>
      </c>
      <c r="BD82" s="17">
        <f>INDEX('O3-8hr'!$A:$Z,$IU82+BD$21-$G$21,$IT82)</f>
        <v>41</v>
      </c>
      <c r="BE82" s="17">
        <f>INDEX('O3-8hr'!$A:$Z,$IU82+BE$21-$G$21,$IT82)</f>
        <v>40</v>
      </c>
      <c r="BF82" s="17">
        <f>INDEX('O3-8hr'!$A:$Z,$IU82+BF$21-$G$21,$IT82)</f>
        <v>46</v>
      </c>
      <c r="BG82" s="17">
        <f>INDEX('O3-8hr'!$A:$Z,$IU82+BG$21-$G$21,$IT82)</f>
        <v>51.000000000000007</v>
      </c>
      <c r="BH82" s="17">
        <f>INDEX('O3-8hr'!$A:$Z,$IU82+BH$21-$G$21,$IT82)</f>
        <v>40</v>
      </c>
      <c r="BI82" s="17">
        <f>INDEX('O3-8hr'!$A:$Z,$IU82+BI$21-$G$21,$IT82)</f>
        <v>48</v>
      </c>
      <c r="BJ82" s="17">
        <f>INDEX('O3-8hr'!$A:$Z,$IU82+BJ$21-$G$21,$IT82)</f>
        <v>44.000000000000007</v>
      </c>
      <c r="BK82" s="17">
        <f>INDEX('O3-8hr'!$A:$Z,$IU82+BK$21-$G$21,$IT82)</f>
        <v>44.000000000000007</v>
      </c>
      <c r="BL82" s="17">
        <f>INDEX('O3-8hr'!$A:$Z,$IU82+BL$21-$G$21,$IT82)</f>
        <v>41</v>
      </c>
      <c r="BM82" s="17">
        <f>INDEX('O3-8hr'!$A:$Z,$IU82+BM$21-$G$21,$IT82)</f>
        <v>49</v>
      </c>
      <c r="BN82" s="17">
        <f>INDEX('O3-8hr'!$A:$Z,$IU82+BN$21-$G$21,$IT82)</f>
        <v>54</v>
      </c>
      <c r="BO82" s="17">
        <f>INDEX('O3-8hr'!$A:$Z,$IU82+BO$21-$G$21,$IT82)</f>
        <v>46</v>
      </c>
      <c r="BP82" s="17">
        <f>INDEX('O3-8hr'!$A:$Z,$IU82+BP$21-$G$21,$IT82)</f>
        <v>40</v>
      </c>
      <c r="BQ82" s="17">
        <f>INDEX('O3-8hr'!$A:$Z,$IU82+BQ$21-$G$21,$IT82)</f>
        <v>49</v>
      </c>
      <c r="BR82" s="17">
        <f>INDEX('O3-8hr'!$A:$Z,$IU82+BR$21-$G$21,$IT82)</f>
        <v>57</v>
      </c>
      <c r="BS82" s="17">
        <f>INDEX('O3-8hr'!$A:$Z,$IU82+BS$21-$G$21,$IT82)</f>
        <v>65</v>
      </c>
      <c r="BT82" s="17">
        <f>INDEX('O3-8hr'!$A:$Z,$IU82+BT$21-$G$21,$IT82)</f>
        <v>69</v>
      </c>
      <c r="BU82" s="17">
        <f>INDEX('O3-8hr'!$A:$Z,$IU82+BU$21-$G$21,$IT82)</f>
        <v>57</v>
      </c>
      <c r="BV82" s="17">
        <f>INDEX('O3-8hr'!$A:$Z,$IU82+BV$21-$G$21,$IT82)</f>
        <v>59.000000000000007</v>
      </c>
      <c r="BW82" s="17">
        <f>INDEX('O3-8hr'!$A:$Z,$IU82+BW$21-$G$21,$IT82)</f>
        <v>67</v>
      </c>
      <c r="BX82" s="17" t="str">
        <f>INDEX('O3-8hr'!$A:$Z,$IU82+BX$21-$G$21,$IT82)</f>
        <v/>
      </c>
      <c r="BY82" s="17" t="str">
        <f>INDEX('O3-8hr'!$A:$Z,$IU82+BY$21-$G$21,$IT82)</f>
        <v/>
      </c>
      <c r="BZ82" s="17">
        <f>INDEX('O3-8hr'!$A:$Z,$IU82+BZ$21-$G$21,$IT82)</f>
        <v>29</v>
      </c>
      <c r="CA82" s="17">
        <f>INDEX('O3-8hr'!$A:$Z,$IU82+CA$21-$G$21,$IT82)</f>
        <v>61.000000000000007</v>
      </c>
      <c r="CB82" s="17">
        <f>INDEX('O3-8hr'!$A:$Z,$IU82+CB$21-$G$21,$IT82)</f>
        <v>34</v>
      </c>
      <c r="CC82" s="17">
        <f>INDEX('O3-8hr'!$A:$Z,$IU82+CC$21-$G$21,$IT82)</f>
        <v>59.000000000000007</v>
      </c>
      <c r="CD82" s="17">
        <f>INDEX('O3-8hr'!$A:$Z,$IU82+CD$21-$G$21,$IT82)</f>
        <v>66</v>
      </c>
      <c r="CE82" s="17">
        <f>INDEX('O3-8hr'!$A:$Z,$IU82+CE$21-$G$21,$IT82)</f>
        <v>57</v>
      </c>
      <c r="CF82" s="17" t="str">
        <f>INDEX('O3-8hr'!$A:$Z,$IU82+CF$21-$G$21,$IT82)</f>
        <v/>
      </c>
      <c r="CG82" s="17">
        <f>INDEX('O3-8hr'!$A:$Z,$IU82+CG$21-$G$21,$IT82)</f>
        <v>46</v>
      </c>
      <c r="CH82" s="17">
        <f>INDEX('O3-8hr'!$A:$Z,$IU82+CH$21-$G$21,$IT82)</f>
        <v>51.000000000000007</v>
      </c>
      <c r="CI82" s="17">
        <f>INDEX('O3-8hr'!$A:$Z,$IU82+CI$21-$G$21,$IT82)</f>
        <v>37.000000000000007</v>
      </c>
      <c r="CJ82" s="17">
        <f>INDEX('O3-8hr'!$A:$Z,$IU82+CJ$21-$G$21,$IT82)</f>
        <v>33</v>
      </c>
      <c r="CK82" s="17">
        <f>INDEX('O3-8hr'!$A:$Z,$IU82+CK$21-$G$21,$IT82)</f>
        <v>59.000000000000007</v>
      </c>
      <c r="CL82" s="17">
        <f>INDEX('O3-8hr'!$A:$Z,$IU82+CL$21-$G$21,$IT82)</f>
        <v>54</v>
      </c>
      <c r="CM82" s="17">
        <f>INDEX('O3-8hr'!$A:$Z,$IU82+CM$21-$G$21,$IT82)</f>
        <v>60</v>
      </c>
      <c r="CN82" s="17">
        <f>INDEX('O3-8hr'!$A:$Z,$IU82+CN$21-$G$21,$IT82)</f>
        <v>59.000000000000007</v>
      </c>
      <c r="CO82" s="17">
        <f>INDEX('O3-8hr'!$A:$Z,$IU82+CO$21-$G$21,$IT82)</f>
        <v>52.000000000000007</v>
      </c>
      <c r="CP82" s="17">
        <f>INDEX('O3-8hr'!$A:$Z,$IU82+CP$21-$G$21,$IT82)</f>
        <v>41</v>
      </c>
      <c r="CQ82" s="17">
        <f>INDEX('O3-8hr'!$A:$Z,$IU82+CQ$21-$G$21,$IT82)</f>
        <v>52.000000000000007</v>
      </c>
      <c r="CR82" s="17">
        <f>INDEX('O3-8hr'!$A:$Z,$IU82+CR$21-$G$21,$IT82)</f>
        <v>53.000000000000007</v>
      </c>
      <c r="CS82" s="17">
        <f>INDEX('O3-8hr'!$A:$Z,$IU82+CS$21-$G$21,$IT82)</f>
        <v>39</v>
      </c>
      <c r="CT82" s="17">
        <f>INDEX('O3-8hr'!$A:$Z,$IU82+CT$21-$G$21,$IT82)</f>
        <v>40</v>
      </c>
      <c r="CU82" s="17">
        <f>INDEX('O3-8hr'!$A:$Z,$IU82+CU$21-$G$21,$IT82)</f>
        <v>29</v>
      </c>
      <c r="CV82" s="17">
        <f>INDEX('O3-8hr'!$A:$Z,$IU82+CV$21-$G$21,$IT82)</f>
        <v>25</v>
      </c>
      <c r="CW82" s="17">
        <f>INDEX('O3-8hr'!$A:$Z,$IU82+CW$21-$G$21,$IT82)</f>
        <v>39</v>
      </c>
      <c r="CX82" s="17">
        <f>INDEX('O3-8hr'!$A:$Z,$IU82+CX$21-$G$21,$IT82)</f>
        <v>39</v>
      </c>
      <c r="CY82" s="17">
        <f>INDEX('O3-8hr'!$A:$Z,$IU82+CY$21-$G$21,$IT82)</f>
        <v>32</v>
      </c>
      <c r="CZ82" s="17">
        <f>INDEX('O3-8hr'!$A:$Z,$IU82+CZ$21-$G$21,$IT82)</f>
        <v>48</v>
      </c>
      <c r="DA82" s="17">
        <f>INDEX('O3-8hr'!$A:$Z,$IU82+DA$21-$G$21,$IT82)</f>
        <v>40</v>
      </c>
      <c r="DB82" s="17">
        <f>INDEX('O3-8hr'!$A:$Z,$IU82+DB$21-$G$21,$IT82)</f>
        <v>49</v>
      </c>
      <c r="DC82" s="17">
        <f>INDEX('O3-8hr'!$A:$Z,$IU82+DC$21-$G$21,$IT82)</f>
        <v>62</v>
      </c>
      <c r="DD82" s="17">
        <f>INDEX('O3-8hr'!$A:$Z,$IU82+DD$21-$G$21,$IT82)</f>
        <v>61.000000000000007</v>
      </c>
      <c r="DE82" s="17">
        <f>INDEX('O3-8hr'!$A:$Z,$IU82+DE$21-$G$21,$IT82)</f>
        <v>72.000000000000014</v>
      </c>
      <c r="DF82" s="17">
        <f>INDEX('O3-8hr'!$A:$Z,$IU82+DF$21-$G$21,$IT82)</f>
        <v>51.000000000000007</v>
      </c>
      <c r="DG82" s="17">
        <f>INDEX('O3-8hr'!$A:$Z,$IU82+DG$21-$G$21,$IT82)</f>
        <v>65</v>
      </c>
      <c r="DH82" s="17">
        <f>INDEX('O3-8hr'!$A:$Z,$IU82+DH$21-$G$21,$IT82)</f>
        <v>57</v>
      </c>
      <c r="DI82" s="17">
        <f>INDEX('O3-8hr'!$A:$Z,$IU82+DI$21-$G$21,$IT82)</f>
        <v>45.000000000000007</v>
      </c>
      <c r="DJ82" s="17">
        <f>INDEX('O3-8hr'!$A:$Z,$IU82+DJ$21-$G$21,$IT82)</f>
        <v>44.000000000000007</v>
      </c>
      <c r="DK82" s="17">
        <f>INDEX('O3-8hr'!$A:$Z,$IU82+DK$21-$G$21,$IT82)</f>
        <v>35</v>
      </c>
      <c r="DL82" s="17">
        <f>INDEX('O3-8hr'!$A:$Z,$IU82+DL$21-$G$21,$IT82)</f>
        <v>34</v>
      </c>
      <c r="DM82" s="17">
        <f>INDEX('O3-8hr'!$A:$Z,$IU82+DM$21-$G$21,$IT82)</f>
        <v>54</v>
      </c>
      <c r="DN82" s="17">
        <f>INDEX('O3-8hr'!$A:$Z,$IU82+DN$21-$G$21,$IT82)</f>
        <v>46</v>
      </c>
      <c r="DO82" s="17">
        <f>INDEX('O3-8hr'!$A:$Z,$IU82+DO$21-$G$21,$IT82)</f>
        <v>42</v>
      </c>
      <c r="DP82" s="17">
        <f>INDEX('O3-8hr'!$A:$Z,$IU82+DP$21-$G$21,$IT82)</f>
        <v>62</v>
      </c>
      <c r="DQ82" s="17">
        <f>INDEX('O3-8hr'!$A:$Z,$IU82+DQ$21-$G$21,$IT82)</f>
        <v>47</v>
      </c>
      <c r="DR82" s="17">
        <f>INDEX('O3-8hr'!$A:$Z,$IU82+DR$21-$G$21,$IT82)</f>
        <v>63</v>
      </c>
      <c r="DS82" s="17">
        <f>INDEX('O3-8hr'!$A:$Z,$IU82+DS$21-$G$21,$IT82)</f>
        <v>45.000000000000007</v>
      </c>
      <c r="DT82" s="17">
        <f>INDEX('O3-8hr'!$A:$Z,$IU82+DT$21-$G$21,$IT82)</f>
        <v>54</v>
      </c>
      <c r="DU82" s="17">
        <f>INDEX('O3-8hr'!$A:$Z,$IU82+DU$21-$G$21,$IT82)</f>
        <v>39</v>
      </c>
      <c r="DV82" s="17">
        <f>INDEX('O3-8hr'!$A:$Z,$IU82+DV$21-$G$21,$IT82)</f>
        <v>43</v>
      </c>
      <c r="DW82" s="17">
        <f>INDEX('O3-8hr'!$A:$Z,$IU82+DW$21-$G$21,$IT82)</f>
        <v>50</v>
      </c>
      <c r="DX82" s="17">
        <f>INDEX('O3-8hr'!$A:$Z,$IU82+DX$21-$G$21,$IT82)</f>
        <v>47</v>
      </c>
      <c r="DY82" s="17">
        <f>INDEX('O3-8hr'!$A:$Z,$IU82+DY$21-$G$21,$IT82)</f>
        <v>67</v>
      </c>
      <c r="DZ82" s="17">
        <f>INDEX('O3-8hr'!$A:$Z,$IU82+DZ$21-$G$21,$IT82)</f>
        <v>30</v>
      </c>
      <c r="EA82" s="17">
        <f>INDEX('O3-8hr'!$A:$Z,$IU82+EA$21-$G$21,$IT82)</f>
        <v>61.000000000000007</v>
      </c>
      <c r="EB82" s="17">
        <f>INDEX('O3-8hr'!$A:$Z,$IU82+EB$21-$G$21,$IT82)</f>
        <v>48</v>
      </c>
      <c r="EC82" s="17">
        <f>INDEX('O3-8hr'!$A:$Z,$IU82+EC$21-$G$21,$IT82)</f>
        <v>53.000000000000007</v>
      </c>
      <c r="ED82" s="17">
        <f>INDEX('O3-8hr'!$A:$Z,$IU82+ED$21-$G$21,$IT82)</f>
        <v>37.000000000000007</v>
      </c>
      <c r="EE82" s="17">
        <f>INDEX('O3-8hr'!$A:$Z,$IU82+EE$21-$G$21,$IT82)</f>
        <v>46</v>
      </c>
      <c r="EF82" s="17">
        <f>INDEX('O3-8hr'!$A:$Z,$IU82+EF$21-$G$21,$IT82)</f>
        <v>40</v>
      </c>
      <c r="EG82" s="17">
        <f>INDEX('O3-8hr'!$A:$Z,$IU82+EG$21-$G$21,$IT82)</f>
        <v>48</v>
      </c>
      <c r="EH82" s="17">
        <f>INDEX('O3-8hr'!$A:$Z,$IU82+EH$21-$G$21,$IT82)</f>
        <v>59.000000000000007</v>
      </c>
      <c r="EI82" s="17">
        <f>INDEX('O3-8hr'!$A:$Z,$IU82+EI$21-$G$21,$IT82)</f>
        <v>56</v>
      </c>
      <c r="EJ82" s="17">
        <f>INDEX('O3-8hr'!$A:$Z,$IU82+EJ$21-$G$21,$IT82)</f>
        <v>58</v>
      </c>
      <c r="EK82" s="17">
        <f>INDEX('O3-8hr'!$A:$Z,$IU82+EK$21-$G$21,$IT82)</f>
        <v>47</v>
      </c>
      <c r="EL82" s="17">
        <f>INDEX('O3-8hr'!$A:$Z,$IU82+EL$21-$G$21,$IT82)</f>
        <v>38</v>
      </c>
      <c r="EM82" s="17">
        <f>INDEX('O3-8hr'!$A:$Z,$IU82+EM$21-$G$21,$IT82)</f>
        <v>35</v>
      </c>
      <c r="EN82" s="17">
        <f>INDEX('O3-8hr'!$A:$Z,$IU82+EN$21-$G$21,$IT82)</f>
        <v>48</v>
      </c>
      <c r="EO82" s="17">
        <f>INDEX('O3-8hr'!$A:$Z,$IU82+EO$21-$G$21,$IT82)</f>
        <v>56</v>
      </c>
      <c r="EP82" s="17">
        <f>INDEX('O3-8hr'!$A:$Z,$IU82+EP$21-$G$21,$IT82)</f>
        <v>44.000000000000007</v>
      </c>
      <c r="EQ82" s="17">
        <f>INDEX('O3-8hr'!$A:$Z,$IU82+EQ$21-$G$21,$IT82)</f>
        <v>52.000000000000007</v>
      </c>
      <c r="ER82" s="17">
        <f>INDEX('O3-8hr'!$A:$Z,$IU82+ER$21-$G$21,$IT82)</f>
        <v>68</v>
      </c>
      <c r="ES82" s="17">
        <f>INDEX('O3-8hr'!$A:$Z,$IU82+ES$21-$G$21,$IT82)</f>
        <v>56</v>
      </c>
      <c r="ET82" s="17">
        <f>INDEX('O3-8hr'!$A:$Z,$IU82+ET$21-$G$21,$IT82)</f>
        <v>52.000000000000007</v>
      </c>
      <c r="EU82" s="17">
        <f>INDEX('O3-8hr'!$A:$Z,$IU82+EU$21-$G$21,$IT82)</f>
        <v>58</v>
      </c>
      <c r="EV82" s="17">
        <f>INDEX('O3-8hr'!$A:$Z,$IU82+EV$21-$G$21,$IT82)</f>
        <v>54</v>
      </c>
      <c r="EW82" s="17">
        <f>INDEX('O3-8hr'!$A:$Z,$IU82+EW$21-$G$21,$IT82)</f>
        <v>54</v>
      </c>
      <c r="EX82" s="17">
        <f>INDEX('O3-8hr'!$A:$Z,$IU82+EX$21-$G$21,$IT82)</f>
        <v>52.000000000000007</v>
      </c>
      <c r="EY82" s="17">
        <f>INDEX('O3-8hr'!$A:$Z,$IU82+EY$21-$G$21,$IT82)</f>
        <v>46</v>
      </c>
      <c r="EZ82" s="17">
        <f>INDEX('O3-8hr'!$A:$Z,$IU82+EZ$21-$G$21,$IT82)</f>
        <v>59.000000000000007</v>
      </c>
      <c r="FA82" s="17">
        <f>INDEX('O3-8hr'!$A:$Z,$IU82+FA$21-$G$21,$IT82)</f>
        <v>53.000000000000007</v>
      </c>
      <c r="FB82" s="17">
        <f>INDEX('O3-8hr'!$A:$Z,$IU82+FB$21-$G$21,$IT82)</f>
        <v>39</v>
      </c>
      <c r="FC82" s="17">
        <f>INDEX('O3-8hr'!$A:$Z,$IU82+FC$21-$G$21,$IT82)</f>
        <v>61.000000000000007</v>
      </c>
      <c r="FD82" s="17">
        <f>INDEX('O3-8hr'!$A:$Z,$IU82+FD$21-$G$21,$IT82)</f>
        <v>60</v>
      </c>
      <c r="FE82" s="17">
        <f>INDEX('O3-8hr'!$A:$Z,$IU82+FE$21-$G$21,$IT82)</f>
        <v>48</v>
      </c>
      <c r="FF82" s="17">
        <f>INDEX('O3-8hr'!$A:$Z,$IU82+FF$21-$G$21,$IT82)</f>
        <v>54</v>
      </c>
      <c r="FG82" s="17">
        <f>INDEX('O3-8hr'!$A:$Z,$IU82+FG$21-$G$21,$IT82)</f>
        <v>60</v>
      </c>
      <c r="FH82" s="17">
        <f>INDEX('O3-8hr'!$A:$Z,$IU82+FH$21-$G$21,$IT82)</f>
        <v>66</v>
      </c>
      <c r="FI82" s="17">
        <f>INDEX('O3-8hr'!$A:$Z,$IU82+FI$21-$G$21,$IT82)</f>
        <v>49</v>
      </c>
      <c r="FJ82" s="17">
        <f>INDEX('O3-8hr'!$A:$Z,$IU82+FJ$21-$G$21,$IT82)</f>
        <v>43</v>
      </c>
      <c r="FK82" s="17">
        <f>INDEX('O3-8hr'!$A:$Z,$IU82+FK$21-$G$21,$IT82)</f>
        <v>36.000000000000007</v>
      </c>
      <c r="FL82" s="17">
        <f>INDEX('O3-8hr'!$A:$Z,$IU82+FL$21-$G$21,$IT82)</f>
        <v>50</v>
      </c>
      <c r="FM82" s="17">
        <f>INDEX('O3-8hr'!$A:$Z,$IU82+FM$21-$G$21,$IT82)</f>
        <v>33</v>
      </c>
      <c r="FN82" s="17">
        <f>INDEX('O3-8hr'!$A:$Z,$IU82+FN$21-$G$21,$IT82)</f>
        <v>36.000000000000007</v>
      </c>
      <c r="FO82" s="17">
        <f>INDEX('O3-8hr'!$A:$Z,$IU82+FO$21-$G$21,$IT82)</f>
        <v>48</v>
      </c>
      <c r="FP82" s="17">
        <f>INDEX('O3-8hr'!$A:$Z,$IU82+FP$21-$G$21,$IT82)</f>
        <v>53.000000000000007</v>
      </c>
      <c r="FQ82" s="17">
        <f>INDEX('O3-8hr'!$A:$Z,$IU82+FQ$21-$G$21,$IT82)</f>
        <v>69</v>
      </c>
      <c r="FR82" s="17">
        <f>INDEX('O3-8hr'!$A:$Z,$IU82+FR$21-$G$21,$IT82)</f>
        <v>65</v>
      </c>
      <c r="FS82" s="17">
        <f>INDEX('O3-8hr'!$A:$Z,$IU82+FS$21-$G$21,$IT82)</f>
        <v>54</v>
      </c>
      <c r="FT82" s="17">
        <f>INDEX('O3-8hr'!$A:$Z,$IU82+FT$21-$G$21,$IT82)</f>
        <v>58</v>
      </c>
      <c r="FU82" s="17">
        <f>INDEX('O3-8hr'!$A:$Z,$IU82+FU$21-$G$21,$IT82)</f>
        <v>44.000000000000007</v>
      </c>
      <c r="FV82" s="17">
        <f>INDEX('O3-8hr'!$A:$Z,$IU82+FV$21-$G$21,$IT82)</f>
        <v>39</v>
      </c>
      <c r="FW82" s="17">
        <f>INDEX('O3-8hr'!$A:$Z,$IU82+FW$21-$G$21,$IT82)</f>
        <v>25</v>
      </c>
      <c r="FX82" s="17">
        <f>INDEX('O3-8hr'!$A:$Z,$IU82+FX$21-$G$21,$IT82)</f>
        <v>64</v>
      </c>
      <c r="FY82" s="17">
        <f>INDEX('O3-8hr'!$A:$Z,$IU82+FY$21-$G$21,$IT82)</f>
        <v>58</v>
      </c>
      <c r="FZ82" s="17">
        <f>INDEX('O3-8hr'!$A:$Z,$IU82+FZ$21-$G$21,$IT82)</f>
        <v>72.000000000000014</v>
      </c>
      <c r="GA82" s="17">
        <f>INDEX('O3-8hr'!$A:$Z,$IU82+GA$21-$G$21,$IT82)</f>
        <v>61.000000000000007</v>
      </c>
      <c r="GB82" s="17">
        <f>INDEX('O3-8hr'!$A:$Z,$IU82+GB$21-$G$21,$IT82)</f>
        <v>71.000000000000014</v>
      </c>
      <c r="GC82" s="17">
        <f>INDEX('O3-8hr'!$A:$Z,$IU82+GC$21-$G$21,$IT82)</f>
        <v>59.000000000000007</v>
      </c>
      <c r="GD82" s="17">
        <f>INDEX('O3-8hr'!$A:$Z,$IU82+GD$21-$G$21,$IT82)</f>
        <v>45.000000000000007</v>
      </c>
      <c r="GE82" s="17">
        <f>INDEX('O3-8hr'!$A:$Z,$IU82+GE$21-$G$21,$IT82)</f>
        <v>53.000000000000007</v>
      </c>
      <c r="GF82" s="17">
        <f>INDEX('O3-8hr'!$A:$Z,$IU82+GF$21-$G$21,$IT82)</f>
        <v>58</v>
      </c>
      <c r="GG82" s="17">
        <f>INDEX('O3-8hr'!$A:$Z,$IU82+GG$21-$G$21,$IT82)</f>
        <v>58</v>
      </c>
      <c r="GH82" s="17">
        <f>INDEX('O3-8hr'!$A:$Z,$IU82+GH$21-$G$21,$IT82)</f>
        <v>61.000000000000007</v>
      </c>
      <c r="GI82" s="17">
        <f>INDEX('O3-8hr'!$A:$Z,$IU82+GI$21-$G$21,$IT82)</f>
        <v>71.000000000000014</v>
      </c>
      <c r="GJ82" s="17">
        <f>INDEX('O3-8hr'!$A:$Z,$IU82+GJ$21-$G$21,$IT82)</f>
        <v>63</v>
      </c>
      <c r="GK82" s="17">
        <f>INDEX('O3-8hr'!$A:$Z,$IU82+GK$21-$G$21,$IT82)</f>
        <v>75</v>
      </c>
      <c r="GL82" s="17">
        <f>INDEX('O3-8hr'!$A:$Z,$IU82+GL$21-$G$21,$IT82)</f>
        <v>62</v>
      </c>
      <c r="GM82" s="17">
        <f>INDEX('O3-8hr'!$A:$Z,$IU82+GM$21-$G$21,$IT82)</f>
        <v>32</v>
      </c>
      <c r="GN82" s="17">
        <f>INDEX('O3-8hr'!$A:$Z,$IU82+GN$21-$G$21,$IT82)</f>
        <v>39</v>
      </c>
      <c r="GO82" s="17">
        <f>INDEX('O3-8hr'!$A:$Z,$IU82+GO$21-$G$21,$IT82)</f>
        <v>45.000000000000007</v>
      </c>
      <c r="GP82" s="17">
        <f>INDEX('O3-8hr'!$A:$Z,$IU82+GP$21-$G$21,$IT82)</f>
        <v>47</v>
      </c>
      <c r="GQ82" s="17">
        <f>INDEX('O3-8hr'!$A:$Z,$IU82+GQ$21-$G$21,$IT82)</f>
        <v>37.000000000000007</v>
      </c>
      <c r="GR82" s="17">
        <f>INDEX('O3-8hr'!$A:$Z,$IU82+GR$21-$G$21,$IT82)</f>
        <v>30</v>
      </c>
      <c r="GS82" s="17">
        <f>INDEX('O3-8hr'!$A:$Z,$IU82+GS$21-$G$21,$IT82)</f>
        <v>38</v>
      </c>
      <c r="GT82" s="17">
        <f>INDEX('O3-8hr'!$A:$Z,$IU82+GT$21-$G$21,$IT82)</f>
        <v>41</v>
      </c>
      <c r="GU82" s="17">
        <f>INDEX('O3-8hr'!$A:$Z,$IU82+GU$21-$G$21,$IT82)</f>
        <v>25</v>
      </c>
      <c r="GV82" s="17">
        <f>INDEX('O3-8hr'!$A:$Z,$IU82+GV$21-$G$21,$IT82)</f>
        <v>43</v>
      </c>
      <c r="GW82" s="17">
        <f>INDEX('O3-8hr'!$A:$Z,$IU82+GW$21-$G$21,$IT82)</f>
        <v>64</v>
      </c>
      <c r="GX82" s="17">
        <f>INDEX('O3-8hr'!$A:$Z,$IU82+GX$21-$G$21,$IT82)</f>
        <v>76</v>
      </c>
      <c r="GY82" s="17">
        <f>INDEX('O3-8hr'!$A:$Z,$IU82+GY$21-$G$21,$IT82)</f>
        <v>76</v>
      </c>
      <c r="GZ82" s="17">
        <f>INDEX('O3-8hr'!$A:$Z,$IU82+GZ$21-$G$21,$IT82)</f>
        <v>61.000000000000007</v>
      </c>
      <c r="HA82" s="17">
        <f>INDEX('O3-8hr'!$A:$Z,$IU82+HA$21-$G$21,$IT82)</f>
        <v>48</v>
      </c>
      <c r="HB82" s="17">
        <f>INDEX('O3-8hr'!$A:$Z,$IU82+HB$21-$G$21,$IT82)</f>
        <v>35</v>
      </c>
      <c r="HC82" s="17">
        <f>INDEX('O3-8hr'!$A:$Z,$IU82+HC$21-$G$21,$IT82)</f>
        <v>33</v>
      </c>
      <c r="HD82" s="17">
        <f>INDEX('O3-8hr'!$A:$Z,$IU82+HD$21-$G$21,$IT82)</f>
        <v>32</v>
      </c>
      <c r="HE82" s="17">
        <f>INDEX('O3-8hr'!$A:$Z,$IU82+HE$21-$G$21,$IT82)</f>
        <v>50</v>
      </c>
      <c r="HF82" s="17">
        <f>INDEX('O3-8hr'!$A:$Z,$IU82+HF$21-$G$21,$IT82)</f>
        <v>43</v>
      </c>
      <c r="HG82" s="17">
        <f>INDEX('O3-8hr'!$A:$Z,$IU82+HG$21-$G$21,$IT82)</f>
        <v>29</v>
      </c>
      <c r="HH82" s="17">
        <f>INDEX('O3-8hr'!$A:$Z,$IU82+HH$21-$G$21,$IT82)</f>
        <v>31</v>
      </c>
      <c r="HI82" s="17">
        <f>INDEX('O3-8hr'!$A:$Z,$IU82+HI$21-$G$21,$IT82)</f>
        <v>30</v>
      </c>
      <c r="HJ82" s="17">
        <f>INDEX('O3-8hr'!$A:$Z,$IU82+HJ$21-$G$21,$IT82)</f>
        <v>36.000000000000007</v>
      </c>
      <c r="HK82" s="17">
        <f>INDEX('O3-8hr'!$A:$Z,$IU82+HK$21-$G$21,$IT82)</f>
        <v>28</v>
      </c>
      <c r="HL82" s="17">
        <f>INDEX('O3-8hr'!$A:$Z,$IU82+HL$21-$G$21,$IT82)</f>
        <v>26.000000000000004</v>
      </c>
      <c r="HM82" s="17">
        <f>INDEX('O3-8hr'!$A:$Z,$IU82+HM$21-$G$21,$IT82)</f>
        <v>20</v>
      </c>
      <c r="HN82" s="17">
        <f>INDEX('O3-8hr'!$A:$Z,$IU82+HN$21-$G$21,$IT82)</f>
        <v>22.000000000000004</v>
      </c>
      <c r="HO82" s="17">
        <f>INDEX('O3-8hr'!$A:$Z,$IU82+HO$21-$G$21,$IT82)</f>
        <v>23</v>
      </c>
      <c r="HP82" s="17">
        <f>INDEX('O3-8hr'!$A:$Z,$IU82+HP$21-$G$21,$IT82)</f>
        <v>30</v>
      </c>
      <c r="HQ82" s="17">
        <f>INDEX('O3-8hr'!$A:$Z,$IU82+HQ$21-$G$21,$IT82)</f>
        <v>31</v>
      </c>
      <c r="HR82" s="17">
        <f>INDEX('O3-8hr'!$A:$Z,$IU82+HR$21-$G$21,$IT82)</f>
        <v>34</v>
      </c>
      <c r="HS82" s="17">
        <f>INDEX('O3-8hr'!$A:$Z,$IU82+HS$21-$G$21,$IT82)</f>
        <v>27</v>
      </c>
      <c r="HT82" s="17">
        <f>INDEX('O3-8hr'!$A:$Z,$IU82+HT$21-$G$21,$IT82)</f>
        <v>37.000000000000007</v>
      </c>
      <c r="HU82" s="17">
        <f>INDEX('O3-8hr'!$A:$Z,$IU82+HU$21-$G$21,$IT82)</f>
        <v>43</v>
      </c>
      <c r="HV82" s="17">
        <f>INDEX('O3-8hr'!$A:$Z,$IU82+HV$21-$G$21,$IT82)</f>
        <v>32</v>
      </c>
      <c r="HW82" s="17">
        <f>INDEX('O3-8hr'!$A:$Z,$IU82+HW$21-$G$21,$IT82)</f>
        <v>41</v>
      </c>
      <c r="HX82" s="17">
        <f>INDEX('O3-8hr'!$A:$Z,$IU82+HX$21-$G$21,$IT82)</f>
        <v>50</v>
      </c>
      <c r="HY82" s="17">
        <f>INDEX('O3-8hr'!$A:$Z,$IU82+HY$21-$G$21,$IT82)</f>
        <v>41</v>
      </c>
      <c r="HZ82" s="17">
        <f>INDEX('O3-8hr'!$A:$Z,$IU82+HZ$21-$G$21,$IT82)</f>
        <v>21</v>
      </c>
      <c r="IA82" s="17">
        <f>INDEX('O3-8hr'!$A:$Z,$IU82+IA$21-$G$21,$IT82)</f>
        <v>33</v>
      </c>
      <c r="IB82" s="17">
        <f>INDEX('O3-8hr'!$A:$Z,$IU82+IB$21-$G$21,$IT82)</f>
        <v>40</v>
      </c>
      <c r="IC82" s="17">
        <f>INDEX('O3-8hr'!$A:$Z,$IU82+IC$21-$G$21,$IT82)</f>
        <v>31</v>
      </c>
      <c r="ID82" s="17">
        <f>INDEX('O3-8hr'!$A:$Z,$IU82+ID$21-$G$21,$IT82)</f>
        <v>27</v>
      </c>
      <c r="IE82" s="17">
        <f>INDEX('O3-8hr'!$A:$Z,$IU82+IE$21-$G$21,$IT82)</f>
        <v>33</v>
      </c>
      <c r="IF82" s="17">
        <f>INDEX('O3-8hr'!$A:$Z,$IU82+IF$21-$G$21,$IT82)</f>
        <v>43</v>
      </c>
      <c r="IG82" s="17">
        <f>INDEX('O3-8hr'!$A:$Z,$IU82+IG$21-$G$21,$IT82)</f>
        <v>49</v>
      </c>
      <c r="IH82" s="17">
        <f>INDEX('O3-8hr'!$A:$Z,$IU82+IH$21-$G$21,$IT82)</f>
        <v>52.000000000000007</v>
      </c>
      <c r="II82" s="17">
        <f>INDEX('O3-8hr'!$A:$Z,$IU82+II$21-$G$21,$IT82)</f>
        <v>39</v>
      </c>
      <c r="IJ82" s="17">
        <f>INDEX('O3-8hr'!$A:$Z,$IU82+IJ$21-$G$21,$IT82)</f>
        <v>33</v>
      </c>
      <c r="IK82" s="17">
        <f>INDEX('O3-8hr'!$A:$Z,$IU82+IK$21-$G$21,$IT82)</f>
        <v>29</v>
      </c>
      <c r="IL82" s="17">
        <f>INDEX('O3-8hr'!$A:$Z,$IU82+IL$21-$G$21,$IT82)</f>
        <v>24</v>
      </c>
      <c r="IM82" s="17">
        <f>INDEX('O3-8hr'!$A:$Z,$IU82+IM$21-$G$21,$IT82)</f>
        <v>28</v>
      </c>
      <c r="IN82" s="17">
        <f>INDEX('O3-8hr'!$A:$Z,$IU82+IN$21-$G$21,$IT82)</f>
        <v>31</v>
      </c>
      <c r="IO82" s="17">
        <f>INDEX('O3-8hr'!$A:$Z,$IU82+IO$21-$G$21,$IT82)</f>
        <v>33</v>
      </c>
      <c r="IP82" s="17">
        <f>INDEX('O3-8hr'!$A:$Z,$IU82+IP$21-$G$21,$IT82)</f>
        <v>21</v>
      </c>
      <c r="IQ82" s="8">
        <f>INDEX('O3-8hr'!$A:$Z,$IU82+IQ$21-$G$21,$IT82)</f>
        <v>31</v>
      </c>
      <c r="IR82" s="44">
        <f t="shared" ref="IR82:IR98" si="60">MAX(G82:IQ82)</f>
        <v>76</v>
      </c>
      <c r="IT82" s="44">
        <f>MATCH($B82,'O3-8hr'!$1:$1,0)</f>
        <v>3</v>
      </c>
      <c r="IU82" s="44">
        <f>MATCH(DATE($A82,$IT$18,$IU$18),'O3-8hr'!$B:$B,0)</f>
        <v>65</v>
      </c>
    </row>
    <row r="83" spans="1:255" ht="12.75" customHeight="1" x14ac:dyDescent="0.2">
      <c r="A83" s="21">
        <v>2015</v>
      </c>
      <c r="B83" s="21">
        <v>340170006</v>
      </c>
      <c r="C83" s="20">
        <f>INDEX(Sites!$A:$N,MATCH($B83,Sites!$A:$A,0),2)</f>
        <v>40.670250000000003</v>
      </c>
      <c r="D83" s="21" t="str">
        <f>INDEX(Sites!$A:$N,MATCH($B83,Sites!$A:$A,0),4)</f>
        <v>NJ</v>
      </c>
      <c r="E83" s="21" t="str">
        <f>INDEX(Sites!$A:$N,MATCH($B83,Sites!$A:$A,0),10)</f>
        <v>3.0</v>
      </c>
      <c r="F83" s="40" t="str">
        <f>INDEX(Sites!$A:$N,MATCH($B83,Sites!$A:$A,0),6)</f>
        <v>Bayonne</v>
      </c>
      <c r="G83" s="16">
        <f>INDEX('O3-8hr'!$A:$Z,$IU83+G$21-$G$21,$IT83)</f>
        <v>31</v>
      </c>
      <c r="H83" s="10">
        <f>INDEX('O3-8hr'!$A:$Z,$IU83+H$21-$G$21,$IT83)</f>
        <v>37.000000000000007</v>
      </c>
      <c r="I83" s="10">
        <f>INDEX('O3-8hr'!$A:$Z,$IU83+I$21-$G$21,$IT83)</f>
        <v>28</v>
      </c>
      <c r="J83" s="10">
        <f>INDEX('O3-8hr'!$A:$Z,$IU83+J$21-$G$21,$IT83)</f>
        <v>11.000000000000002</v>
      </c>
      <c r="K83" s="10">
        <f>INDEX('O3-8hr'!$A:$Z,$IU83+K$21-$G$21,$IT83)</f>
        <v>26.000000000000004</v>
      </c>
      <c r="L83" s="10">
        <f>INDEX('O3-8hr'!$A:$Z,$IU83+L$21-$G$21,$IT83)</f>
        <v>26.000000000000004</v>
      </c>
      <c r="M83" s="10">
        <f>INDEX('O3-8hr'!$A:$Z,$IU83+M$21-$G$21,$IT83)</f>
        <v>38</v>
      </c>
      <c r="N83" s="10">
        <f>INDEX('O3-8hr'!$A:$Z,$IU83+N$21-$G$21,$IT83)</f>
        <v>45.000000000000007</v>
      </c>
      <c r="O83" s="10">
        <f>INDEX('O3-8hr'!$A:$Z,$IU83+O$21-$G$21,$IT83)</f>
        <v>37.000000000000007</v>
      </c>
      <c r="P83" s="10">
        <f>INDEX('O3-8hr'!$A:$Z,$IU83+P$21-$G$21,$IT83)</f>
        <v>18.000000000000004</v>
      </c>
      <c r="Q83" s="10">
        <f>INDEX('O3-8hr'!$A:$Z,$IU83+Q$21-$G$21,$IT83)</f>
        <v>30</v>
      </c>
      <c r="R83" s="10">
        <f>INDEX('O3-8hr'!$A:$Z,$IU83+R$21-$G$21,$IT83)</f>
        <v>39</v>
      </c>
      <c r="S83" s="10">
        <f>INDEX('O3-8hr'!$A:$Z,$IU83+S$21-$G$21,$IT83)</f>
        <v>38</v>
      </c>
      <c r="T83" s="10">
        <f>INDEX('O3-8hr'!$A:$Z,$IU83+T$21-$G$21,$IT83)</f>
        <v>20</v>
      </c>
      <c r="U83" s="10">
        <f>INDEX('O3-8hr'!$A:$Z,$IU83+U$21-$G$21,$IT83)</f>
        <v>36.000000000000007</v>
      </c>
      <c r="V83" s="10">
        <f>INDEX('O3-8hr'!$A:$Z,$IU83+V$21-$G$21,$IT83)</f>
        <v>26.000000000000004</v>
      </c>
      <c r="W83" s="10">
        <f>INDEX('O3-8hr'!$A:$Z,$IU83+W$21-$G$21,$IT83)</f>
        <v>37.000000000000007</v>
      </c>
      <c r="X83" s="10">
        <f>INDEX('O3-8hr'!$A:$Z,$IU83+X$21-$G$21,$IT83)</f>
        <v>38</v>
      </c>
      <c r="Y83" s="10">
        <f>INDEX('O3-8hr'!$A:$Z,$IU83+Y$21-$G$21,$IT83)</f>
        <v>41</v>
      </c>
      <c r="Z83" s="10">
        <f>INDEX('O3-8hr'!$A:$Z,$IU83+Z$21-$G$21,$IT83)</f>
        <v>25</v>
      </c>
      <c r="AA83" s="10">
        <f>INDEX('O3-8hr'!$A:$Z,$IU83+AA$21-$G$21,$IT83)</f>
        <v>31</v>
      </c>
      <c r="AB83" s="10">
        <f>INDEX('O3-8hr'!$A:$Z,$IU83+AB$21-$G$21,$IT83)</f>
        <v>39</v>
      </c>
      <c r="AC83" s="10">
        <f>INDEX('O3-8hr'!$A:$Z,$IU83+AC$21-$G$21,$IT83)</f>
        <v>38</v>
      </c>
      <c r="AD83" s="10">
        <f>INDEX('O3-8hr'!$A:$Z,$IU83+AD$21-$G$21,$IT83)</f>
        <v>26.000000000000004</v>
      </c>
      <c r="AE83" s="10">
        <f>INDEX('O3-8hr'!$A:$Z,$IU83+AE$21-$G$21,$IT83)</f>
        <v>25</v>
      </c>
      <c r="AF83" s="10">
        <f>INDEX('O3-8hr'!$A:$Z,$IU83+AF$21-$G$21,$IT83)</f>
        <v>18.000000000000004</v>
      </c>
      <c r="AG83" s="10">
        <f>INDEX('O3-8hr'!$A:$Z,$IU83+AG$21-$G$21,$IT83)</f>
        <v>33</v>
      </c>
      <c r="AH83" s="10">
        <f>INDEX('O3-8hr'!$A:$Z,$IU83+AH$21-$G$21,$IT83)</f>
        <v>37.000000000000007</v>
      </c>
      <c r="AI83" s="10">
        <f>INDEX('O3-8hr'!$A:$Z,$IU83+AI$21-$G$21,$IT83)</f>
        <v>44.000000000000007</v>
      </c>
      <c r="AJ83" s="10">
        <f>INDEX('O3-8hr'!$A:$Z,$IU83+AJ$21-$G$21,$IT83)</f>
        <v>31</v>
      </c>
      <c r="AK83" s="10">
        <f>INDEX('O3-8hr'!$A:$Z,$IU83+AK$21-$G$21,$IT83)</f>
        <v>31</v>
      </c>
      <c r="AL83" s="10">
        <f>INDEX('O3-8hr'!$A:$Z,$IU83+AL$21-$G$21,$IT83)</f>
        <v>41</v>
      </c>
      <c r="AM83" s="10">
        <f>INDEX('O3-8hr'!$A:$Z,$IU83+AM$21-$G$21,$IT83)</f>
        <v>54</v>
      </c>
      <c r="AN83" s="10">
        <f>INDEX('O3-8hr'!$A:$Z,$IU83+AN$21-$G$21,$IT83)</f>
        <v>27</v>
      </c>
      <c r="AO83" s="10">
        <f>INDEX('O3-8hr'!$A:$Z,$IU83+AO$21-$G$21,$IT83)</f>
        <v>39</v>
      </c>
      <c r="AP83" s="10">
        <f>INDEX('O3-8hr'!$A:$Z,$IU83+AP$21-$G$21,$IT83)</f>
        <v>47</v>
      </c>
      <c r="AQ83" s="10">
        <f>INDEX('O3-8hr'!$A:$Z,$IU83+AQ$21-$G$21,$IT83)</f>
        <v>40</v>
      </c>
      <c r="AR83" s="10">
        <f>INDEX('O3-8hr'!$A:$Z,$IU83+AR$21-$G$21,$IT83)</f>
        <v>27</v>
      </c>
      <c r="AS83" s="10">
        <f>INDEX('O3-8hr'!$A:$Z,$IU83+AS$21-$G$21,$IT83)</f>
        <v>32</v>
      </c>
      <c r="AT83" s="10">
        <f>INDEX('O3-8hr'!$A:$Z,$IU83+AT$21-$G$21,$IT83)</f>
        <v>32</v>
      </c>
      <c r="AU83" s="10">
        <f>INDEX('O3-8hr'!$A:$Z,$IU83+AU$21-$G$21,$IT83)</f>
        <v>18.000000000000004</v>
      </c>
      <c r="AV83" s="10">
        <f>INDEX('O3-8hr'!$A:$Z,$IU83+AV$21-$G$21,$IT83)</f>
        <v>46</v>
      </c>
      <c r="AW83" s="10">
        <f>INDEX('O3-8hr'!$A:$Z,$IU83+AW$21-$G$21,$IT83)</f>
        <v>45.000000000000007</v>
      </c>
      <c r="AX83" s="10">
        <f>INDEX('O3-8hr'!$A:$Z,$IU83+AX$21-$G$21,$IT83)</f>
        <v>49</v>
      </c>
      <c r="AY83" s="10">
        <f>INDEX('O3-8hr'!$A:$Z,$IU83+AY$21-$G$21,$IT83)</f>
        <v>25</v>
      </c>
      <c r="AZ83" s="10">
        <f>INDEX('O3-8hr'!$A:$Z,$IU83+AZ$21-$G$21,$IT83)</f>
        <v>47</v>
      </c>
      <c r="BA83" s="10">
        <f>INDEX('O3-8hr'!$A:$Z,$IU83+BA$21-$G$21,$IT83)</f>
        <v>46</v>
      </c>
      <c r="BB83" s="10">
        <f>INDEX('O3-8hr'!$A:$Z,$IU83+BB$21-$G$21,$IT83)</f>
        <v>29</v>
      </c>
      <c r="BC83" s="10">
        <f>INDEX('O3-8hr'!$A:$Z,$IU83+BC$21-$G$21,$IT83)</f>
        <v>61.000000000000007</v>
      </c>
      <c r="BD83" s="10">
        <f>INDEX('O3-8hr'!$A:$Z,$IU83+BD$21-$G$21,$IT83)</f>
        <v>40</v>
      </c>
      <c r="BE83" s="10">
        <f>INDEX('O3-8hr'!$A:$Z,$IU83+BE$21-$G$21,$IT83)</f>
        <v>40</v>
      </c>
      <c r="BF83" s="10">
        <f>INDEX('O3-8hr'!$A:$Z,$IU83+BF$21-$G$21,$IT83)</f>
        <v>41</v>
      </c>
      <c r="BG83" s="10">
        <f>INDEX('O3-8hr'!$A:$Z,$IU83+BG$21-$G$21,$IT83)</f>
        <v>46</v>
      </c>
      <c r="BH83" s="10">
        <f>INDEX('O3-8hr'!$A:$Z,$IU83+BH$21-$G$21,$IT83)</f>
        <v>33</v>
      </c>
      <c r="BI83" s="10">
        <f>INDEX('O3-8hr'!$A:$Z,$IU83+BI$21-$G$21,$IT83)</f>
        <v>40</v>
      </c>
      <c r="BJ83" s="10">
        <f>INDEX('O3-8hr'!$A:$Z,$IU83+BJ$21-$G$21,$IT83)</f>
        <v>39</v>
      </c>
      <c r="BK83" s="10">
        <f>INDEX('O3-8hr'!$A:$Z,$IU83+BK$21-$G$21,$IT83)</f>
        <v>43</v>
      </c>
      <c r="BL83" s="10">
        <f>INDEX('O3-8hr'!$A:$Z,$IU83+BL$21-$G$21,$IT83)</f>
        <v>31</v>
      </c>
      <c r="BM83" s="10">
        <f>INDEX('O3-8hr'!$A:$Z,$IU83+BM$21-$G$21,$IT83)</f>
        <v>43</v>
      </c>
      <c r="BN83" s="10">
        <f>INDEX('O3-8hr'!$A:$Z,$IU83+BN$21-$G$21,$IT83)</f>
        <v>48</v>
      </c>
      <c r="BO83" s="10">
        <f>INDEX('O3-8hr'!$A:$Z,$IU83+BO$21-$G$21,$IT83)</f>
        <v>33</v>
      </c>
      <c r="BP83" s="10">
        <f>INDEX('O3-8hr'!$A:$Z,$IU83+BP$21-$G$21,$IT83)</f>
        <v>36.000000000000007</v>
      </c>
      <c r="BQ83" s="10">
        <f>INDEX('O3-8hr'!$A:$Z,$IU83+BQ$21-$G$21,$IT83)</f>
        <v>37.000000000000007</v>
      </c>
      <c r="BR83" s="10">
        <f>INDEX('O3-8hr'!$A:$Z,$IU83+BR$21-$G$21,$IT83)</f>
        <v>51.000000000000007</v>
      </c>
      <c r="BS83" s="10">
        <f>INDEX('O3-8hr'!$A:$Z,$IU83+BS$21-$G$21,$IT83)</f>
        <v>66</v>
      </c>
      <c r="BT83" s="10">
        <f>INDEX('O3-8hr'!$A:$Z,$IU83+BT$21-$G$21,$IT83)</f>
        <v>67</v>
      </c>
      <c r="BU83" s="10">
        <f>INDEX('O3-8hr'!$A:$Z,$IU83+BU$21-$G$21,$IT83)</f>
        <v>37.000000000000007</v>
      </c>
      <c r="BV83" s="10">
        <f>INDEX('O3-8hr'!$A:$Z,$IU83+BV$21-$G$21,$IT83)</f>
        <v>53.000000000000007</v>
      </c>
      <c r="BW83" s="10">
        <f>INDEX('O3-8hr'!$A:$Z,$IU83+BW$21-$G$21,$IT83)</f>
        <v>59.000000000000007</v>
      </c>
      <c r="BX83" s="10">
        <f>INDEX('O3-8hr'!$A:$Z,$IU83+BX$21-$G$21,$IT83)</f>
        <v>27</v>
      </c>
      <c r="BY83" s="10">
        <f>INDEX('O3-8hr'!$A:$Z,$IU83+BY$21-$G$21,$IT83)</f>
        <v>22.000000000000004</v>
      </c>
      <c r="BZ83" s="10">
        <f>INDEX('O3-8hr'!$A:$Z,$IU83+BZ$21-$G$21,$IT83)</f>
        <v>27</v>
      </c>
      <c r="CA83" s="10">
        <f>INDEX('O3-8hr'!$A:$Z,$IU83+CA$21-$G$21,$IT83)</f>
        <v>49</v>
      </c>
      <c r="CB83" s="10">
        <f>INDEX('O3-8hr'!$A:$Z,$IU83+CB$21-$G$21,$IT83)</f>
        <v>35</v>
      </c>
      <c r="CC83" s="10">
        <f>INDEX('O3-8hr'!$A:$Z,$IU83+CC$21-$G$21,$IT83)</f>
        <v>49</v>
      </c>
      <c r="CD83" s="10">
        <f>INDEX('O3-8hr'!$A:$Z,$IU83+CD$21-$G$21,$IT83)</f>
        <v>58</v>
      </c>
      <c r="CE83" s="10">
        <f>INDEX('O3-8hr'!$A:$Z,$IU83+CE$21-$G$21,$IT83)</f>
        <v>40</v>
      </c>
      <c r="CF83" s="10">
        <f>INDEX('O3-8hr'!$A:$Z,$IU83+CF$21-$G$21,$IT83)</f>
        <v>65</v>
      </c>
      <c r="CG83" s="10">
        <f>INDEX('O3-8hr'!$A:$Z,$IU83+CG$21-$G$21,$IT83)</f>
        <v>35</v>
      </c>
      <c r="CH83" s="10">
        <f>INDEX('O3-8hr'!$A:$Z,$IU83+CH$21-$G$21,$IT83)</f>
        <v>33</v>
      </c>
      <c r="CI83" s="10">
        <f>INDEX('O3-8hr'!$A:$Z,$IU83+CI$21-$G$21,$IT83)</f>
        <v>31</v>
      </c>
      <c r="CJ83" s="10">
        <f>INDEX('O3-8hr'!$A:$Z,$IU83+CJ$21-$G$21,$IT83)</f>
        <v>33</v>
      </c>
      <c r="CK83" s="10">
        <f>INDEX('O3-8hr'!$A:$Z,$IU83+CK$21-$G$21,$IT83)</f>
        <v>45.000000000000007</v>
      </c>
      <c r="CL83" s="10">
        <f>INDEX('O3-8hr'!$A:$Z,$IU83+CL$21-$G$21,$IT83)</f>
        <v>46</v>
      </c>
      <c r="CM83" s="10">
        <f>INDEX('O3-8hr'!$A:$Z,$IU83+CM$21-$G$21,$IT83)</f>
        <v>60</v>
      </c>
      <c r="CN83" s="10">
        <f>INDEX('O3-8hr'!$A:$Z,$IU83+CN$21-$G$21,$IT83)</f>
        <v>63</v>
      </c>
      <c r="CO83" s="10">
        <f>INDEX('O3-8hr'!$A:$Z,$IU83+CO$21-$G$21,$IT83)</f>
        <v>62</v>
      </c>
      <c r="CP83" s="10">
        <f>INDEX('O3-8hr'!$A:$Z,$IU83+CP$21-$G$21,$IT83)</f>
        <v>38</v>
      </c>
      <c r="CQ83" s="10">
        <f>INDEX('O3-8hr'!$A:$Z,$IU83+CQ$21-$G$21,$IT83)</f>
        <v>52.000000000000007</v>
      </c>
      <c r="CR83" s="10">
        <f>INDEX('O3-8hr'!$A:$Z,$IU83+CR$21-$G$21,$IT83)</f>
        <v>39</v>
      </c>
      <c r="CS83" s="10">
        <f>INDEX('O3-8hr'!$A:$Z,$IU83+CS$21-$G$21,$IT83)</f>
        <v>32</v>
      </c>
      <c r="CT83" s="10">
        <f>INDEX('O3-8hr'!$A:$Z,$IU83+CT$21-$G$21,$IT83)</f>
        <v>33</v>
      </c>
      <c r="CU83" s="10">
        <f>INDEX('O3-8hr'!$A:$Z,$IU83+CU$21-$G$21,$IT83)</f>
        <v>13.000000000000002</v>
      </c>
      <c r="CV83" s="10">
        <f>INDEX('O3-8hr'!$A:$Z,$IU83+CV$21-$G$21,$IT83)</f>
        <v>11.000000000000002</v>
      </c>
      <c r="CW83" s="10">
        <f>INDEX('O3-8hr'!$A:$Z,$IU83+CW$21-$G$21,$IT83)</f>
        <v>29</v>
      </c>
      <c r="CX83" s="10">
        <f>INDEX('O3-8hr'!$A:$Z,$IU83+CX$21-$G$21,$IT83)</f>
        <v>28</v>
      </c>
      <c r="CY83" s="10">
        <f>INDEX('O3-8hr'!$A:$Z,$IU83+CY$21-$G$21,$IT83)</f>
        <v>25</v>
      </c>
      <c r="CZ83" s="10">
        <f>INDEX('O3-8hr'!$A:$Z,$IU83+CZ$21-$G$21,$IT83)</f>
        <v>49</v>
      </c>
      <c r="DA83" s="10">
        <f>INDEX('O3-8hr'!$A:$Z,$IU83+DA$21-$G$21,$IT83)</f>
        <v>40</v>
      </c>
      <c r="DB83" s="10">
        <f>INDEX('O3-8hr'!$A:$Z,$IU83+DB$21-$G$21,$IT83)</f>
        <v>44.000000000000007</v>
      </c>
      <c r="DC83" s="10">
        <f>INDEX('O3-8hr'!$A:$Z,$IU83+DC$21-$G$21,$IT83)</f>
        <v>55</v>
      </c>
      <c r="DD83" s="10">
        <f>INDEX('O3-8hr'!$A:$Z,$IU83+DD$21-$G$21,$IT83)</f>
        <v>63</v>
      </c>
      <c r="DE83" s="10">
        <f>INDEX('O3-8hr'!$A:$Z,$IU83+DE$21-$G$21,$IT83)</f>
        <v>76</v>
      </c>
      <c r="DF83" s="10">
        <f>INDEX('O3-8hr'!$A:$Z,$IU83+DF$21-$G$21,$IT83)</f>
        <v>63</v>
      </c>
      <c r="DG83" s="10">
        <f>INDEX('O3-8hr'!$A:$Z,$IU83+DG$21-$G$21,$IT83)</f>
        <v>51.000000000000007</v>
      </c>
      <c r="DH83" s="10">
        <f>INDEX('O3-8hr'!$A:$Z,$IU83+DH$21-$G$21,$IT83)</f>
        <v>73.000000000000014</v>
      </c>
      <c r="DI83" s="10">
        <f>INDEX('O3-8hr'!$A:$Z,$IU83+DI$21-$G$21,$IT83)</f>
        <v>31</v>
      </c>
      <c r="DJ83" s="10">
        <f>INDEX('O3-8hr'!$A:$Z,$IU83+DJ$21-$G$21,$IT83)</f>
        <v>25</v>
      </c>
      <c r="DK83" s="10">
        <f>INDEX('O3-8hr'!$A:$Z,$IU83+DK$21-$G$21,$IT83)</f>
        <v>31</v>
      </c>
      <c r="DL83" s="10">
        <f>INDEX('O3-8hr'!$A:$Z,$IU83+DL$21-$G$21,$IT83)</f>
        <v>41</v>
      </c>
      <c r="DM83" s="10">
        <f>INDEX('O3-8hr'!$A:$Z,$IU83+DM$21-$G$21,$IT83)</f>
        <v>47</v>
      </c>
      <c r="DN83" s="10">
        <f>INDEX('O3-8hr'!$A:$Z,$IU83+DN$21-$G$21,$IT83)</f>
        <v>31</v>
      </c>
      <c r="DO83" s="10">
        <f>INDEX('O3-8hr'!$A:$Z,$IU83+DO$21-$G$21,$IT83)</f>
        <v>37.000000000000007</v>
      </c>
      <c r="DP83" s="10">
        <f>INDEX('O3-8hr'!$A:$Z,$IU83+DP$21-$G$21,$IT83)</f>
        <v>53.000000000000007</v>
      </c>
      <c r="DQ83" s="10">
        <f>INDEX('O3-8hr'!$A:$Z,$IU83+DQ$21-$G$21,$IT83)</f>
        <v>53.000000000000007</v>
      </c>
      <c r="DR83" s="10">
        <f>INDEX('O3-8hr'!$A:$Z,$IU83+DR$21-$G$21,$IT83)</f>
        <v>42</v>
      </c>
      <c r="DS83" s="10">
        <f>INDEX('O3-8hr'!$A:$Z,$IU83+DS$21-$G$21,$IT83)</f>
        <v>44.000000000000007</v>
      </c>
      <c r="DT83" s="10">
        <f>INDEX('O3-8hr'!$A:$Z,$IU83+DT$21-$G$21,$IT83)</f>
        <v>58</v>
      </c>
      <c r="DU83" s="10">
        <f>INDEX('O3-8hr'!$A:$Z,$IU83+DU$21-$G$21,$IT83)</f>
        <v>33</v>
      </c>
      <c r="DV83" s="10">
        <f>INDEX('O3-8hr'!$A:$Z,$IU83+DV$21-$G$21,$IT83)</f>
        <v>33</v>
      </c>
      <c r="DW83" s="10">
        <f>INDEX('O3-8hr'!$A:$Z,$IU83+DW$21-$G$21,$IT83)</f>
        <v>33</v>
      </c>
      <c r="DX83" s="10">
        <f>INDEX('O3-8hr'!$A:$Z,$IU83+DX$21-$G$21,$IT83)</f>
        <v>44.000000000000007</v>
      </c>
      <c r="DY83" s="10">
        <f>INDEX('O3-8hr'!$A:$Z,$IU83+DY$21-$G$21,$IT83)</f>
        <v>57</v>
      </c>
      <c r="DZ83" s="10">
        <f>INDEX('O3-8hr'!$A:$Z,$IU83+DZ$21-$G$21,$IT83)</f>
        <v>34</v>
      </c>
      <c r="EA83" s="10">
        <f>INDEX('O3-8hr'!$A:$Z,$IU83+EA$21-$G$21,$IT83)</f>
        <v>61.000000000000007</v>
      </c>
      <c r="EB83" s="10">
        <f>INDEX('O3-8hr'!$A:$Z,$IU83+EB$21-$G$21,$IT83)</f>
        <v>55</v>
      </c>
      <c r="EC83" s="10">
        <f>INDEX('O3-8hr'!$A:$Z,$IU83+EC$21-$G$21,$IT83)</f>
        <v>53.000000000000007</v>
      </c>
      <c r="ED83" s="10">
        <f>INDEX('O3-8hr'!$A:$Z,$IU83+ED$21-$G$21,$IT83)</f>
        <v>44.000000000000007</v>
      </c>
      <c r="EE83" s="10">
        <f>INDEX('O3-8hr'!$A:$Z,$IU83+EE$21-$G$21,$IT83)</f>
        <v>55</v>
      </c>
      <c r="EF83" s="10">
        <f>INDEX('O3-8hr'!$A:$Z,$IU83+EF$21-$G$21,$IT83)</f>
        <v>38</v>
      </c>
      <c r="EG83" s="10">
        <f>INDEX('O3-8hr'!$A:$Z,$IU83+EG$21-$G$21,$IT83)</f>
        <v>40</v>
      </c>
      <c r="EH83" s="10">
        <f>INDEX('O3-8hr'!$A:$Z,$IU83+EH$21-$G$21,$IT83)</f>
        <v>39</v>
      </c>
      <c r="EI83" s="10">
        <f>INDEX('O3-8hr'!$A:$Z,$IU83+EI$21-$G$21,$IT83)</f>
        <v>66</v>
      </c>
      <c r="EJ83" s="10">
        <f>INDEX('O3-8hr'!$A:$Z,$IU83+EJ$21-$G$21,$IT83)</f>
        <v>50</v>
      </c>
      <c r="EK83" s="10">
        <f>INDEX('O3-8hr'!$A:$Z,$IU83+EK$21-$G$21,$IT83)</f>
        <v>53.000000000000007</v>
      </c>
      <c r="EL83" s="10">
        <f>INDEX('O3-8hr'!$A:$Z,$IU83+EL$21-$G$21,$IT83)</f>
        <v>38</v>
      </c>
      <c r="EM83" s="10">
        <f>INDEX('O3-8hr'!$A:$Z,$IU83+EM$21-$G$21,$IT83)</f>
        <v>42</v>
      </c>
      <c r="EN83" s="10">
        <f>INDEX('O3-8hr'!$A:$Z,$IU83+EN$21-$G$21,$IT83)</f>
        <v>55</v>
      </c>
      <c r="EO83" s="10">
        <f>INDEX('O3-8hr'!$A:$Z,$IU83+EO$21-$G$21,$IT83)</f>
        <v>48</v>
      </c>
      <c r="EP83" s="10">
        <f>INDEX('O3-8hr'!$A:$Z,$IU83+EP$21-$G$21,$IT83)</f>
        <v>48</v>
      </c>
      <c r="EQ83" s="10">
        <f>INDEX('O3-8hr'!$A:$Z,$IU83+EQ$21-$G$21,$IT83)</f>
        <v>67</v>
      </c>
      <c r="ER83" s="10">
        <f>INDEX('O3-8hr'!$A:$Z,$IU83+ER$21-$G$21,$IT83)</f>
        <v>58</v>
      </c>
      <c r="ES83" s="10">
        <f>INDEX('O3-8hr'!$A:$Z,$IU83+ES$21-$G$21,$IT83)</f>
        <v>48</v>
      </c>
      <c r="ET83" s="10">
        <f>INDEX('O3-8hr'!$A:$Z,$IU83+ET$21-$G$21,$IT83)</f>
        <v>36.000000000000007</v>
      </c>
      <c r="EU83" s="10">
        <f>INDEX('O3-8hr'!$A:$Z,$IU83+EU$21-$G$21,$IT83)</f>
        <v>44.000000000000007</v>
      </c>
      <c r="EV83" s="10">
        <f>INDEX('O3-8hr'!$A:$Z,$IU83+EV$21-$G$21,$IT83)</f>
        <v>53.000000000000007</v>
      </c>
      <c r="EW83" s="10">
        <f>INDEX('O3-8hr'!$A:$Z,$IU83+EW$21-$G$21,$IT83)</f>
        <v>54</v>
      </c>
      <c r="EX83" s="10">
        <f>INDEX('O3-8hr'!$A:$Z,$IU83+EX$21-$G$21,$IT83)</f>
        <v>62</v>
      </c>
      <c r="EY83" s="10">
        <f>INDEX('O3-8hr'!$A:$Z,$IU83+EY$21-$G$21,$IT83)</f>
        <v>55</v>
      </c>
      <c r="EZ83" s="10">
        <f>INDEX('O3-8hr'!$A:$Z,$IU83+EZ$21-$G$21,$IT83)</f>
        <v>80</v>
      </c>
      <c r="FA83" s="10">
        <f>INDEX('O3-8hr'!$A:$Z,$IU83+FA$21-$G$21,$IT83)</f>
        <v>74.000000000000014</v>
      </c>
      <c r="FB83" s="10">
        <f>INDEX('O3-8hr'!$A:$Z,$IU83+FB$21-$G$21,$IT83)</f>
        <v>42</v>
      </c>
      <c r="FC83" s="10">
        <f>INDEX('O3-8hr'!$A:$Z,$IU83+FC$21-$G$21,$IT83)</f>
        <v>41</v>
      </c>
      <c r="FD83" s="10">
        <f>INDEX('O3-8hr'!$A:$Z,$IU83+FD$21-$G$21,$IT83)</f>
        <v>59.000000000000007</v>
      </c>
      <c r="FE83" s="10">
        <f>INDEX('O3-8hr'!$A:$Z,$IU83+FE$21-$G$21,$IT83)</f>
        <v>59.000000000000007</v>
      </c>
      <c r="FF83" s="10">
        <f>INDEX('O3-8hr'!$A:$Z,$IU83+FF$21-$G$21,$IT83)</f>
        <v>68</v>
      </c>
      <c r="FG83" s="10">
        <f>INDEX('O3-8hr'!$A:$Z,$IU83+FG$21-$G$21,$IT83)</f>
        <v>55</v>
      </c>
      <c r="FH83" s="10">
        <f>INDEX('O3-8hr'!$A:$Z,$IU83+FH$21-$G$21,$IT83)</f>
        <v>54</v>
      </c>
      <c r="FI83" s="10">
        <f>INDEX('O3-8hr'!$A:$Z,$IU83+FI$21-$G$21,$IT83)</f>
        <v>45.000000000000007</v>
      </c>
      <c r="FJ83" s="10">
        <f>INDEX('O3-8hr'!$A:$Z,$IU83+FJ$21-$G$21,$IT83)</f>
        <v>42</v>
      </c>
      <c r="FK83" s="10">
        <f>INDEX('O3-8hr'!$A:$Z,$IU83+FK$21-$G$21,$IT83)</f>
        <v>44.000000000000007</v>
      </c>
      <c r="FL83" s="10">
        <f>INDEX('O3-8hr'!$A:$Z,$IU83+FL$21-$G$21,$IT83)</f>
        <v>44.000000000000007</v>
      </c>
      <c r="FM83" s="10">
        <f>INDEX('O3-8hr'!$A:$Z,$IU83+FM$21-$G$21,$IT83)</f>
        <v>32</v>
      </c>
      <c r="FN83" s="10">
        <f>INDEX('O3-8hr'!$A:$Z,$IU83+FN$21-$G$21,$IT83)</f>
        <v>35</v>
      </c>
      <c r="FO83" s="10">
        <f>INDEX('O3-8hr'!$A:$Z,$IU83+FO$21-$G$21,$IT83)</f>
        <v>39</v>
      </c>
      <c r="FP83" s="10">
        <f>INDEX('O3-8hr'!$A:$Z,$IU83+FP$21-$G$21,$IT83)</f>
        <v>47</v>
      </c>
      <c r="FQ83" s="10">
        <f>INDEX('O3-8hr'!$A:$Z,$IU83+FQ$21-$G$21,$IT83)</f>
        <v>64</v>
      </c>
      <c r="FR83" s="10">
        <f>INDEX('O3-8hr'!$A:$Z,$IU83+FR$21-$G$21,$IT83)</f>
        <v>76</v>
      </c>
      <c r="FS83" s="10">
        <f>INDEX('O3-8hr'!$A:$Z,$IU83+FS$21-$G$21,$IT83)</f>
        <v>73.000000000000014</v>
      </c>
      <c r="FT83" s="10">
        <f>INDEX('O3-8hr'!$A:$Z,$IU83+FT$21-$G$21,$IT83)</f>
        <v>77</v>
      </c>
      <c r="FU83" s="10">
        <f>INDEX('O3-8hr'!$A:$Z,$IU83+FU$21-$G$21,$IT83)</f>
        <v>51.000000000000007</v>
      </c>
      <c r="FV83" s="10">
        <f>INDEX('O3-8hr'!$A:$Z,$IU83+FV$21-$G$21,$IT83)</f>
        <v>29</v>
      </c>
      <c r="FW83" s="10">
        <f>INDEX('O3-8hr'!$A:$Z,$IU83+FW$21-$G$21,$IT83)</f>
        <v>28</v>
      </c>
      <c r="FX83" s="10">
        <f>INDEX('O3-8hr'!$A:$Z,$IU83+FX$21-$G$21,$IT83)</f>
        <v>61.000000000000007</v>
      </c>
      <c r="FY83" s="10">
        <f>INDEX('O3-8hr'!$A:$Z,$IU83+FY$21-$G$21,$IT83)</f>
        <v>66</v>
      </c>
      <c r="FZ83" s="10">
        <f>INDEX('O3-8hr'!$A:$Z,$IU83+FZ$21-$G$21,$IT83)</f>
        <v>49</v>
      </c>
      <c r="GA83" s="10">
        <f>INDEX('O3-8hr'!$A:$Z,$IU83+GA$21-$G$21,$IT83)</f>
        <v>73.000000000000014</v>
      </c>
      <c r="GB83" s="10">
        <f>INDEX('O3-8hr'!$A:$Z,$IU83+GB$21-$G$21,$IT83)</f>
        <v>71.000000000000014</v>
      </c>
      <c r="GC83" s="10">
        <f>INDEX('O3-8hr'!$A:$Z,$IU83+GC$21-$G$21,$IT83)</f>
        <v>52.000000000000007</v>
      </c>
      <c r="GD83" s="10">
        <f>INDEX('O3-8hr'!$A:$Z,$IU83+GD$21-$G$21,$IT83)</f>
        <v>39</v>
      </c>
      <c r="GE83" s="10">
        <f>INDEX('O3-8hr'!$A:$Z,$IU83+GE$21-$G$21,$IT83)</f>
        <v>45.000000000000007</v>
      </c>
      <c r="GF83" s="10">
        <f>INDEX('O3-8hr'!$A:$Z,$IU83+GF$21-$G$21,$IT83)</f>
        <v>72.000000000000014</v>
      </c>
      <c r="GG83" s="10">
        <f>INDEX('O3-8hr'!$A:$Z,$IU83+GG$21-$G$21,$IT83)</f>
        <v>71.000000000000014</v>
      </c>
      <c r="GH83" s="10">
        <f>INDEX('O3-8hr'!$A:$Z,$IU83+GH$21-$G$21,$IT83)</f>
        <v>60</v>
      </c>
      <c r="GI83" s="10">
        <f>INDEX('O3-8hr'!$A:$Z,$IU83+GI$21-$G$21,$IT83)</f>
        <v>67</v>
      </c>
      <c r="GJ83" s="10">
        <f>INDEX('O3-8hr'!$A:$Z,$IU83+GJ$21-$G$21,$IT83)</f>
        <v>70</v>
      </c>
      <c r="GK83" s="10">
        <f>INDEX('O3-8hr'!$A:$Z,$IU83+GK$21-$G$21,$IT83)</f>
        <v>82</v>
      </c>
      <c r="GL83" s="10">
        <f>INDEX('O3-8hr'!$A:$Z,$IU83+GL$21-$G$21,$IT83)</f>
        <v>42</v>
      </c>
      <c r="GM83" s="10">
        <f>INDEX('O3-8hr'!$A:$Z,$IU83+GM$21-$G$21,$IT83)</f>
        <v>38</v>
      </c>
      <c r="GN83" s="10">
        <f>INDEX('O3-8hr'!$A:$Z,$IU83+GN$21-$G$21,$IT83)</f>
        <v>45.000000000000007</v>
      </c>
      <c r="GO83" s="10">
        <f>INDEX('O3-8hr'!$A:$Z,$IU83+GO$21-$G$21,$IT83)</f>
        <v>70</v>
      </c>
      <c r="GP83" s="10">
        <f>INDEX('O3-8hr'!$A:$Z,$IU83+GP$21-$G$21,$IT83)</f>
        <v>75</v>
      </c>
      <c r="GQ83" s="10">
        <f>INDEX('O3-8hr'!$A:$Z,$IU83+GQ$21-$G$21,$IT83)</f>
        <v>39</v>
      </c>
      <c r="GR83" s="10">
        <f>INDEX('O3-8hr'!$A:$Z,$IU83+GR$21-$G$21,$IT83)</f>
        <v>20</v>
      </c>
      <c r="GS83" s="10">
        <f>INDEX('O3-8hr'!$A:$Z,$IU83+GS$21-$G$21,$IT83)</f>
        <v>42</v>
      </c>
      <c r="GT83" s="10">
        <f>INDEX('O3-8hr'!$A:$Z,$IU83+GT$21-$G$21,$IT83)</f>
        <v>44.000000000000007</v>
      </c>
      <c r="GU83" s="10">
        <f>INDEX('O3-8hr'!$A:$Z,$IU83+GU$21-$G$21,$IT83)</f>
        <v>30</v>
      </c>
      <c r="GV83" s="10">
        <f>INDEX('O3-8hr'!$A:$Z,$IU83+GV$21-$G$21,$IT83)</f>
        <v>30</v>
      </c>
      <c r="GW83" s="10">
        <f>INDEX('O3-8hr'!$A:$Z,$IU83+GW$21-$G$21,$IT83)</f>
        <v>56</v>
      </c>
      <c r="GX83" s="10">
        <f>INDEX('O3-8hr'!$A:$Z,$IU83+GX$21-$G$21,$IT83)</f>
        <v>74.000000000000014</v>
      </c>
      <c r="GY83" s="10">
        <f>INDEX('O3-8hr'!$A:$Z,$IU83+GY$21-$G$21,$IT83)</f>
        <v>92</v>
      </c>
      <c r="GZ83" s="10">
        <f>INDEX('O3-8hr'!$A:$Z,$IU83+GZ$21-$G$21,$IT83)</f>
        <v>74.000000000000014</v>
      </c>
      <c r="HA83" s="10">
        <f>INDEX('O3-8hr'!$A:$Z,$IU83+HA$21-$G$21,$IT83)</f>
        <v>45.000000000000007</v>
      </c>
      <c r="HB83" s="10">
        <f>INDEX('O3-8hr'!$A:$Z,$IU83+HB$21-$G$21,$IT83)</f>
        <v>39</v>
      </c>
      <c r="HC83" s="10">
        <f>INDEX('O3-8hr'!$A:$Z,$IU83+HC$21-$G$21,$IT83)</f>
        <v>35</v>
      </c>
      <c r="HD83" s="10">
        <f>INDEX('O3-8hr'!$A:$Z,$IU83+HD$21-$G$21,$IT83)</f>
        <v>28</v>
      </c>
      <c r="HE83" s="10">
        <f>INDEX('O3-8hr'!$A:$Z,$IU83+HE$21-$G$21,$IT83)</f>
        <v>49</v>
      </c>
      <c r="HF83" s="10">
        <f>INDEX('O3-8hr'!$A:$Z,$IU83+HF$21-$G$21,$IT83)</f>
        <v>45.000000000000007</v>
      </c>
      <c r="HG83" s="10">
        <f>INDEX('O3-8hr'!$A:$Z,$IU83+HG$21-$G$21,$IT83)</f>
        <v>27</v>
      </c>
      <c r="HH83" s="10">
        <f>INDEX('O3-8hr'!$A:$Z,$IU83+HH$21-$G$21,$IT83)</f>
        <v>33</v>
      </c>
      <c r="HI83" s="10">
        <f>INDEX('O3-8hr'!$A:$Z,$IU83+HI$21-$G$21,$IT83)</f>
        <v>26.000000000000004</v>
      </c>
      <c r="HJ83" s="10">
        <f>INDEX('O3-8hr'!$A:$Z,$IU83+HJ$21-$G$21,$IT83)</f>
        <v>30</v>
      </c>
      <c r="HK83" s="10">
        <f>INDEX('O3-8hr'!$A:$Z,$IU83+HK$21-$G$21,$IT83)</f>
        <v>27</v>
      </c>
      <c r="HL83" s="10">
        <f>INDEX('O3-8hr'!$A:$Z,$IU83+HL$21-$G$21,$IT83)</f>
        <v>26.000000000000004</v>
      </c>
      <c r="HM83" s="10">
        <f>INDEX('O3-8hr'!$A:$Z,$IU83+HM$21-$G$21,$IT83)</f>
        <v>17</v>
      </c>
      <c r="HN83" s="10">
        <f>INDEX('O3-8hr'!$A:$Z,$IU83+HN$21-$G$21,$IT83)</f>
        <v>18.000000000000004</v>
      </c>
      <c r="HO83" s="10">
        <f>INDEX('O3-8hr'!$A:$Z,$IU83+HO$21-$G$21,$IT83)</f>
        <v>14</v>
      </c>
      <c r="HP83" s="10">
        <f>INDEX('O3-8hr'!$A:$Z,$IU83+HP$21-$G$21,$IT83)</f>
        <v>31</v>
      </c>
      <c r="HQ83" s="10">
        <f>INDEX('O3-8hr'!$A:$Z,$IU83+HQ$21-$G$21,$IT83)</f>
        <v>28</v>
      </c>
      <c r="HR83" s="10">
        <f>INDEX('O3-8hr'!$A:$Z,$IU83+HR$21-$G$21,$IT83)</f>
        <v>27</v>
      </c>
      <c r="HS83" s="10">
        <f>INDEX('O3-8hr'!$A:$Z,$IU83+HS$21-$G$21,$IT83)</f>
        <v>23</v>
      </c>
      <c r="HT83" s="10">
        <f>INDEX('O3-8hr'!$A:$Z,$IU83+HT$21-$G$21,$IT83)</f>
        <v>27</v>
      </c>
      <c r="HU83" s="10">
        <f>INDEX('O3-8hr'!$A:$Z,$IU83+HU$21-$G$21,$IT83)</f>
        <v>37.000000000000007</v>
      </c>
      <c r="HV83" s="10">
        <f>INDEX('O3-8hr'!$A:$Z,$IU83+HV$21-$G$21,$IT83)</f>
        <v>30</v>
      </c>
      <c r="HW83" s="10">
        <f>INDEX('O3-8hr'!$A:$Z,$IU83+HW$21-$G$21,$IT83)</f>
        <v>38</v>
      </c>
      <c r="HX83" s="10">
        <f>INDEX('O3-8hr'!$A:$Z,$IU83+HX$21-$G$21,$IT83)</f>
        <v>41</v>
      </c>
      <c r="HY83" s="10">
        <f>INDEX('O3-8hr'!$A:$Z,$IU83+HY$21-$G$21,$IT83)</f>
        <v>23</v>
      </c>
      <c r="HZ83" s="10">
        <f>INDEX('O3-8hr'!$A:$Z,$IU83+HZ$21-$G$21,$IT83)</f>
        <v>12</v>
      </c>
      <c r="IA83" s="10">
        <f>INDEX('O3-8hr'!$A:$Z,$IU83+IA$21-$G$21,$IT83)</f>
        <v>25</v>
      </c>
      <c r="IB83" s="10">
        <f>INDEX('O3-8hr'!$A:$Z,$IU83+IB$21-$G$21,$IT83)</f>
        <v>32</v>
      </c>
      <c r="IC83" s="10">
        <f>INDEX('O3-8hr'!$A:$Z,$IU83+IC$21-$G$21,$IT83)</f>
        <v>26.000000000000004</v>
      </c>
      <c r="ID83" s="10">
        <f>INDEX('O3-8hr'!$A:$Z,$IU83+ID$21-$G$21,$IT83)</f>
        <v>28</v>
      </c>
      <c r="IE83" s="10">
        <f>INDEX('O3-8hr'!$A:$Z,$IU83+IE$21-$G$21,$IT83)</f>
        <v>28</v>
      </c>
      <c r="IF83" s="10">
        <f>INDEX('O3-8hr'!$A:$Z,$IU83+IF$21-$G$21,$IT83)</f>
        <v>29</v>
      </c>
      <c r="IG83" s="10">
        <f>INDEX('O3-8hr'!$A:$Z,$IU83+IG$21-$G$21,$IT83)</f>
        <v>29</v>
      </c>
      <c r="IH83" s="10">
        <f>INDEX('O3-8hr'!$A:$Z,$IU83+IH$21-$G$21,$IT83)</f>
        <v>36.000000000000007</v>
      </c>
      <c r="II83" s="10">
        <f>INDEX('O3-8hr'!$A:$Z,$IU83+II$21-$G$21,$IT83)</f>
        <v>35</v>
      </c>
      <c r="IJ83" s="10">
        <f>INDEX('O3-8hr'!$A:$Z,$IU83+IJ$21-$G$21,$IT83)</f>
        <v>24</v>
      </c>
      <c r="IK83" s="10">
        <f>INDEX('O3-8hr'!$A:$Z,$IU83+IK$21-$G$21,$IT83)</f>
        <v>25</v>
      </c>
      <c r="IL83" s="10">
        <f>INDEX('O3-8hr'!$A:$Z,$IU83+IL$21-$G$21,$IT83)</f>
        <v>19</v>
      </c>
      <c r="IM83" s="10">
        <f>INDEX('O3-8hr'!$A:$Z,$IU83+IM$21-$G$21,$IT83)</f>
        <v>21</v>
      </c>
      <c r="IN83" s="10">
        <f>INDEX('O3-8hr'!$A:$Z,$IU83+IN$21-$G$21,$IT83)</f>
        <v>28</v>
      </c>
      <c r="IO83" s="10">
        <f>INDEX('O3-8hr'!$A:$Z,$IU83+IO$21-$G$21,$IT83)</f>
        <v>26.000000000000004</v>
      </c>
      <c r="IP83" s="10">
        <f>INDEX('O3-8hr'!$A:$Z,$IU83+IP$21-$G$21,$IT83)</f>
        <v>25</v>
      </c>
      <c r="IQ83" s="15">
        <f>INDEX('O3-8hr'!$A:$Z,$IU83+IQ$21-$G$21,$IT83)</f>
        <v>21</v>
      </c>
      <c r="IR83" s="21">
        <f t="shared" si="60"/>
        <v>92</v>
      </c>
      <c r="IT83" s="40">
        <f>MATCH($B83,'O3-8hr'!$1:$1,0)</f>
        <v>4</v>
      </c>
      <c r="IU83" s="40">
        <f>MATCH(DATE($A83,$IT$18,$IU$18),'O3-8hr'!$B:$B,0)</f>
        <v>65</v>
      </c>
    </row>
    <row r="84" spans="1:255" ht="12.75" customHeight="1" x14ac:dyDescent="0.2">
      <c r="A84" s="21">
        <v>2015</v>
      </c>
      <c r="B84" s="21">
        <v>340010006</v>
      </c>
      <c r="C84" s="20">
        <f>INDEX(Sites!$A:$N,MATCH($B84,Sites!$A:$A,0),2)</f>
        <v>39.464872</v>
      </c>
      <c r="D84" s="21" t="str">
        <f>INDEX(Sites!$A:$N,MATCH($B84,Sites!$A:$A,0),4)</f>
        <v>NJ</v>
      </c>
      <c r="E84" s="21" t="str">
        <f>INDEX(Sites!$A:$N,MATCH($B84,Sites!$A:$A,0),10)</f>
        <v>5.0</v>
      </c>
      <c r="F84" s="40" t="str">
        <f>INDEX(Sites!$A:$N,MATCH($B84,Sites!$A:$A,0),6)</f>
        <v>Brigantine</v>
      </c>
      <c r="G84" s="16">
        <f>INDEX('O3-8hr'!$A:$Z,$IU84+G$21-$G$21,$IT84)</f>
        <v>35</v>
      </c>
      <c r="H84" s="10">
        <f>INDEX('O3-8hr'!$A:$Z,$IU84+H$21-$G$21,$IT84)</f>
        <v>47</v>
      </c>
      <c r="I84" s="10">
        <f>INDEX('O3-8hr'!$A:$Z,$IU84+I$21-$G$21,$IT84)</f>
        <v>41</v>
      </c>
      <c r="J84" s="10">
        <f>INDEX('O3-8hr'!$A:$Z,$IU84+J$21-$G$21,$IT84)</f>
        <v>21</v>
      </c>
      <c r="K84" s="10">
        <f>INDEX('O3-8hr'!$A:$Z,$IU84+K$21-$G$21,$IT84)</f>
        <v>40</v>
      </c>
      <c r="L84" s="10">
        <f>INDEX('O3-8hr'!$A:$Z,$IU84+L$21-$G$21,$IT84)</f>
        <v>31</v>
      </c>
      <c r="M84" s="10">
        <f>INDEX('O3-8hr'!$A:$Z,$IU84+M$21-$G$21,$IT84)</f>
        <v>43</v>
      </c>
      <c r="N84" s="10">
        <f>INDEX('O3-8hr'!$A:$Z,$IU84+N$21-$G$21,$IT84)</f>
        <v>58</v>
      </c>
      <c r="O84" s="10">
        <f>INDEX('O3-8hr'!$A:$Z,$IU84+O$21-$G$21,$IT84)</f>
        <v>52.000000000000007</v>
      </c>
      <c r="P84" s="10">
        <f>INDEX('O3-8hr'!$A:$Z,$IU84+P$21-$G$21,$IT84)</f>
        <v>43</v>
      </c>
      <c r="Q84" s="10">
        <f>INDEX('O3-8hr'!$A:$Z,$IU84+Q$21-$G$21,$IT84)</f>
        <v>43</v>
      </c>
      <c r="R84" s="10">
        <f>INDEX('O3-8hr'!$A:$Z,$IU84+R$21-$G$21,$IT84)</f>
        <v>46</v>
      </c>
      <c r="S84" s="10">
        <f>INDEX('O3-8hr'!$A:$Z,$IU84+S$21-$G$21,$IT84)</f>
        <v>45.000000000000007</v>
      </c>
      <c r="T84" s="10">
        <f>INDEX('O3-8hr'!$A:$Z,$IU84+T$21-$G$21,$IT84)</f>
        <v>42</v>
      </c>
      <c r="U84" s="10">
        <f>INDEX('O3-8hr'!$A:$Z,$IU84+U$21-$G$21,$IT84)</f>
        <v>38</v>
      </c>
      <c r="V84" s="10">
        <f>INDEX('O3-8hr'!$A:$Z,$IU84+V$21-$G$21,$IT84)</f>
        <v>42</v>
      </c>
      <c r="W84" s="10">
        <f>INDEX('O3-8hr'!$A:$Z,$IU84+W$21-$G$21,$IT84)</f>
        <v>44.000000000000007</v>
      </c>
      <c r="X84" s="10">
        <f>INDEX('O3-8hr'!$A:$Z,$IU84+X$21-$G$21,$IT84)</f>
        <v>44.000000000000007</v>
      </c>
      <c r="Y84" s="10">
        <f>INDEX('O3-8hr'!$A:$Z,$IU84+Y$21-$G$21,$IT84)</f>
        <v>43</v>
      </c>
      <c r="Z84" s="10">
        <f>INDEX('O3-8hr'!$A:$Z,$IU84+Z$21-$G$21,$IT84)</f>
        <v>44.000000000000007</v>
      </c>
      <c r="AA84" s="10">
        <f>INDEX('O3-8hr'!$A:$Z,$IU84+AA$21-$G$21,$IT84)</f>
        <v>41</v>
      </c>
      <c r="AB84" s="10">
        <f>INDEX('O3-8hr'!$A:$Z,$IU84+AB$21-$G$21,$IT84)</f>
        <v>43</v>
      </c>
      <c r="AC84" s="10">
        <f>INDEX('O3-8hr'!$A:$Z,$IU84+AC$21-$G$21,$IT84)</f>
        <v>36.000000000000007</v>
      </c>
      <c r="AD84" s="10">
        <f>INDEX('O3-8hr'!$A:$Z,$IU84+AD$21-$G$21,$IT84)</f>
        <v>31</v>
      </c>
      <c r="AE84" s="10">
        <f>INDEX('O3-8hr'!$A:$Z,$IU84+AE$21-$G$21,$IT84)</f>
        <v>39</v>
      </c>
      <c r="AF84" s="10">
        <f>INDEX('O3-8hr'!$A:$Z,$IU84+AF$21-$G$21,$IT84)</f>
        <v>40</v>
      </c>
      <c r="AG84" s="10">
        <f>INDEX('O3-8hr'!$A:$Z,$IU84+AG$21-$G$21,$IT84)</f>
        <v>31</v>
      </c>
      <c r="AH84" s="10">
        <f>INDEX('O3-8hr'!$A:$Z,$IU84+AH$21-$G$21,$IT84)</f>
        <v>37.000000000000007</v>
      </c>
      <c r="AI84" s="10">
        <f>INDEX('O3-8hr'!$A:$Z,$IU84+AI$21-$G$21,$IT84)</f>
        <v>43</v>
      </c>
      <c r="AJ84" s="10">
        <f>INDEX('O3-8hr'!$A:$Z,$IU84+AJ$21-$G$21,$IT84)</f>
        <v>42</v>
      </c>
      <c r="AK84" s="10">
        <f>INDEX('O3-8hr'!$A:$Z,$IU84+AK$21-$G$21,$IT84)</f>
        <v>44.000000000000007</v>
      </c>
      <c r="AL84" s="10">
        <f>INDEX('O3-8hr'!$A:$Z,$IU84+AL$21-$G$21,$IT84)</f>
        <v>43</v>
      </c>
      <c r="AM84" s="10">
        <f>INDEX('O3-8hr'!$A:$Z,$IU84+AM$21-$G$21,$IT84)</f>
        <v>49</v>
      </c>
      <c r="AN84" s="10">
        <f>INDEX('O3-8hr'!$A:$Z,$IU84+AN$21-$G$21,$IT84)</f>
        <v>40</v>
      </c>
      <c r="AO84" s="10">
        <f>INDEX('O3-8hr'!$A:$Z,$IU84+AO$21-$G$21,$IT84)</f>
        <v>41</v>
      </c>
      <c r="AP84" s="10">
        <f>INDEX('O3-8hr'!$A:$Z,$IU84+AP$21-$G$21,$IT84)</f>
        <v>47</v>
      </c>
      <c r="AQ84" s="10">
        <f>INDEX('O3-8hr'!$A:$Z,$IU84+AQ$21-$G$21,$IT84)</f>
        <v>46</v>
      </c>
      <c r="AR84" s="10">
        <f>INDEX('O3-8hr'!$A:$Z,$IU84+AR$21-$G$21,$IT84)</f>
        <v>41</v>
      </c>
      <c r="AS84" s="10">
        <f>INDEX('O3-8hr'!$A:$Z,$IU84+AS$21-$G$21,$IT84)</f>
        <v>43</v>
      </c>
      <c r="AT84" s="10">
        <f>INDEX('O3-8hr'!$A:$Z,$IU84+AT$21-$G$21,$IT84)</f>
        <v>42</v>
      </c>
      <c r="AU84" s="10">
        <f>INDEX('O3-8hr'!$A:$Z,$IU84+AU$21-$G$21,$IT84)</f>
        <v>33</v>
      </c>
      <c r="AV84" s="10">
        <f>INDEX('O3-8hr'!$A:$Z,$IU84+AV$21-$G$21,$IT84)</f>
        <v>51.000000000000007</v>
      </c>
      <c r="AW84" s="10">
        <f>INDEX('O3-8hr'!$A:$Z,$IU84+AW$21-$G$21,$IT84)</f>
        <v>48</v>
      </c>
      <c r="AX84" s="10">
        <f>INDEX('O3-8hr'!$A:$Z,$IU84+AX$21-$G$21,$IT84)</f>
        <v>51.000000000000007</v>
      </c>
      <c r="AY84" s="10">
        <f>INDEX('O3-8hr'!$A:$Z,$IU84+AY$21-$G$21,$IT84)</f>
        <v>31</v>
      </c>
      <c r="AZ84" s="10">
        <f>INDEX('O3-8hr'!$A:$Z,$IU84+AZ$21-$G$21,$IT84)</f>
        <v>46</v>
      </c>
      <c r="BA84" s="10">
        <f>INDEX('O3-8hr'!$A:$Z,$IU84+BA$21-$G$21,$IT84)</f>
        <v>49</v>
      </c>
      <c r="BB84" s="10">
        <f>INDEX('O3-8hr'!$A:$Z,$IU84+BB$21-$G$21,$IT84)</f>
        <v>40</v>
      </c>
      <c r="BC84" s="10">
        <f>INDEX('O3-8hr'!$A:$Z,$IU84+BC$21-$G$21,$IT84)</f>
        <v>53.000000000000007</v>
      </c>
      <c r="BD84" s="10">
        <f>INDEX('O3-8hr'!$A:$Z,$IU84+BD$21-$G$21,$IT84)</f>
        <v>41</v>
      </c>
      <c r="BE84" s="10">
        <f>INDEX('O3-8hr'!$A:$Z,$IU84+BE$21-$G$21,$IT84)</f>
        <v>42</v>
      </c>
      <c r="BF84" s="10">
        <f>INDEX('O3-8hr'!$A:$Z,$IU84+BF$21-$G$21,$IT84)</f>
        <v>47</v>
      </c>
      <c r="BG84" s="10">
        <f>INDEX('O3-8hr'!$A:$Z,$IU84+BG$21-$G$21,$IT84)</f>
        <v>48</v>
      </c>
      <c r="BH84" s="10">
        <f>INDEX('O3-8hr'!$A:$Z,$IU84+BH$21-$G$21,$IT84)</f>
        <v>40</v>
      </c>
      <c r="BI84" s="10">
        <f>INDEX('O3-8hr'!$A:$Z,$IU84+BI$21-$G$21,$IT84)</f>
        <v>47</v>
      </c>
      <c r="BJ84" s="10">
        <f>INDEX('O3-8hr'!$A:$Z,$IU84+BJ$21-$G$21,$IT84)</f>
        <v>43</v>
      </c>
      <c r="BK84" s="10">
        <f>INDEX('O3-8hr'!$A:$Z,$IU84+BK$21-$G$21,$IT84)</f>
        <v>42</v>
      </c>
      <c r="BL84" s="10">
        <f>INDEX('O3-8hr'!$A:$Z,$IU84+BL$21-$G$21,$IT84)</f>
        <v>42</v>
      </c>
      <c r="BM84" s="10">
        <f>INDEX('O3-8hr'!$A:$Z,$IU84+BM$21-$G$21,$IT84)</f>
        <v>42</v>
      </c>
      <c r="BN84" s="10">
        <f>INDEX('O3-8hr'!$A:$Z,$IU84+BN$21-$G$21,$IT84)</f>
        <v>48</v>
      </c>
      <c r="BO84" s="10">
        <f>INDEX('O3-8hr'!$A:$Z,$IU84+BO$21-$G$21,$IT84)</f>
        <v>40</v>
      </c>
      <c r="BP84" s="10">
        <f>INDEX('O3-8hr'!$A:$Z,$IU84+BP$21-$G$21,$IT84)</f>
        <v>39</v>
      </c>
      <c r="BQ84" s="10">
        <f>INDEX('O3-8hr'!$A:$Z,$IU84+BQ$21-$G$21,$IT84)</f>
        <v>43</v>
      </c>
      <c r="BR84" s="10">
        <f>INDEX('O3-8hr'!$A:$Z,$IU84+BR$21-$G$21,$IT84)</f>
        <v>48</v>
      </c>
      <c r="BS84" s="10">
        <f>INDEX('O3-8hr'!$A:$Z,$IU84+BS$21-$G$21,$IT84)</f>
        <v>57</v>
      </c>
      <c r="BT84" s="10">
        <f>INDEX('O3-8hr'!$A:$Z,$IU84+BT$21-$G$21,$IT84)</f>
        <v>55</v>
      </c>
      <c r="BU84" s="10">
        <f>INDEX('O3-8hr'!$A:$Z,$IU84+BU$21-$G$21,$IT84)</f>
        <v>56</v>
      </c>
      <c r="BV84" s="10">
        <f>INDEX('O3-8hr'!$A:$Z,$IU84+BV$21-$G$21,$IT84)</f>
        <v>53.000000000000007</v>
      </c>
      <c r="BW84" s="10">
        <f>INDEX('O3-8hr'!$A:$Z,$IU84+BW$21-$G$21,$IT84)</f>
        <v>54</v>
      </c>
      <c r="BX84" s="10">
        <f>INDEX('O3-8hr'!$A:$Z,$IU84+BX$21-$G$21,$IT84)</f>
        <v>35</v>
      </c>
      <c r="BY84" s="10">
        <f>INDEX('O3-8hr'!$A:$Z,$IU84+BY$21-$G$21,$IT84)</f>
        <v>23</v>
      </c>
      <c r="BZ84" s="10">
        <f>INDEX('O3-8hr'!$A:$Z,$IU84+BZ$21-$G$21,$IT84)</f>
        <v>23</v>
      </c>
      <c r="CA84" s="10">
        <f>INDEX('O3-8hr'!$A:$Z,$IU84+CA$21-$G$21,$IT84)</f>
        <v>49</v>
      </c>
      <c r="CB84" s="10">
        <f>INDEX('O3-8hr'!$A:$Z,$IU84+CB$21-$G$21,$IT84)</f>
        <v>36.000000000000007</v>
      </c>
      <c r="CC84" s="10">
        <f>INDEX('O3-8hr'!$A:$Z,$IU84+CC$21-$G$21,$IT84)</f>
        <v>51.000000000000007</v>
      </c>
      <c r="CD84" s="10">
        <f>INDEX('O3-8hr'!$A:$Z,$IU84+CD$21-$G$21,$IT84)</f>
        <v>58</v>
      </c>
      <c r="CE84" s="10">
        <f>INDEX('O3-8hr'!$A:$Z,$IU84+CE$21-$G$21,$IT84)</f>
        <v>48</v>
      </c>
      <c r="CF84" s="10">
        <f>INDEX('O3-8hr'!$A:$Z,$IU84+CF$21-$G$21,$IT84)</f>
        <v>45.000000000000007</v>
      </c>
      <c r="CG84" s="10">
        <f>INDEX('O3-8hr'!$A:$Z,$IU84+CG$21-$G$21,$IT84)</f>
        <v>45.000000000000007</v>
      </c>
      <c r="CH84" s="10">
        <f>INDEX('O3-8hr'!$A:$Z,$IU84+CH$21-$G$21,$IT84)</f>
        <v>46</v>
      </c>
      <c r="CI84" s="10">
        <f>INDEX('O3-8hr'!$A:$Z,$IU84+CI$21-$G$21,$IT84)</f>
        <v>38</v>
      </c>
      <c r="CJ84" s="10">
        <f>INDEX('O3-8hr'!$A:$Z,$IU84+CJ$21-$G$21,$IT84)</f>
        <v>42</v>
      </c>
      <c r="CK84" s="10">
        <f>INDEX('O3-8hr'!$A:$Z,$IU84+CK$21-$G$21,$IT84)</f>
        <v>59.000000000000007</v>
      </c>
      <c r="CL84" s="10">
        <f>INDEX('O3-8hr'!$A:$Z,$IU84+CL$21-$G$21,$IT84)</f>
        <v>51.000000000000007</v>
      </c>
      <c r="CM84" s="10">
        <f>INDEX('O3-8hr'!$A:$Z,$IU84+CM$21-$G$21,$IT84)</f>
        <v>59.000000000000007</v>
      </c>
      <c r="CN84" s="10">
        <f>INDEX('O3-8hr'!$A:$Z,$IU84+CN$21-$G$21,$IT84)</f>
        <v>55</v>
      </c>
      <c r="CO84" s="10">
        <f>INDEX('O3-8hr'!$A:$Z,$IU84+CO$21-$G$21,$IT84)</f>
        <v>45.000000000000007</v>
      </c>
      <c r="CP84" s="10">
        <f>INDEX('O3-8hr'!$A:$Z,$IU84+CP$21-$G$21,$IT84)</f>
        <v>39</v>
      </c>
      <c r="CQ84" s="10">
        <f>INDEX('O3-8hr'!$A:$Z,$IU84+CQ$21-$G$21,$IT84)</f>
        <v>40</v>
      </c>
      <c r="CR84" s="10">
        <f>INDEX('O3-8hr'!$A:$Z,$IU84+CR$21-$G$21,$IT84)</f>
        <v>43</v>
      </c>
      <c r="CS84" s="10">
        <f>INDEX('O3-8hr'!$A:$Z,$IU84+CS$21-$G$21,$IT84)</f>
        <v>23</v>
      </c>
      <c r="CT84" s="10">
        <f>INDEX('O3-8hr'!$A:$Z,$IU84+CT$21-$G$21,$IT84)</f>
        <v>25</v>
      </c>
      <c r="CU84" s="10">
        <f>INDEX('O3-8hr'!$A:$Z,$IU84+CU$21-$G$21,$IT84)</f>
        <v>29</v>
      </c>
      <c r="CV84" s="10">
        <f>INDEX('O3-8hr'!$A:$Z,$IU84+CV$21-$G$21,$IT84)</f>
        <v>23</v>
      </c>
      <c r="CW84" s="10">
        <f>INDEX('O3-8hr'!$A:$Z,$IU84+CW$21-$G$21,$IT84)</f>
        <v>29</v>
      </c>
      <c r="CX84" s="10">
        <f>INDEX('O3-8hr'!$A:$Z,$IU84+CX$21-$G$21,$IT84)</f>
        <v>40</v>
      </c>
      <c r="CY84" s="10">
        <f>INDEX('O3-8hr'!$A:$Z,$IU84+CY$21-$G$21,$IT84)</f>
        <v>38</v>
      </c>
      <c r="CZ84" s="10">
        <f>INDEX('O3-8hr'!$A:$Z,$IU84+CZ$21-$G$21,$IT84)</f>
        <v>45.000000000000007</v>
      </c>
      <c r="DA84" s="10">
        <f>INDEX('O3-8hr'!$A:$Z,$IU84+DA$21-$G$21,$IT84)</f>
        <v>35</v>
      </c>
      <c r="DB84" s="10">
        <f>INDEX('O3-8hr'!$A:$Z,$IU84+DB$21-$G$21,$IT84)</f>
        <v>44.000000000000007</v>
      </c>
      <c r="DC84" s="10">
        <f>INDEX('O3-8hr'!$A:$Z,$IU84+DC$21-$G$21,$IT84)</f>
        <v>60</v>
      </c>
      <c r="DD84" s="10">
        <f>INDEX('O3-8hr'!$A:$Z,$IU84+DD$21-$G$21,$IT84)</f>
        <v>54</v>
      </c>
      <c r="DE84" s="10">
        <f>INDEX('O3-8hr'!$A:$Z,$IU84+DE$21-$G$21,$IT84)</f>
        <v>57</v>
      </c>
      <c r="DF84" s="10">
        <f>INDEX('O3-8hr'!$A:$Z,$IU84+DF$21-$G$21,$IT84)</f>
        <v>46</v>
      </c>
      <c r="DG84" s="10">
        <f>INDEX('O3-8hr'!$A:$Z,$IU84+DG$21-$G$21,$IT84)</f>
        <v>68</v>
      </c>
      <c r="DH84" s="10">
        <f>INDEX('O3-8hr'!$A:$Z,$IU84+DH$21-$G$21,$IT84)</f>
        <v>63</v>
      </c>
      <c r="DI84" s="10">
        <f>INDEX('O3-8hr'!$A:$Z,$IU84+DI$21-$G$21,$IT84)</f>
        <v>42</v>
      </c>
      <c r="DJ84" s="10">
        <f>INDEX('O3-8hr'!$A:$Z,$IU84+DJ$21-$G$21,$IT84)</f>
        <v>42</v>
      </c>
      <c r="DK84" s="10">
        <f>INDEX('O3-8hr'!$A:$Z,$IU84+DK$21-$G$21,$IT84)</f>
        <v>33</v>
      </c>
      <c r="DL84" s="10">
        <f>INDEX('O3-8hr'!$A:$Z,$IU84+DL$21-$G$21,$IT84)</f>
        <v>37.000000000000007</v>
      </c>
      <c r="DM84" s="10">
        <f>INDEX('O3-8hr'!$A:$Z,$IU84+DM$21-$G$21,$IT84)</f>
        <v>57</v>
      </c>
      <c r="DN84" s="10">
        <f>INDEX('O3-8hr'!$A:$Z,$IU84+DN$21-$G$21,$IT84)</f>
        <v>52.000000000000007</v>
      </c>
      <c r="DO84" s="10">
        <f>INDEX('O3-8hr'!$A:$Z,$IU84+DO$21-$G$21,$IT84)</f>
        <v>40</v>
      </c>
      <c r="DP84" s="10">
        <f>INDEX('O3-8hr'!$A:$Z,$IU84+DP$21-$G$21,$IT84)</f>
        <v>60</v>
      </c>
      <c r="DQ84" s="10">
        <f>INDEX('O3-8hr'!$A:$Z,$IU84+DQ$21-$G$21,$IT84)</f>
        <v>56</v>
      </c>
      <c r="DR84" s="10">
        <f>INDEX('O3-8hr'!$A:$Z,$IU84+DR$21-$G$21,$IT84)</f>
        <v>57</v>
      </c>
      <c r="DS84" s="10">
        <f>INDEX('O3-8hr'!$A:$Z,$IU84+DS$21-$G$21,$IT84)</f>
        <v>53.000000000000007</v>
      </c>
      <c r="DT84" s="10">
        <f>INDEX('O3-8hr'!$A:$Z,$IU84+DT$21-$G$21,$IT84)</f>
        <v>52.000000000000007</v>
      </c>
      <c r="DU84" s="10">
        <f>INDEX('O3-8hr'!$A:$Z,$IU84+DU$21-$G$21,$IT84)</f>
        <v>42</v>
      </c>
      <c r="DV84" s="10">
        <f>INDEX('O3-8hr'!$A:$Z,$IU84+DV$21-$G$21,$IT84)</f>
        <v>44.000000000000007</v>
      </c>
      <c r="DW84" s="10">
        <f>INDEX('O3-8hr'!$A:$Z,$IU84+DW$21-$G$21,$IT84)</f>
        <v>45.000000000000007</v>
      </c>
      <c r="DX84" s="10">
        <f>INDEX('O3-8hr'!$A:$Z,$IU84+DX$21-$G$21,$IT84)</f>
        <v>48</v>
      </c>
      <c r="DY84" s="10">
        <f>INDEX('O3-8hr'!$A:$Z,$IU84+DY$21-$G$21,$IT84)</f>
        <v>64</v>
      </c>
      <c r="DZ84" s="10">
        <f>INDEX('O3-8hr'!$A:$Z,$IU84+DZ$21-$G$21,$IT84)</f>
        <v>43</v>
      </c>
      <c r="EA84" s="10">
        <f>INDEX('O3-8hr'!$A:$Z,$IU84+EA$21-$G$21,$IT84)</f>
        <v>54</v>
      </c>
      <c r="EB84" s="10">
        <f>INDEX('O3-8hr'!$A:$Z,$IU84+EB$21-$G$21,$IT84)</f>
        <v>52.000000000000007</v>
      </c>
      <c r="EC84" s="10">
        <f>INDEX('O3-8hr'!$A:$Z,$IU84+EC$21-$G$21,$IT84)</f>
        <v>50</v>
      </c>
      <c r="ED84" s="10">
        <f>INDEX('O3-8hr'!$A:$Z,$IU84+ED$21-$G$21,$IT84)</f>
        <v>41</v>
      </c>
      <c r="EE84" s="10">
        <f>INDEX('O3-8hr'!$A:$Z,$IU84+EE$21-$G$21,$IT84)</f>
        <v>48</v>
      </c>
      <c r="EF84" s="10">
        <f>INDEX('O3-8hr'!$A:$Z,$IU84+EF$21-$G$21,$IT84)</f>
        <v>44.000000000000007</v>
      </c>
      <c r="EG84" s="10">
        <f>INDEX('O3-8hr'!$A:$Z,$IU84+EG$21-$G$21,$IT84)</f>
        <v>52.000000000000007</v>
      </c>
      <c r="EH84" s="10">
        <f>INDEX('O3-8hr'!$A:$Z,$IU84+EH$21-$G$21,$IT84)</f>
        <v>53.000000000000007</v>
      </c>
      <c r="EI84" s="10">
        <f>INDEX('O3-8hr'!$A:$Z,$IU84+EI$21-$G$21,$IT84)</f>
        <v>63</v>
      </c>
      <c r="EJ84" s="10">
        <f>INDEX('O3-8hr'!$A:$Z,$IU84+EJ$21-$G$21,$IT84)</f>
        <v>49</v>
      </c>
      <c r="EK84" s="10">
        <f>INDEX('O3-8hr'!$A:$Z,$IU84+EK$21-$G$21,$IT84)</f>
        <v>45.000000000000007</v>
      </c>
      <c r="EL84" s="10">
        <f>INDEX('O3-8hr'!$A:$Z,$IU84+EL$21-$G$21,$IT84)</f>
        <v>44.000000000000007</v>
      </c>
      <c r="EM84" s="10">
        <f>INDEX('O3-8hr'!$A:$Z,$IU84+EM$21-$G$21,$IT84)</f>
        <v>39</v>
      </c>
      <c r="EN84" s="10">
        <f>INDEX('O3-8hr'!$A:$Z,$IU84+EN$21-$G$21,$IT84)</f>
        <v>37.000000000000007</v>
      </c>
      <c r="EO84" s="10">
        <f>INDEX('O3-8hr'!$A:$Z,$IU84+EO$21-$G$21,$IT84)</f>
        <v>41</v>
      </c>
      <c r="EP84" s="10">
        <f>INDEX('O3-8hr'!$A:$Z,$IU84+EP$21-$G$21,$IT84)</f>
        <v>37.000000000000007</v>
      </c>
      <c r="EQ84" s="10">
        <f>INDEX('O3-8hr'!$A:$Z,$IU84+EQ$21-$G$21,$IT84)</f>
        <v>46</v>
      </c>
      <c r="ER84" s="10">
        <f>INDEX('O3-8hr'!$A:$Z,$IU84+ER$21-$G$21,$IT84)</f>
        <v>59.000000000000007</v>
      </c>
      <c r="ES84" s="10">
        <f>INDEX('O3-8hr'!$A:$Z,$IU84+ES$21-$G$21,$IT84)</f>
        <v>42</v>
      </c>
      <c r="ET84" s="10">
        <f>INDEX('O3-8hr'!$A:$Z,$IU84+ET$21-$G$21,$IT84)</f>
        <v>46</v>
      </c>
      <c r="EU84" s="10">
        <f>INDEX('O3-8hr'!$A:$Z,$IU84+EU$21-$G$21,$IT84)</f>
        <v>51.000000000000007</v>
      </c>
      <c r="EV84" s="10">
        <f>INDEX('O3-8hr'!$A:$Z,$IU84+EV$21-$G$21,$IT84)</f>
        <v>63</v>
      </c>
      <c r="EW84" s="10">
        <f>INDEX('O3-8hr'!$A:$Z,$IU84+EW$21-$G$21,$IT84)</f>
        <v>64</v>
      </c>
      <c r="EX84" s="10">
        <f>INDEX('O3-8hr'!$A:$Z,$IU84+EX$21-$G$21,$IT84)</f>
        <v>49</v>
      </c>
      <c r="EY84" s="10">
        <f>INDEX('O3-8hr'!$A:$Z,$IU84+EY$21-$G$21,$IT84)</f>
        <v>46</v>
      </c>
      <c r="EZ84" s="10">
        <f>INDEX('O3-8hr'!$A:$Z,$IU84+EZ$21-$G$21,$IT84)</f>
        <v>31</v>
      </c>
      <c r="FA84" s="10">
        <f>INDEX('O3-8hr'!$A:$Z,$IU84+FA$21-$G$21,$IT84)</f>
        <v>43</v>
      </c>
      <c r="FB84" s="10">
        <f>INDEX('O3-8hr'!$A:$Z,$IU84+FB$21-$G$21,$IT84)</f>
        <v>31</v>
      </c>
      <c r="FC84" s="10">
        <f>INDEX('O3-8hr'!$A:$Z,$IU84+FC$21-$G$21,$IT84)</f>
        <v>58</v>
      </c>
      <c r="FD84" s="10">
        <f>INDEX('O3-8hr'!$A:$Z,$IU84+FD$21-$G$21,$IT84)</f>
        <v>55</v>
      </c>
      <c r="FE84" s="10">
        <f>INDEX('O3-8hr'!$A:$Z,$IU84+FE$21-$G$21,$IT84)</f>
        <v>53.000000000000007</v>
      </c>
      <c r="FF84" s="10">
        <f>INDEX('O3-8hr'!$A:$Z,$IU84+FF$21-$G$21,$IT84)</f>
        <v>53.000000000000007</v>
      </c>
      <c r="FG84" s="10">
        <f>INDEX('O3-8hr'!$A:$Z,$IU84+FG$21-$G$21,$IT84)</f>
        <v>60</v>
      </c>
      <c r="FH84" s="10">
        <f>INDEX('O3-8hr'!$A:$Z,$IU84+FH$21-$G$21,$IT84)</f>
        <v>62</v>
      </c>
      <c r="FI84" s="10">
        <f>INDEX('O3-8hr'!$A:$Z,$IU84+FI$21-$G$21,$IT84)</f>
        <v>43</v>
      </c>
      <c r="FJ84" s="10">
        <f>INDEX('O3-8hr'!$A:$Z,$IU84+FJ$21-$G$21,$IT84)</f>
        <v>45.000000000000007</v>
      </c>
      <c r="FK84" s="10">
        <f>INDEX('O3-8hr'!$A:$Z,$IU84+FK$21-$G$21,$IT84)</f>
        <v>31</v>
      </c>
      <c r="FL84" s="10">
        <f>INDEX('O3-8hr'!$A:$Z,$IU84+FL$21-$G$21,$IT84)</f>
        <v>44.000000000000007</v>
      </c>
      <c r="FM84" s="10">
        <f>INDEX('O3-8hr'!$A:$Z,$IU84+FM$21-$G$21,$IT84)</f>
        <v>33</v>
      </c>
      <c r="FN84" s="10">
        <f>INDEX('O3-8hr'!$A:$Z,$IU84+FN$21-$G$21,$IT84)</f>
        <v>36.000000000000007</v>
      </c>
      <c r="FO84" s="10">
        <f>INDEX('O3-8hr'!$A:$Z,$IU84+FO$21-$G$21,$IT84)</f>
        <v>47</v>
      </c>
      <c r="FP84" s="10">
        <f>INDEX('O3-8hr'!$A:$Z,$IU84+FP$21-$G$21,$IT84)</f>
        <v>43</v>
      </c>
      <c r="FQ84" s="10">
        <f>INDEX('O3-8hr'!$A:$Z,$IU84+FQ$21-$G$21,$IT84)</f>
        <v>58</v>
      </c>
      <c r="FR84" s="10">
        <f>INDEX('O3-8hr'!$A:$Z,$IU84+FR$21-$G$21,$IT84)</f>
        <v>62</v>
      </c>
      <c r="FS84" s="10">
        <f>INDEX('O3-8hr'!$A:$Z,$IU84+FS$21-$G$21,$IT84)</f>
        <v>57</v>
      </c>
      <c r="FT84" s="10">
        <f>INDEX('O3-8hr'!$A:$Z,$IU84+FT$21-$G$21,$IT84)</f>
        <v>50</v>
      </c>
      <c r="FU84" s="10">
        <f>INDEX('O3-8hr'!$A:$Z,$IU84+FU$21-$G$21,$IT84)</f>
        <v>41</v>
      </c>
      <c r="FV84" s="10">
        <f>INDEX('O3-8hr'!$A:$Z,$IU84+FV$21-$G$21,$IT84)</f>
        <v>27</v>
      </c>
      <c r="FW84" s="10">
        <f>INDEX('O3-8hr'!$A:$Z,$IU84+FW$21-$G$21,$IT84)</f>
        <v>23</v>
      </c>
      <c r="FX84" s="10">
        <f>INDEX('O3-8hr'!$A:$Z,$IU84+FX$21-$G$21,$IT84)</f>
        <v>61.000000000000007</v>
      </c>
      <c r="FY84" s="10">
        <f>INDEX('O3-8hr'!$A:$Z,$IU84+FY$21-$G$21,$IT84)</f>
        <v>55</v>
      </c>
      <c r="FZ84" s="10">
        <f>INDEX('O3-8hr'!$A:$Z,$IU84+FZ$21-$G$21,$IT84)</f>
        <v>41</v>
      </c>
      <c r="GA84" s="10">
        <f>INDEX('O3-8hr'!$A:$Z,$IU84+GA$21-$G$21,$IT84)</f>
        <v>68</v>
      </c>
      <c r="GB84" s="10">
        <f>INDEX('O3-8hr'!$A:$Z,$IU84+GB$21-$G$21,$IT84)</f>
        <v>57</v>
      </c>
      <c r="GC84" s="10">
        <f>INDEX('O3-8hr'!$A:$Z,$IU84+GC$21-$G$21,$IT84)</f>
        <v>57</v>
      </c>
      <c r="GD84" s="10">
        <f>INDEX('O3-8hr'!$A:$Z,$IU84+GD$21-$G$21,$IT84)</f>
        <v>46</v>
      </c>
      <c r="GE84" s="10">
        <f>INDEX('O3-8hr'!$A:$Z,$IU84+GE$21-$G$21,$IT84)</f>
        <v>40</v>
      </c>
      <c r="GF84" s="10">
        <f>INDEX('O3-8hr'!$A:$Z,$IU84+GF$21-$G$21,$IT84)</f>
        <v>46</v>
      </c>
      <c r="GG84" s="10">
        <f>INDEX('O3-8hr'!$A:$Z,$IU84+GG$21-$G$21,$IT84)</f>
        <v>43</v>
      </c>
      <c r="GH84" s="10">
        <f>INDEX('O3-8hr'!$A:$Z,$IU84+GH$21-$G$21,$IT84)</f>
        <v>33</v>
      </c>
      <c r="GI84" s="10">
        <f>INDEX('O3-8hr'!$A:$Z,$IU84+GI$21-$G$21,$IT84)</f>
        <v>45.000000000000007</v>
      </c>
      <c r="GJ84" s="10">
        <f>INDEX('O3-8hr'!$A:$Z,$IU84+GJ$21-$G$21,$IT84)</f>
        <v>27</v>
      </c>
      <c r="GK84" s="10">
        <f>INDEX('O3-8hr'!$A:$Z,$IU84+GK$21-$G$21,$IT84)</f>
        <v>75</v>
      </c>
      <c r="GL84" s="10">
        <f>INDEX('O3-8hr'!$A:$Z,$IU84+GL$21-$G$21,$IT84)</f>
        <v>63</v>
      </c>
      <c r="GM84" s="10" t="str">
        <f>INDEX('O3-8hr'!$A:$Z,$IU84+GM$21-$G$21,$IT84)</f>
        <v/>
      </c>
      <c r="GN84" s="10" t="str">
        <f>INDEX('O3-8hr'!$A:$Z,$IU84+GN$21-$G$21,$IT84)</f>
        <v/>
      </c>
      <c r="GO84" s="10" t="str">
        <f>INDEX('O3-8hr'!$A:$Z,$IU84+GO$21-$G$21,$IT84)</f>
        <v/>
      </c>
      <c r="GP84" s="10">
        <f>INDEX('O3-8hr'!$A:$Z,$IU84+GP$21-$G$21,$IT84)</f>
        <v>36.000000000000007</v>
      </c>
      <c r="GQ84" s="10">
        <f>INDEX('O3-8hr'!$A:$Z,$IU84+GQ$21-$G$21,$IT84)</f>
        <v>29</v>
      </c>
      <c r="GR84" s="10">
        <f>INDEX('O3-8hr'!$A:$Z,$IU84+GR$21-$G$21,$IT84)</f>
        <v>29</v>
      </c>
      <c r="GS84" s="10">
        <f>INDEX('O3-8hr'!$A:$Z,$IU84+GS$21-$G$21,$IT84)</f>
        <v>21</v>
      </c>
      <c r="GT84" s="10" t="str">
        <f>INDEX('O3-8hr'!$A:$Z,$IU84+GT$21-$G$21,$IT84)</f>
        <v/>
      </c>
      <c r="GU84" s="10" t="str">
        <f>INDEX('O3-8hr'!$A:$Z,$IU84+GU$21-$G$21,$IT84)</f>
        <v/>
      </c>
      <c r="GV84" s="10">
        <f>INDEX('O3-8hr'!$A:$Z,$IU84+GV$21-$G$21,$IT84)</f>
        <v>26.000000000000004</v>
      </c>
      <c r="GW84" s="10">
        <f>INDEX('O3-8hr'!$A:$Z,$IU84+GW$21-$G$21,$IT84)</f>
        <v>29</v>
      </c>
      <c r="GX84" s="10">
        <f>INDEX('O3-8hr'!$A:$Z,$IU84+GX$21-$G$21,$IT84)</f>
        <v>38</v>
      </c>
      <c r="GY84" s="10">
        <f>INDEX('O3-8hr'!$A:$Z,$IU84+GY$21-$G$21,$IT84)</f>
        <v>77</v>
      </c>
      <c r="GZ84" s="10">
        <f>INDEX('O3-8hr'!$A:$Z,$IU84+GZ$21-$G$21,$IT84)</f>
        <v>59.000000000000007</v>
      </c>
      <c r="HA84" s="10">
        <f>INDEX('O3-8hr'!$A:$Z,$IU84+HA$21-$G$21,$IT84)</f>
        <v>42</v>
      </c>
      <c r="HB84" s="10">
        <f>INDEX('O3-8hr'!$A:$Z,$IU84+HB$21-$G$21,$IT84)</f>
        <v>39</v>
      </c>
      <c r="HC84" s="10">
        <f>INDEX('O3-8hr'!$A:$Z,$IU84+HC$21-$G$21,$IT84)</f>
        <v>34</v>
      </c>
      <c r="HD84" s="10">
        <f>INDEX('O3-8hr'!$A:$Z,$IU84+HD$21-$G$21,$IT84)</f>
        <v>32</v>
      </c>
      <c r="HE84" s="10">
        <f>INDEX('O3-8hr'!$A:$Z,$IU84+HE$21-$G$21,$IT84)</f>
        <v>43</v>
      </c>
      <c r="HF84" s="10">
        <f>INDEX('O3-8hr'!$A:$Z,$IU84+HF$21-$G$21,$IT84)</f>
        <v>50</v>
      </c>
      <c r="HG84" s="10">
        <f>INDEX('O3-8hr'!$A:$Z,$IU84+HG$21-$G$21,$IT84)</f>
        <v>36.000000000000007</v>
      </c>
      <c r="HH84" s="10">
        <f>INDEX('O3-8hr'!$A:$Z,$IU84+HH$21-$G$21,$IT84)</f>
        <v>35</v>
      </c>
      <c r="HI84" s="10">
        <f>INDEX('O3-8hr'!$A:$Z,$IU84+HI$21-$G$21,$IT84)</f>
        <v>33</v>
      </c>
      <c r="HJ84" s="10">
        <f>INDEX('O3-8hr'!$A:$Z,$IU84+HJ$21-$G$21,$IT84)</f>
        <v>37.000000000000007</v>
      </c>
      <c r="HK84" s="10">
        <f>INDEX('O3-8hr'!$A:$Z,$IU84+HK$21-$G$21,$IT84)</f>
        <v>31</v>
      </c>
      <c r="HL84" s="10">
        <f>INDEX('O3-8hr'!$A:$Z,$IU84+HL$21-$G$21,$IT84)</f>
        <v>22.000000000000004</v>
      </c>
      <c r="HM84" s="10">
        <f>INDEX('O3-8hr'!$A:$Z,$IU84+HM$21-$G$21,$IT84)</f>
        <v>27</v>
      </c>
      <c r="HN84" s="10">
        <f>INDEX('O3-8hr'!$A:$Z,$IU84+HN$21-$G$21,$IT84)</f>
        <v>22.000000000000004</v>
      </c>
      <c r="HO84" s="10">
        <f>INDEX('O3-8hr'!$A:$Z,$IU84+HO$21-$G$21,$IT84)</f>
        <v>24</v>
      </c>
      <c r="HP84" s="10">
        <f>INDEX('O3-8hr'!$A:$Z,$IU84+HP$21-$G$21,$IT84)</f>
        <v>32</v>
      </c>
      <c r="HQ84" s="10">
        <f>INDEX('O3-8hr'!$A:$Z,$IU84+HQ$21-$G$21,$IT84)</f>
        <v>33</v>
      </c>
      <c r="HR84" s="10">
        <f>INDEX('O3-8hr'!$A:$Z,$IU84+HR$21-$G$21,$IT84)</f>
        <v>36.000000000000007</v>
      </c>
      <c r="HS84" s="10">
        <f>INDEX('O3-8hr'!$A:$Z,$IU84+HS$21-$G$21,$IT84)</f>
        <v>31</v>
      </c>
      <c r="HT84" s="10">
        <f>INDEX('O3-8hr'!$A:$Z,$IU84+HT$21-$G$21,$IT84)</f>
        <v>41</v>
      </c>
      <c r="HU84" s="10">
        <f>INDEX('O3-8hr'!$A:$Z,$IU84+HU$21-$G$21,$IT84)</f>
        <v>47</v>
      </c>
      <c r="HV84" s="10">
        <f>INDEX('O3-8hr'!$A:$Z,$IU84+HV$21-$G$21,$IT84)</f>
        <v>35</v>
      </c>
      <c r="HW84" s="10">
        <f>INDEX('O3-8hr'!$A:$Z,$IU84+HW$21-$G$21,$IT84)</f>
        <v>45.000000000000007</v>
      </c>
      <c r="HX84" s="10">
        <f>INDEX('O3-8hr'!$A:$Z,$IU84+HX$21-$G$21,$IT84)</f>
        <v>53.000000000000007</v>
      </c>
      <c r="HY84" s="10">
        <f>INDEX('O3-8hr'!$A:$Z,$IU84+HY$21-$G$21,$IT84)</f>
        <v>41</v>
      </c>
      <c r="HZ84" s="10">
        <f>INDEX('O3-8hr'!$A:$Z,$IU84+HZ$21-$G$21,$IT84)</f>
        <v>25</v>
      </c>
      <c r="IA84" s="10">
        <f>INDEX('O3-8hr'!$A:$Z,$IU84+IA$21-$G$21,$IT84)</f>
        <v>34</v>
      </c>
      <c r="IB84" s="10">
        <f>INDEX('O3-8hr'!$A:$Z,$IU84+IB$21-$G$21,$IT84)</f>
        <v>42</v>
      </c>
      <c r="IC84" s="10">
        <f>INDEX('O3-8hr'!$A:$Z,$IU84+IC$21-$G$21,$IT84)</f>
        <v>32</v>
      </c>
      <c r="ID84" s="10">
        <f>INDEX('O3-8hr'!$A:$Z,$IU84+ID$21-$G$21,$IT84)</f>
        <v>29</v>
      </c>
      <c r="IE84" s="10">
        <f>INDEX('O3-8hr'!$A:$Z,$IU84+IE$21-$G$21,$IT84)</f>
        <v>35</v>
      </c>
      <c r="IF84" s="10">
        <f>INDEX('O3-8hr'!$A:$Z,$IU84+IF$21-$G$21,$IT84)</f>
        <v>44.000000000000007</v>
      </c>
      <c r="IG84" s="10">
        <f>INDEX('O3-8hr'!$A:$Z,$IU84+IG$21-$G$21,$IT84)</f>
        <v>52.000000000000007</v>
      </c>
      <c r="IH84" s="10">
        <f>INDEX('O3-8hr'!$A:$Z,$IU84+IH$21-$G$21,$IT84)</f>
        <v>54</v>
      </c>
      <c r="II84" s="10">
        <f>INDEX('O3-8hr'!$A:$Z,$IU84+II$21-$G$21,$IT84)</f>
        <v>40</v>
      </c>
      <c r="IJ84" s="10">
        <f>INDEX('O3-8hr'!$A:$Z,$IU84+IJ$21-$G$21,$IT84)</f>
        <v>32</v>
      </c>
      <c r="IK84" s="10">
        <f>INDEX('O3-8hr'!$A:$Z,$IU84+IK$21-$G$21,$IT84)</f>
        <v>30</v>
      </c>
      <c r="IL84" s="10">
        <f>INDEX('O3-8hr'!$A:$Z,$IU84+IL$21-$G$21,$IT84)</f>
        <v>23</v>
      </c>
      <c r="IM84" s="10">
        <f>INDEX('O3-8hr'!$A:$Z,$IU84+IM$21-$G$21,$IT84)</f>
        <v>34</v>
      </c>
      <c r="IN84" s="10">
        <f>INDEX('O3-8hr'!$A:$Z,$IU84+IN$21-$G$21,$IT84)</f>
        <v>35</v>
      </c>
      <c r="IO84" s="10">
        <f>INDEX('O3-8hr'!$A:$Z,$IU84+IO$21-$G$21,$IT84)</f>
        <v>34</v>
      </c>
      <c r="IP84" s="10">
        <f>INDEX('O3-8hr'!$A:$Z,$IU84+IP$21-$G$21,$IT84)</f>
        <v>22.000000000000004</v>
      </c>
      <c r="IQ84" s="15">
        <f>INDEX('O3-8hr'!$A:$Z,$IU84+IQ$21-$G$21,$IT84)</f>
        <v>31</v>
      </c>
      <c r="IR84" s="21">
        <f t="shared" si="60"/>
        <v>77</v>
      </c>
      <c r="IT84" s="40">
        <f>MATCH($B84,'O3-8hr'!$1:$1,0)</f>
        <v>5</v>
      </c>
      <c r="IU84" s="40">
        <f>MATCH(DATE($A84,$IT$18,$IU$18),'O3-8hr'!$B:$B,0)</f>
        <v>65</v>
      </c>
    </row>
    <row r="85" spans="1:255" ht="12.75" customHeight="1" x14ac:dyDescent="0.2">
      <c r="A85" s="21">
        <v>2015</v>
      </c>
      <c r="B85" s="21">
        <v>340070002</v>
      </c>
      <c r="C85" s="20">
        <f>INDEX(Sites!$A:$N,MATCH($B85,Sites!$A:$A,0),2)</f>
        <v>39.934446000000001</v>
      </c>
      <c r="D85" s="21" t="str">
        <f>INDEX(Sites!$A:$N,MATCH($B85,Sites!$A:$A,0),4)</f>
        <v>NJ</v>
      </c>
      <c r="E85" s="21" t="str">
        <f>INDEX(Sites!$A:$N,MATCH($B85,Sites!$A:$A,0),10)</f>
        <v>4.0</v>
      </c>
      <c r="F85" s="40" t="str">
        <f>INDEX(Sites!$A:$N,MATCH($B85,Sites!$A:$A,0),6)</f>
        <v>Camden Spruce St</v>
      </c>
      <c r="G85" s="16">
        <f>INDEX('O3-8hr'!$A:$Z,$IU85+G$21-$G$21,$IT85)</f>
        <v>28</v>
      </c>
      <c r="H85" s="10">
        <f>INDEX('O3-8hr'!$A:$Z,$IU85+H$21-$G$21,$IT85)</f>
        <v>36.000000000000007</v>
      </c>
      <c r="I85" s="10">
        <f>INDEX('O3-8hr'!$A:$Z,$IU85+I$21-$G$21,$IT85)</f>
        <v>29</v>
      </c>
      <c r="J85" s="10">
        <f>INDEX('O3-8hr'!$A:$Z,$IU85+J$21-$G$21,$IT85)</f>
        <v>14</v>
      </c>
      <c r="K85" s="10">
        <f>INDEX('O3-8hr'!$A:$Z,$IU85+K$21-$G$21,$IT85)</f>
        <v>29</v>
      </c>
      <c r="L85" s="10">
        <f>INDEX('O3-8hr'!$A:$Z,$IU85+L$21-$G$21,$IT85)</f>
        <v>24</v>
      </c>
      <c r="M85" s="10">
        <f>INDEX('O3-8hr'!$A:$Z,$IU85+M$21-$G$21,$IT85)</f>
        <v>35</v>
      </c>
      <c r="N85" s="10">
        <f>INDEX('O3-8hr'!$A:$Z,$IU85+N$21-$G$21,$IT85)</f>
        <v>42</v>
      </c>
      <c r="O85" s="10">
        <f>INDEX('O3-8hr'!$A:$Z,$IU85+O$21-$G$21,$IT85)</f>
        <v>30</v>
      </c>
      <c r="P85" s="10">
        <f>INDEX('O3-8hr'!$A:$Z,$IU85+P$21-$G$21,$IT85)</f>
        <v>28</v>
      </c>
      <c r="Q85" s="10">
        <f>INDEX('O3-8hr'!$A:$Z,$IU85+Q$21-$G$21,$IT85)</f>
        <v>35</v>
      </c>
      <c r="R85" s="10">
        <f>INDEX('O3-8hr'!$A:$Z,$IU85+R$21-$G$21,$IT85)</f>
        <v>36.000000000000007</v>
      </c>
      <c r="S85" s="10">
        <f>INDEX('O3-8hr'!$A:$Z,$IU85+S$21-$G$21,$IT85)</f>
        <v>34</v>
      </c>
      <c r="T85" s="10">
        <f>INDEX('O3-8hr'!$A:$Z,$IU85+T$21-$G$21,$IT85)</f>
        <v>22.000000000000004</v>
      </c>
      <c r="U85" s="10">
        <f>INDEX('O3-8hr'!$A:$Z,$IU85+U$21-$G$21,$IT85)</f>
        <v>33</v>
      </c>
      <c r="V85" s="10">
        <f>INDEX('O3-8hr'!$A:$Z,$IU85+V$21-$G$21,$IT85)</f>
        <v>23</v>
      </c>
      <c r="W85" s="10">
        <f>INDEX('O3-8hr'!$A:$Z,$IU85+W$21-$G$21,$IT85)</f>
        <v>35</v>
      </c>
      <c r="X85" s="10">
        <f>INDEX('O3-8hr'!$A:$Z,$IU85+X$21-$G$21,$IT85)</f>
        <v>41</v>
      </c>
      <c r="Y85" s="10">
        <f>INDEX('O3-8hr'!$A:$Z,$IU85+Y$21-$G$21,$IT85)</f>
        <v>40</v>
      </c>
      <c r="Z85" s="10">
        <f>INDEX('O3-8hr'!$A:$Z,$IU85+Z$21-$G$21,$IT85)</f>
        <v>30</v>
      </c>
      <c r="AA85" s="10">
        <f>INDEX('O3-8hr'!$A:$Z,$IU85+AA$21-$G$21,$IT85)</f>
        <v>33</v>
      </c>
      <c r="AB85" s="10">
        <f>INDEX('O3-8hr'!$A:$Z,$IU85+AB$21-$G$21,$IT85)</f>
        <v>42</v>
      </c>
      <c r="AC85" s="10">
        <f>INDEX('O3-8hr'!$A:$Z,$IU85+AC$21-$G$21,$IT85)</f>
        <v>37.000000000000007</v>
      </c>
      <c r="AD85" s="10">
        <f>INDEX('O3-8hr'!$A:$Z,$IU85+AD$21-$G$21,$IT85)</f>
        <v>19</v>
      </c>
      <c r="AE85" s="10">
        <f>INDEX('O3-8hr'!$A:$Z,$IU85+AE$21-$G$21,$IT85)</f>
        <v>26.000000000000004</v>
      </c>
      <c r="AF85" s="10">
        <f>INDEX('O3-8hr'!$A:$Z,$IU85+AF$21-$G$21,$IT85)</f>
        <v>26.000000000000004</v>
      </c>
      <c r="AG85" s="10">
        <f>INDEX('O3-8hr'!$A:$Z,$IU85+AG$21-$G$21,$IT85)</f>
        <v>30</v>
      </c>
      <c r="AH85" s="10">
        <f>INDEX('O3-8hr'!$A:$Z,$IU85+AH$21-$G$21,$IT85)</f>
        <v>38</v>
      </c>
      <c r="AI85" s="10">
        <f>INDEX('O3-8hr'!$A:$Z,$IU85+AI$21-$G$21,$IT85)</f>
        <v>41</v>
      </c>
      <c r="AJ85" s="10">
        <f>INDEX('O3-8hr'!$A:$Z,$IU85+AJ$21-$G$21,$IT85)</f>
        <v>33</v>
      </c>
      <c r="AK85" s="10">
        <f>INDEX('O3-8hr'!$A:$Z,$IU85+AK$21-$G$21,$IT85)</f>
        <v>31</v>
      </c>
      <c r="AL85" s="10">
        <f>INDEX('O3-8hr'!$A:$Z,$IU85+AL$21-$G$21,$IT85)</f>
        <v>42</v>
      </c>
      <c r="AM85" s="10">
        <f>INDEX('O3-8hr'!$A:$Z,$IU85+AM$21-$G$21,$IT85)</f>
        <v>51.000000000000007</v>
      </c>
      <c r="AN85" s="10">
        <f>INDEX('O3-8hr'!$A:$Z,$IU85+AN$21-$G$21,$IT85)</f>
        <v>28</v>
      </c>
      <c r="AO85" s="10">
        <f>INDEX('O3-8hr'!$A:$Z,$IU85+AO$21-$G$21,$IT85)</f>
        <v>40</v>
      </c>
      <c r="AP85" s="10">
        <f>INDEX('O3-8hr'!$A:$Z,$IU85+AP$21-$G$21,$IT85)</f>
        <v>48</v>
      </c>
      <c r="AQ85" s="10">
        <f>INDEX('O3-8hr'!$A:$Z,$IU85+AQ$21-$G$21,$IT85)</f>
        <v>48</v>
      </c>
      <c r="AR85" s="10">
        <f>INDEX('O3-8hr'!$A:$Z,$IU85+AR$21-$G$21,$IT85)</f>
        <v>37.000000000000007</v>
      </c>
      <c r="AS85" s="10">
        <f>INDEX('O3-8hr'!$A:$Z,$IU85+AS$21-$G$21,$IT85)</f>
        <v>36.000000000000007</v>
      </c>
      <c r="AT85" s="10">
        <f>INDEX('O3-8hr'!$A:$Z,$IU85+AT$21-$G$21,$IT85)</f>
        <v>37.000000000000007</v>
      </c>
      <c r="AU85" s="10">
        <f>INDEX('O3-8hr'!$A:$Z,$IU85+AU$21-$G$21,$IT85)</f>
        <v>24</v>
      </c>
      <c r="AV85" s="10">
        <f>INDEX('O3-8hr'!$A:$Z,$IU85+AV$21-$G$21,$IT85)</f>
        <v>48</v>
      </c>
      <c r="AW85" s="10">
        <f>INDEX('O3-8hr'!$A:$Z,$IU85+AW$21-$G$21,$IT85)</f>
        <v>53.000000000000007</v>
      </c>
      <c r="AX85" s="10">
        <f>INDEX('O3-8hr'!$A:$Z,$IU85+AX$21-$G$21,$IT85)</f>
        <v>51.000000000000007</v>
      </c>
      <c r="AY85" s="10">
        <f>INDEX('O3-8hr'!$A:$Z,$IU85+AY$21-$G$21,$IT85)</f>
        <v>30</v>
      </c>
      <c r="AZ85" s="10">
        <f>INDEX('O3-8hr'!$A:$Z,$IU85+AZ$21-$G$21,$IT85)</f>
        <v>49</v>
      </c>
      <c r="BA85" s="10">
        <f>INDEX('O3-8hr'!$A:$Z,$IU85+BA$21-$G$21,$IT85)</f>
        <v>51.000000000000007</v>
      </c>
      <c r="BB85" s="10">
        <f>INDEX('O3-8hr'!$A:$Z,$IU85+BB$21-$G$21,$IT85)</f>
        <v>36.000000000000007</v>
      </c>
      <c r="BC85" s="10">
        <f>INDEX('O3-8hr'!$A:$Z,$IU85+BC$21-$G$21,$IT85)</f>
        <v>57</v>
      </c>
      <c r="BD85" s="10">
        <f>INDEX('O3-8hr'!$A:$Z,$IU85+BD$21-$G$21,$IT85)</f>
        <v>44.000000000000007</v>
      </c>
      <c r="BE85" s="10">
        <f>INDEX('O3-8hr'!$A:$Z,$IU85+BE$21-$G$21,$IT85)</f>
        <v>40</v>
      </c>
      <c r="BF85" s="10">
        <f>INDEX('O3-8hr'!$A:$Z,$IU85+BF$21-$G$21,$IT85)</f>
        <v>36.000000000000007</v>
      </c>
      <c r="BG85" s="10">
        <f>INDEX('O3-8hr'!$A:$Z,$IU85+BG$21-$G$21,$IT85)</f>
        <v>43</v>
      </c>
      <c r="BH85" s="10">
        <f>INDEX('O3-8hr'!$A:$Z,$IU85+BH$21-$G$21,$IT85)</f>
        <v>33</v>
      </c>
      <c r="BI85" s="10">
        <f>INDEX('O3-8hr'!$A:$Z,$IU85+BI$21-$G$21,$IT85)</f>
        <v>46</v>
      </c>
      <c r="BJ85" s="10">
        <f>INDEX('O3-8hr'!$A:$Z,$IU85+BJ$21-$G$21,$IT85)</f>
        <v>42</v>
      </c>
      <c r="BK85" s="10">
        <f>INDEX('O3-8hr'!$A:$Z,$IU85+BK$21-$G$21,$IT85)</f>
        <v>46</v>
      </c>
      <c r="BL85" s="10">
        <f>INDEX('O3-8hr'!$A:$Z,$IU85+BL$21-$G$21,$IT85)</f>
        <v>38</v>
      </c>
      <c r="BM85" s="10">
        <f>INDEX('O3-8hr'!$A:$Z,$IU85+BM$21-$G$21,$IT85)</f>
        <v>46</v>
      </c>
      <c r="BN85" s="10">
        <f>INDEX('O3-8hr'!$A:$Z,$IU85+BN$21-$G$21,$IT85)</f>
        <v>51.000000000000007</v>
      </c>
      <c r="BO85" s="10">
        <f>INDEX('O3-8hr'!$A:$Z,$IU85+BO$21-$G$21,$IT85)</f>
        <v>42</v>
      </c>
      <c r="BP85" s="10">
        <f>INDEX('O3-8hr'!$A:$Z,$IU85+BP$21-$G$21,$IT85)</f>
        <v>38</v>
      </c>
      <c r="BQ85" s="10">
        <f>INDEX('O3-8hr'!$A:$Z,$IU85+BQ$21-$G$21,$IT85)</f>
        <v>50</v>
      </c>
      <c r="BR85" s="10">
        <f>INDEX('O3-8hr'!$A:$Z,$IU85+BR$21-$G$21,$IT85)</f>
        <v>57</v>
      </c>
      <c r="BS85" s="10">
        <f>INDEX('O3-8hr'!$A:$Z,$IU85+BS$21-$G$21,$IT85)</f>
        <v>61.000000000000007</v>
      </c>
      <c r="BT85" s="10">
        <f>INDEX('O3-8hr'!$A:$Z,$IU85+BT$21-$G$21,$IT85)</f>
        <v>66</v>
      </c>
      <c r="BU85" s="10">
        <f>INDEX('O3-8hr'!$A:$Z,$IU85+BU$21-$G$21,$IT85)</f>
        <v>54</v>
      </c>
      <c r="BV85" s="10">
        <f>INDEX('O3-8hr'!$A:$Z,$IU85+BV$21-$G$21,$IT85)</f>
        <v>65</v>
      </c>
      <c r="BW85" s="10">
        <f>INDEX('O3-8hr'!$A:$Z,$IU85+BW$21-$G$21,$IT85)</f>
        <v>65</v>
      </c>
      <c r="BX85" s="10">
        <f>INDEX('O3-8hr'!$A:$Z,$IU85+BX$21-$G$21,$IT85)</f>
        <v>32</v>
      </c>
      <c r="BY85" s="10">
        <f>INDEX('O3-8hr'!$A:$Z,$IU85+BY$21-$G$21,$IT85)</f>
        <v>26.000000000000004</v>
      </c>
      <c r="BZ85" s="10">
        <f>INDEX('O3-8hr'!$A:$Z,$IU85+BZ$21-$G$21,$IT85)</f>
        <v>30</v>
      </c>
      <c r="CA85" s="10">
        <f>INDEX('O3-8hr'!$A:$Z,$IU85+CA$21-$G$21,$IT85)</f>
        <v>49</v>
      </c>
      <c r="CB85" s="10">
        <f>INDEX('O3-8hr'!$A:$Z,$IU85+CB$21-$G$21,$IT85)</f>
        <v>34</v>
      </c>
      <c r="CC85" s="10">
        <f>INDEX('O3-8hr'!$A:$Z,$IU85+CC$21-$G$21,$IT85)</f>
        <v>59.000000000000007</v>
      </c>
      <c r="CD85" s="10">
        <f>INDEX('O3-8hr'!$A:$Z,$IU85+CD$21-$G$21,$IT85)</f>
        <v>63</v>
      </c>
      <c r="CE85" s="10">
        <f>INDEX('O3-8hr'!$A:$Z,$IU85+CE$21-$G$21,$IT85)</f>
        <v>58</v>
      </c>
      <c r="CF85" s="10">
        <f>INDEX('O3-8hr'!$A:$Z,$IU85+CF$21-$G$21,$IT85)</f>
        <v>39</v>
      </c>
      <c r="CG85" s="10">
        <f>INDEX('O3-8hr'!$A:$Z,$IU85+CG$21-$G$21,$IT85)</f>
        <v>46</v>
      </c>
      <c r="CH85" s="10">
        <f>INDEX('O3-8hr'!$A:$Z,$IU85+CH$21-$G$21,$IT85)</f>
        <v>42</v>
      </c>
      <c r="CI85" s="10">
        <f>INDEX('O3-8hr'!$A:$Z,$IU85+CI$21-$G$21,$IT85)</f>
        <v>42</v>
      </c>
      <c r="CJ85" s="10">
        <f>INDEX('O3-8hr'!$A:$Z,$IU85+CJ$21-$G$21,$IT85)</f>
        <v>27</v>
      </c>
      <c r="CK85" s="10">
        <f>INDEX('O3-8hr'!$A:$Z,$IU85+CK$21-$G$21,$IT85)</f>
        <v>51.000000000000007</v>
      </c>
      <c r="CL85" s="10">
        <f>INDEX('O3-8hr'!$A:$Z,$IU85+CL$21-$G$21,$IT85)</f>
        <v>50</v>
      </c>
      <c r="CM85" s="10">
        <f>INDEX('O3-8hr'!$A:$Z,$IU85+CM$21-$G$21,$IT85)</f>
        <v>65</v>
      </c>
      <c r="CN85" s="10">
        <f>INDEX('O3-8hr'!$A:$Z,$IU85+CN$21-$G$21,$IT85)</f>
        <v>57</v>
      </c>
      <c r="CO85" s="10">
        <f>INDEX('O3-8hr'!$A:$Z,$IU85+CO$21-$G$21,$IT85)</f>
        <v>52.000000000000007</v>
      </c>
      <c r="CP85" s="10">
        <f>INDEX('O3-8hr'!$A:$Z,$IU85+CP$21-$G$21,$IT85)</f>
        <v>38</v>
      </c>
      <c r="CQ85" s="10">
        <f>INDEX('O3-8hr'!$A:$Z,$IU85+CQ$21-$G$21,$IT85)</f>
        <v>53.000000000000007</v>
      </c>
      <c r="CR85" s="10">
        <f>INDEX('O3-8hr'!$A:$Z,$IU85+CR$21-$G$21,$IT85)</f>
        <v>61.000000000000007</v>
      </c>
      <c r="CS85" s="10">
        <f>INDEX('O3-8hr'!$A:$Z,$IU85+CS$21-$G$21,$IT85)</f>
        <v>35</v>
      </c>
      <c r="CT85" s="10">
        <f>INDEX('O3-8hr'!$A:$Z,$IU85+CT$21-$G$21,$IT85)</f>
        <v>39</v>
      </c>
      <c r="CU85" s="10">
        <f>INDEX('O3-8hr'!$A:$Z,$IU85+CU$21-$G$21,$IT85)</f>
        <v>21</v>
      </c>
      <c r="CV85" s="10">
        <f>INDEX('O3-8hr'!$A:$Z,$IU85+CV$21-$G$21,$IT85)</f>
        <v>9.0000000000000018</v>
      </c>
      <c r="CW85" s="10">
        <f>INDEX('O3-8hr'!$A:$Z,$IU85+CW$21-$G$21,$IT85)</f>
        <v>34</v>
      </c>
      <c r="CX85" s="10">
        <f>INDEX('O3-8hr'!$A:$Z,$IU85+CX$21-$G$21,$IT85)</f>
        <v>36.000000000000007</v>
      </c>
      <c r="CY85" s="10">
        <f>INDEX('O3-8hr'!$A:$Z,$IU85+CY$21-$G$21,$IT85)</f>
        <v>33</v>
      </c>
      <c r="CZ85" s="10">
        <f>INDEX('O3-8hr'!$A:$Z,$IU85+CZ$21-$G$21,$IT85)</f>
        <v>47</v>
      </c>
      <c r="DA85" s="10">
        <f>INDEX('O3-8hr'!$A:$Z,$IU85+DA$21-$G$21,$IT85)</f>
        <v>41</v>
      </c>
      <c r="DB85" s="10">
        <f>INDEX('O3-8hr'!$A:$Z,$IU85+DB$21-$G$21,$IT85)</f>
        <v>49</v>
      </c>
      <c r="DC85" s="10">
        <f>INDEX('O3-8hr'!$A:$Z,$IU85+DC$21-$G$21,$IT85)</f>
        <v>53.000000000000007</v>
      </c>
      <c r="DD85" s="10">
        <f>INDEX('O3-8hr'!$A:$Z,$IU85+DD$21-$G$21,$IT85)</f>
        <v>65</v>
      </c>
      <c r="DE85" s="10">
        <f>INDEX('O3-8hr'!$A:$Z,$IU85+DE$21-$G$21,$IT85)</f>
        <v>90</v>
      </c>
      <c r="DF85" s="10">
        <f>INDEX('O3-8hr'!$A:$Z,$IU85+DF$21-$G$21,$IT85)</f>
        <v>53.000000000000007</v>
      </c>
      <c r="DG85" s="10">
        <f>INDEX('O3-8hr'!$A:$Z,$IU85+DG$21-$G$21,$IT85)</f>
        <v>58</v>
      </c>
      <c r="DH85" s="10">
        <f>INDEX('O3-8hr'!$A:$Z,$IU85+DH$21-$G$21,$IT85)</f>
        <v>70</v>
      </c>
      <c r="DI85" s="10">
        <f>INDEX('O3-8hr'!$A:$Z,$IU85+DI$21-$G$21,$IT85)</f>
        <v>36.000000000000007</v>
      </c>
      <c r="DJ85" s="10">
        <f>INDEX('O3-8hr'!$A:$Z,$IU85+DJ$21-$G$21,$IT85)</f>
        <v>39</v>
      </c>
      <c r="DK85" s="10">
        <f>INDEX('O3-8hr'!$A:$Z,$IU85+DK$21-$G$21,$IT85)</f>
        <v>40</v>
      </c>
      <c r="DL85" s="10">
        <f>INDEX('O3-8hr'!$A:$Z,$IU85+DL$21-$G$21,$IT85)</f>
        <v>30</v>
      </c>
      <c r="DM85" s="10">
        <f>INDEX('O3-8hr'!$A:$Z,$IU85+DM$21-$G$21,$IT85)</f>
        <v>45.000000000000007</v>
      </c>
      <c r="DN85" s="10">
        <f>INDEX('O3-8hr'!$A:$Z,$IU85+DN$21-$G$21,$IT85)</f>
        <v>50</v>
      </c>
      <c r="DO85" s="10">
        <f>INDEX('O3-8hr'!$A:$Z,$IU85+DO$21-$G$21,$IT85)</f>
        <v>43</v>
      </c>
      <c r="DP85" s="10">
        <f>INDEX('O3-8hr'!$A:$Z,$IU85+DP$21-$G$21,$IT85)</f>
        <v>58</v>
      </c>
      <c r="DQ85" s="10">
        <f>INDEX('O3-8hr'!$A:$Z,$IU85+DQ$21-$G$21,$IT85)</f>
        <v>54</v>
      </c>
      <c r="DR85" s="10">
        <f>INDEX('O3-8hr'!$A:$Z,$IU85+DR$21-$G$21,$IT85)</f>
        <v>57</v>
      </c>
      <c r="DS85" s="10">
        <f>INDEX('O3-8hr'!$A:$Z,$IU85+DS$21-$G$21,$IT85)</f>
        <v>53.000000000000007</v>
      </c>
      <c r="DT85" s="10">
        <f>INDEX('O3-8hr'!$A:$Z,$IU85+DT$21-$G$21,$IT85)</f>
        <v>66</v>
      </c>
      <c r="DU85" s="10">
        <f>INDEX('O3-8hr'!$A:$Z,$IU85+DU$21-$G$21,$IT85)</f>
        <v>38</v>
      </c>
      <c r="DV85" s="10">
        <f>INDEX('O3-8hr'!$A:$Z,$IU85+DV$21-$G$21,$IT85)</f>
        <v>40</v>
      </c>
      <c r="DW85" s="10">
        <f>INDEX('O3-8hr'!$A:$Z,$IU85+DW$21-$G$21,$IT85)</f>
        <v>43</v>
      </c>
      <c r="DX85" s="10">
        <f>INDEX('O3-8hr'!$A:$Z,$IU85+DX$21-$G$21,$IT85)</f>
        <v>49</v>
      </c>
      <c r="DY85" s="10">
        <f>INDEX('O3-8hr'!$A:$Z,$IU85+DY$21-$G$21,$IT85)</f>
        <v>65</v>
      </c>
      <c r="DZ85" s="10">
        <f>INDEX('O3-8hr'!$A:$Z,$IU85+DZ$21-$G$21,$IT85)</f>
        <v>32</v>
      </c>
      <c r="EA85" s="10">
        <f>INDEX('O3-8hr'!$A:$Z,$IU85+EA$21-$G$21,$IT85)</f>
        <v>61.000000000000007</v>
      </c>
      <c r="EB85" s="10">
        <f>INDEX('O3-8hr'!$A:$Z,$IU85+EB$21-$G$21,$IT85)</f>
        <v>52.000000000000007</v>
      </c>
      <c r="EC85" s="10">
        <f>INDEX('O3-8hr'!$A:$Z,$IU85+EC$21-$G$21,$IT85)</f>
        <v>78</v>
      </c>
      <c r="ED85" s="10">
        <f>INDEX('O3-8hr'!$A:$Z,$IU85+ED$21-$G$21,$IT85)</f>
        <v>41</v>
      </c>
      <c r="EE85" s="10">
        <f>INDEX('O3-8hr'!$A:$Z,$IU85+EE$21-$G$21,$IT85)</f>
        <v>63</v>
      </c>
      <c r="EF85" s="10">
        <f>INDEX('O3-8hr'!$A:$Z,$IU85+EF$21-$G$21,$IT85)</f>
        <v>34</v>
      </c>
      <c r="EG85" s="10">
        <f>INDEX('O3-8hr'!$A:$Z,$IU85+EG$21-$G$21,$IT85)</f>
        <v>46</v>
      </c>
      <c r="EH85" s="10">
        <f>INDEX('O3-8hr'!$A:$Z,$IU85+EH$21-$G$21,$IT85)</f>
        <v>52.000000000000007</v>
      </c>
      <c r="EI85" s="10">
        <f>INDEX('O3-8hr'!$A:$Z,$IU85+EI$21-$G$21,$IT85)</f>
        <v>64</v>
      </c>
      <c r="EJ85" s="10">
        <f>INDEX('O3-8hr'!$A:$Z,$IU85+EJ$21-$G$21,$IT85)</f>
        <v>76</v>
      </c>
      <c r="EK85" s="10">
        <f>INDEX('O3-8hr'!$A:$Z,$IU85+EK$21-$G$21,$IT85)</f>
        <v>58</v>
      </c>
      <c r="EL85" s="10">
        <f>INDEX('O3-8hr'!$A:$Z,$IU85+EL$21-$G$21,$IT85)</f>
        <v>42</v>
      </c>
      <c r="EM85" s="10">
        <f>INDEX('O3-8hr'!$A:$Z,$IU85+EM$21-$G$21,$IT85)</f>
        <v>32</v>
      </c>
      <c r="EN85" s="10">
        <f>INDEX('O3-8hr'!$A:$Z,$IU85+EN$21-$G$21,$IT85)</f>
        <v>64</v>
      </c>
      <c r="EO85" s="10">
        <f>INDEX('O3-8hr'!$A:$Z,$IU85+EO$21-$G$21,$IT85)</f>
        <v>64</v>
      </c>
      <c r="EP85" s="10">
        <f>INDEX('O3-8hr'!$A:$Z,$IU85+EP$21-$G$21,$IT85)</f>
        <v>50</v>
      </c>
      <c r="EQ85" s="10">
        <f>INDEX('O3-8hr'!$A:$Z,$IU85+EQ$21-$G$21,$IT85)</f>
        <v>72.000000000000014</v>
      </c>
      <c r="ER85" s="10">
        <f>INDEX('O3-8hr'!$A:$Z,$IU85+ER$21-$G$21,$IT85)</f>
        <v>58</v>
      </c>
      <c r="ES85" s="10">
        <f>INDEX('O3-8hr'!$A:$Z,$IU85+ES$21-$G$21,$IT85)</f>
        <v>61.000000000000007</v>
      </c>
      <c r="ET85" s="10">
        <f>INDEX('O3-8hr'!$A:$Z,$IU85+ET$21-$G$21,$IT85)</f>
        <v>44.000000000000007</v>
      </c>
      <c r="EU85" s="10">
        <f>INDEX('O3-8hr'!$A:$Z,$IU85+EU$21-$G$21,$IT85)</f>
        <v>51.000000000000007</v>
      </c>
      <c r="EV85" s="10">
        <f>INDEX('O3-8hr'!$A:$Z,$IU85+EV$21-$G$21,$IT85)</f>
        <v>57</v>
      </c>
      <c r="EW85" s="10">
        <f>INDEX('O3-8hr'!$A:$Z,$IU85+EW$21-$G$21,$IT85)</f>
        <v>69</v>
      </c>
      <c r="EX85" s="10">
        <f>INDEX('O3-8hr'!$A:$Z,$IU85+EX$21-$G$21,$IT85)</f>
        <v>57</v>
      </c>
      <c r="EY85" s="10">
        <f>INDEX('O3-8hr'!$A:$Z,$IU85+EY$21-$G$21,$IT85)</f>
        <v>51.000000000000007</v>
      </c>
      <c r="EZ85" s="10">
        <f>INDEX('O3-8hr'!$A:$Z,$IU85+EZ$21-$G$21,$IT85)</f>
        <v>83</v>
      </c>
      <c r="FA85" s="10">
        <f>INDEX('O3-8hr'!$A:$Z,$IU85+FA$21-$G$21,$IT85)</f>
        <v>60</v>
      </c>
      <c r="FB85" s="10">
        <f>INDEX('O3-8hr'!$A:$Z,$IU85+FB$21-$G$21,$IT85)</f>
        <v>40</v>
      </c>
      <c r="FC85" s="10">
        <f>INDEX('O3-8hr'!$A:$Z,$IU85+FC$21-$G$21,$IT85)</f>
        <v>48</v>
      </c>
      <c r="FD85" s="10">
        <f>INDEX('O3-8hr'!$A:$Z,$IU85+FD$21-$G$21,$IT85)</f>
        <v>58</v>
      </c>
      <c r="FE85" s="10">
        <f>INDEX('O3-8hr'!$A:$Z,$IU85+FE$21-$G$21,$IT85)</f>
        <v>56</v>
      </c>
      <c r="FF85" s="10">
        <f>INDEX('O3-8hr'!$A:$Z,$IU85+FF$21-$G$21,$IT85)</f>
        <v>54</v>
      </c>
      <c r="FG85" s="10">
        <f>INDEX('O3-8hr'!$A:$Z,$IU85+FG$21-$G$21,$IT85)</f>
        <v>51.000000000000007</v>
      </c>
      <c r="FH85" s="10">
        <f>INDEX('O3-8hr'!$A:$Z,$IU85+FH$21-$G$21,$IT85)</f>
        <v>61.000000000000007</v>
      </c>
      <c r="FI85" s="10">
        <f>INDEX('O3-8hr'!$A:$Z,$IU85+FI$21-$G$21,$IT85)</f>
        <v>57</v>
      </c>
      <c r="FJ85" s="10">
        <f>INDEX('O3-8hr'!$A:$Z,$IU85+FJ$21-$G$21,$IT85)</f>
        <v>56</v>
      </c>
      <c r="FK85" s="10">
        <f>INDEX('O3-8hr'!$A:$Z,$IU85+FK$21-$G$21,$IT85)</f>
        <v>50</v>
      </c>
      <c r="FL85" s="10">
        <f>INDEX('O3-8hr'!$A:$Z,$IU85+FL$21-$G$21,$IT85)</f>
        <v>58</v>
      </c>
      <c r="FM85" s="10">
        <f>INDEX('O3-8hr'!$A:$Z,$IU85+FM$21-$G$21,$IT85)</f>
        <v>32</v>
      </c>
      <c r="FN85" s="10">
        <f>INDEX('O3-8hr'!$A:$Z,$IU85+FN$21-$G$21,$IT85)</f>
        <v>37.000000000000007</v>
      </c>
      <c r="FO85" s="10">
        <f>INDEX('O3-8hr'!$A:$Z,$IU85+FO$21-$G$21,$IT85)</f>
        <v>41</v>
      </c>
      <c r="FP85" s="10">
        <f>INDEX('O3-8hr'!$A:$Z,$IU85+FP$21-$G$21,$IT85)</f>
        <v>51.000000000000007</v>
      </c>
      <c r="FQ85" s="10">
        <f>INDEX('O3-8hr'!$A:$Z,$IU85+FQ$21-$G$21,$IT85)</f>
        <v>60</v>
      </c>
      <c r="FR85" s="10">
        <f>INDEX('O3-8hr'!$A:$Z,$IU85+FR$21-$G$21,$IT85)</f>
        <v>76</v>
      </c>
      <c r="FS85" s="10">
        <f>INDEX('O3-8hr'!$A:$Z,$IU85+FS$21-$G$21,$IT85)</f>
        <v>66</v>
      </c>
      <c r="FT85" s="10">
        <f>INDEX('O3-8hr'!$A:$Z,$IU85+FT$21-$G$21,$IT85)</f>
        <v>60</v>
      </c>
      <c r="FU85" s="10">
        <f>INDEX('O3-8hr'!$A:$Z,$IU85+FU$21-$G$21,$IT85)</f>
        <v>52.000000000000007</v>
      </c>
      <c r="FV85" s="10">
        <f>INDEX('O3-8hr'!$A:$Z,$IU85+FV$21-$G$21,$IT85)</f>
        <v>46</v>
      </c>
      <c r="FW85" s="10">
        <f>INDEX('O3-8hr'!$A:$Z,$IU85+FW$21-$G$21,$IT85)</f>
        <v>28</v>
      </c>
      <c r="FX85" s="10">
        <f>INDEX('O3-8hr'!$A:$Z,$IU85+FX$21-$G$21,$IT85)</f>
        <v>58</v>
      </c>
      <c r="FY85" s="10">
        <f>INDEX('O3-8hr'!$A:$Z,$IU85+FY$21-$G$21,$IT85)</f>
        <v>56</v>
      </c>
      <c r="FZ85" s="10">
        <f>INDEX('O3-8hr'!$A:$Z,$IU85+FZ$21-$G$21,$IT85)</f>
        <v>81</v>
      </c>
      <c r="GA85" s="10">
        <f>INDEX('O3-8hr'!$A:$Z,$IU85+GA$21-$G$21,$IT85)</f>
        <v>59.000000000000007</v>
      </c>
      <c r="GB85" s="10">
        <f>INDEX('O3-8hr'!$A:$Z,$IU85+GB$21-$G$21,$IT85)</f>
        <v>63</v>
      </c>
      <c r="GC85" s="10">
        <f>INDEX('O3-8hr'!$A:$Z,$IU85+GC$21-$G$21,$IT85)</f>
        <v>50</v>
      </c>
      <c r="GD85" s="10">
        <f>INDEX('O3-8hr'!$A:$Z,$IU85+GD$21-$G$21,$IT85)</f>
        <v>39</v>
      </c>
      <c r="GE85" s="10">
        <f>INDEX('O3-8hr'!$A:$Z,$IU85+GE$21-$G$21,$IT85)</f>
        <v>50</v>
      </c>
      <c r="GF85" s="10">
        <f>INDEX('O3-8hr'!$A:$Z,$IU85+GF$21-$G$21,$IT85)</f>
        <v>61.000000000000007</v>
      </c>
      <c r="GG85" s="10">
        <f>INDEX('O3-8hr'!$A:$Z,$IU85+GG$21-$G$21,$IT85)</f>
        <v>63</v>
      </c>
      <c r="GH85" s="10">
        <f>INDEX('O3-8hr'!$A:$Z,$IU85+GH$21-$G$21,$IT85)</f>
        <v>67</v>
      </c>
      <c r="GI85" s="10">
        <f>INDEX('O3-8hr'!$A:$Z,$IU85+GI$21-$G$21,$IT85)</f>
        <v>78</v>
      </c>
      <c r="GJ85" s="10">
        <f>INDEX('O3-8hr'!$A:$Z,$IU85+GJ$21-$G$21,$IT85)</f>
        <v>78</v>
      </c>
      <c r="GK85" s="10">
        <f>INDEX('O3-8hr'!$A:$Z,$IU85+GK$21-$G$21,$IT85)</f>
        <v>64</v>
      </c>
      <c r="GL85" s="10">
        <f>INDEX('O3-8hr'!$A:$Z,$IU85+GL$21-$G$21,$IT85)</f>
        <v>60</v>
      </c>
      <c r="GM85" s="10">
        <f>INDEX('O3-8hr'!$A:$Z,$IU85+GM$21-$G$21,$IT85)</f>
        <v>43</v>
      </c>
      <c r="GN85" s="10">
        <f>INDEX('O3-8hr'!$A:$Z,$IU85+GN$21-$G$21,$IT85)</f>
        <v>51.000000000000007</v>
      </c>
      <c r="GO85" s="10">
        <f>INDEX('O3-8hr'!$A:$Z,$IU85+GO$21-$G$21,$IT85)</f>
        <v>62</v>
      </c>
      <c r="GP85" s="10">
        <f>INDEX('O3-8hr'!$A:$Z,$IU85+GP$21-$G$21,$IT85)</f>
        <v>47</v>
      </c>
      <c r="GQ85" s="10">
        <f>INDEX('O3-8hr'!$A:$Z,$IU85+GQ$21-$G$21,$IT85)</f>
        <v>41</v>
      </c>
      <c r="GR85" s="10">
        <f>INDEX('O3-8hr'!$A:$Z,$IU85+GR$21-$G$21,$IT85)</f>
        <v>18.000000000000004</v>
      </c>
      <c r="GS85" s="10">
        <f>INDEX('O3-8hr'!$A:$Z,$IU85+GS$21-$G$21,$IT85)</f>
        <v>40</v>
      </c>
      <c r="GT85" s="10">
        <f>INDEX('O3-8hr'!$A:$Z,$IU85+GT$21-$G$21,$IT85)</f>
        <v>43</v>
      </c>
      <c r="GU85" s="10">
        <f>INDEX('O3-8hr'!$A:$Z,$IU85+GU$21-$G$21,$IT85)</f>
        <v>22.000000000000004</v>
      </c>
      <c r="GV85" s="10">
        <f>INDEX('O3-8hr'!$A:$Z,$IU85+GV$21-$G$21,$IT85)</f>
        <v>37.000000000000007</v>
      </c>
      <c r="GW85" s="10">
        <f>INDEX('O3-8hr'!$A:$Z,$IU85+GW$21-$G$21,$IT85)</f>
        <v>61.000000000000007</v>
      </c>
      <c r="GX85" s="10">
        <f>INDEX('O3-8hr'!$A:$Z,$IU85+GX$21-$G$21,$IT85)</f>
        <v>77</v>
      </c>
      <c r="GY85" s="10">
        <f>INDEX('O3-8hr'!$A:$Z,$IU85+GY$21-$G$21,$IT85)</f>
        <v>79</v>
      </c>
      <c r="GZ85" s="10">
        <f>INDEX('O3-8hr'!$A:$Z,$IU85+GZ$21-$G$21,$IT85)</f>
        <v>67</v>
      </c>
      <c r="HA85" s="10">
        <f>INDEX('O3-8hr'!$A:$Z,$IU85+HA$21-$G$21,$IT85)</f>
        <v>52.000000000000007</v>
      </c>
      <c r="HB85" s="10">
        <f>INDEX('O3-8hr'!$A:$Z,$IU85+HB$21-$G$21,$IT85)</f>
        <v>34</v>
      </c>
      <c r="HC85" s="10">
        <f>INDEX('O3-8hr'!$A:$Z,$IU85+HC$21-$G$21,$IT85)</f>
        <v>34</v>
      </c>
      <c r="HD85" s="10">
        <f>INDEX('O3-8hr'!$A:$Z,$IU85+HD$21-$G$21,$IT85)</f>
        <v>28</v>
      </c>
      <c r="HE85" s="10">
        <f>INDEX('O3-8hr'!$A:$Z,$IU85+HE$21-$G$21,$IT85)</f>
        <v>49</v>
      </c>
      <c r="HF85" s="10">
        <f>INDEX('O3-8hr'!$A:$Z,$IU85+HF$21-$G$21,$IT85)</f>
        <v>47</v>
      </c>
      <c r="HG85" s="10">
        <f>INDEX('O3-8hr'!$A:$Z,$IU85+HG$21-$G$21,$IT85)</f>
        <v>31</v>
      </c>
      <c r="HH85" s="10">
        <f>INDEX('O3-8hr'!$A:$Z,$IU85+HH$21-$G$21,$IT85)</f>
        <v>33</v>
      </c>
      <c r="HI85" s="10">
        <f>INDEX('O3-8hr'!$A:$Z,$IU85+HI$21-$G$21,$IT85)</f>
        <v>30</v>
      </c>
      <c r="HJ85" s="10">
        <f>INDEX('O3-8hr'!$A:$Z,$IU85+HJ$21-$G$21,$IT85)</f>
        <v>34</v>
      </c>
      <c r="HK85" s="10">
        <f>INDEX('O3-8hr'!$A:$Z,$IU85+HK$21-$G$21,$IT85)</f>
        <v>23</v>
      </c>
      <c r="HL85" s="10">
        <f>INDEX('O3-8hr'!$A:$Z,$IU85+HL$21-$G$21,$IT85)</f>
        <v>25</v>
      </c>
      <c r="HM85" s="10">
        <f>INDEX('O3-8hr'!$A:$Z,$IU85+HM$21-$G$21,$IT85)</f>
        <v>15.000000000000002</v>
      </c>
      <c r="HN85" s="10">
        <f>INDEX('O3-8hr'!$A:$Z,$IU85+HN$21-$G$21,$IT85)</f>
        <v>17</v>
      </c>
      <c r="HO85" s="10">
        <f>INDEX('O3-8hr'!$A:$Z,$IU85+HO$21-$G$21,$IT85)</f>
        <v>18.000000000000004</v>
      </c>
      <c r="HP85" s="10">
        <f>INDEX('O3-8hr'!$A:$Z,$IU85+HP$21-$G$21,$IT85)</f>
        <v>28</v>
      </c>
      <c r="HQ85" s="10">
        <f>INDEX('O3-8hr'!$A:$Z,$IU85+HQ$21-$G$21,$IT85)</f>
        <v>28</v>
      </c>
      <c r="HR85" s="10">
        <f>INDEX('O3-8hr'!$A:$Z,$IU85+HR$21-$G$21,$IT85)</f>
        <v>35</v>
      </c>
      <c r="HS85" s="10">
        <f>INDEX('O3-8hr'!$A:$Z,$IU85+HS$21-$G$21,$IT85)</f>
        <v>31</v>
      </c>
      <c r="HT85" s="10">
        <f>INDEX('O3-8hr'!$A:$Z,$IU85+HT$21-$G$21,$IT85)</f>
        <v>39</v>
      </c>
      <c r="HU85" s="10">
        <f>INDEX('O3-8hr'!$A:$Z,$IU85+HU$21-$G$21,$IT85)</f>
        <v>38</v>
      </c>
      <c r="HV85" s="10">
        <f>INDEX('O3-8hr'!$A:$Z,$IU85+HV$21-$G$21,$IT85)</f>
        <v>32</v>
      </c>
      <c r="HW85" s="10">
        <f>INDEX('O3-8hr'!$A:$Z,$IU85+HW$21-$G$21,$IT85)</f>
        <v>41</v>
      </c>
      <c r="HX85" s="10">
        <f>INDEX('O3-8hr'!$A:$Z,$IU85+HX$21-$G$21,$IT85)</f>
        <v>44.000000000000007</v>
      </c>
      <c r="HY85" s="10">
        <f>INDEX('O3-8hr'!$A:$Z,$IU85+HY$21-$G$21,$IT85)</f>
        <v>30</v>
      </c>
      <c r="HZ85" s="10">
        <f>INDEX('O3-8hr'!$A:$Z,$IU85+HZ$21-$G$21,$IT85)</f>
        <v>16</v>
      </c>
      <c r="IA85" s="10">
        <f>INDEX('O3-8hr'!$A:$Z,$IU85+IA$21-$G$21,$IT85)</f>
        <v>28</v>
      </c>
      <c r="IB85" s="10">
        <f>INDEX('O3-8hr'!$A:$Z,$IU85+IB$21-$G$21,$IT85)</f>
        <v>36.000000000000007</v>
      </c>
      <c r="IC85" s="10">
        <f>INDEX('O3-8hr'!$A:$Z,$IU85+IC$21-$G$21,$IT85)</f>
        <v>29</v>
      </c>
      <c r="ID85" s="10">
        <f>INDEX('O3-8hr'!$A:$Z,$IU85+ID$21-$G$21,$IT85)</f>
        <v>28</v>
      </c>
      <c r="IE85" s="10">
        <f>INDEX('O3-8hr'!$A:$Z,$IU85+IE$21-$G$21,$IT85)</f>
        <v>29</v>
      </c>
      <c r="IF85" s="10">
        <f>INDEX('O3-8hr'!$A:$Z,$IU85+IF$21-$G$21,$IT85)</f>
        <v>31</v>
      </c>
      <c r="IG85" s="10">
        <f>INDEX('O3-8hr'!$A:$Z,$IU85+IG$21-$G$21,$IT85)</f>
        <v>40</v>
      </c>
      <c r="IH85" s="10">
        <f>INDEX('O3-8hr'!$A:$Z,$IU85+IH$21-$G$21,$IT85)</f>
        <v>41</v>
      </c>
      <c r="II85" s="10">
        <f>INDEX('O3-8hr'!$A:$Z,$IU85+II$21-$G$21,$IT85)</f>
        <v>37.000000000000007</v>
      </c>
      <c r="IJ85" s="10">
        <f>INDEX('O3-8hr'!$A:$Z,$IU85+IJ$21-$G$21,$IT85)</f>
        <v>33</v>
      </c>
      <c r="IK85" s="10">
        <f>INDEX('O3-8hr'!$A:$Z,$IU85+IK$21-$G$21,$IT85)</f>
        <v>27</v>
      </c>
      <c r="IL85" s="10">
        <f>INDEX('O3-8hr'!$A:$Z,$IU85+IL$21-$G$21,$IT85)</f>
        <v>20</v>
      </c>
      <c r="IM85" s="10">
        <f>INDEX('O3-8hr'!$A:$Z,$IU85+IM$21-$G$21,$IT85)</f>
        <v>24</v>
      </c>
      <c r="IN85" s="10">
        <f>INDEX('O3-8hr'!$A:$Z,$IU85+IN$21-$G$21,$IT85)</f>
        <v>27</v>
      </c>
      <c r="IO85" s="10">
        <f>INDEX('O3-8hr'!$A:$Z,$IU85+IO$21-$G$21,$IT85)</f>
        <v>30</v>
      </c>
      <c r="IP85" s="10">
        <f>INDEX('O3-8hr'!$A:$Z,$IU85+IP$21-$G$21,$IT85)</f>
        <v>18.000000000000004</v>
      </c>
      <c r="IQ85" s="15">
        <f>INDEX('O3-8hr'!$A:$Z,$IU85+IQ$21-$G$21,$IT85)</f>
        <v>25</v>
      </c>
      <c r="IR85" s="21">
        <f t="shared" si="60"/>
        <v>90</v>
      </c>
      <c r="IT85" s="40">
        <f>MATCH($B85,'O3-8hr'!$1:$1,0)</f>
        <v>6</v>
      </c>
      <c r="IU85" s="40">
        <f>MATCH(DATE($A85,$IT$18,$IU$18),'O3-8hr'!$B:$B,0)</f>
        <v>65</v>
      </c>
    </row>
    <row r="86" spans="1:255" ht="12.75" customHeight="1" x14ac:dyDescent="0.2">
      <c r="A86" s="21">
        <v>2015</v>
      </c>
      <c r="B86" s="21">
        <v>340273001</v>
      </c>
      <c r="C86" s="20">
        <f>INDEX(Sites!$A:$N,MATCH($B86,Sites!$A:$A,0),2)</f>
        <v>40.787627999999998</v>
      </c>
      <c r="D86" s="21" t="str">
        <f>INDEX(Sites!$A:$N,MATCH($B86,Sites!$A:$A,0),4)</f>
        <v>NJ</v>
      </c>
      <c r="E86" s="21" t="str">
        <f>INDEX(Sites!$A:$N,MATCH($B86,Sites!$A:$A,0),10)</f>
        <v>278.0</v>
      </c>
      <c r="F86" s="40" t="str">
        <f>INDEX(Sites!$A:$N,MATCH($B86,Sites!$A:$A,0),6)</f>
        <v>Chester</v>
      </c>
      <c r="G86" s="16">
        <f>INDEX('O3-8hr'!$A:$Z,$IU86+G$21-$G$21,$IT86)</f>
        <v>36.000000000000007</v>
      </c>
      <c r="H86" s="10">
        <f>INDEX('O3-8hr'!$A:$Z,$IU86+H$21-$G$21,$IT86)</f>
        <v>48</v>
      </c>
      <c r="I86" s="10">
        <f>INDEX('O3-8hr'!$A:$Z,$IU86+I$21-$G$21,$IT86)</f>
        <v>38</v>
      </c>
      <c r="J86" s="10">
        <f>INDEX('O3-8hr'!$A:$Z,$IU86+J$21-$G$21,$IT86)</f>
        <v>34</v>
      </c>
      <c r="K86" s="10">
        <f>INDEX('O3-8hr'!$A:$Z,$IU86+K$21-$G$21,$IT86)</f>
        <v>38</v>
      </c>
      <c r="L86" s="10">
        <f>INDEX('O3-8hr'!$A:$Z,$IU86+L$21-$G$21,$IT86)</f>
        <v>39</v>
      </c>
      <c r="M86" s="10">
        <f>INDEX('O3-8hr'!$A:$Z,$IU86+M$21-$G$21,$IT86)</f>
        <v>49</v>
      </c>
      <c r="N86" s="10">
        <f>INDEX('O3-8hr'!$A:$Z,$IU86+N$21-$G$21,$IT86)</f>
        <v>52.000000000000007</v>
      </c>
      <c r="O86" s="10">
        <f>INDEX('O3-8hr'!$A:$Z,$IU86+O$21-$G$21,$IT86)</f>
        <v>53.000000000000007</v>
      </c>
      <c r="P86" s="10">
        <f>INDEX('O3-8hr'!$A:$Z,$IU86+P$21-$G$21,$IT86)</f>
        <v>43</v>
      </c>
      <c r="Q86" s="10">
        <f>INDEX('O3-8hr'!$A:$Z,$IU86+Q$21-$G$21,$IT86)</f>
        <v>53.000000000000007</v>
      </c>
      <c r="R86" s="10">
        <f>INDEX('O3-8hr'!$A:$Z,$IU86+R$21-$G$21,$IT86)</f>
        <v>48</v>
      </c>
      <c r="S86" s="10">
        <f>INDEX('O3-8hr'!$A:$Z,$IU86+S$21-$G$21,$IT86)</f>
        <v>40</v>
      </c>
      <c r="T86" s="10">
        <f>INDEX('O3-8hr'!$A:$Z,$IU86+T$21-$G$21,$IT86)</f>
        <v>33</v>
      </c>
      <c r="U86" s="10">
        <f>INDEX('O3-8hr'!$A:$Z,$IU86+U$21-$G$21,$IT86)</f>
        <v>42</v>
      </c>
      <c r="V86" s="10">
        <f>INDEX('O3-8hr'!$A:$Z,$IU86+V$21-$G$21,$IT86)</f>
        <v>41</v>
      </c>
      <c r="W86" s="10">
        <f>INDEX('O3-8hr'!$A:$Z,$IU86+W$21-$G$21,$IT86)</f>
        <v>42</v>
      </c>
      <c r="X86" s="10">
        <f>INDEX('O3-8hr'!$A:$Z,$IU86+X$21-$G$21,$IT86)</f>
        <v>44.000000000000007</v>
      </c>
      <c r="Y86" s="10">
        <f>INDEX('O3-8hr'!$A:$Z,$IU86+Y$21-$G$21,$IT86)</f>
        <v>48</v>
      </c>
      <c r="Z86" s="10">
        <f>INDEX('O3-8hr'!$A:$Z,$IU86+Z$21-$G$21,$IT86)</f>
        <v>36.000000000000007</v>
      </c>
      <c r="AA86" s="10">
        <f>INDEX('O3-8hr'!$A:$Z,$IU86+AA$21-$G$21,$IT86)</f>
        <v>41</v>
      </c>
      <c r="AB86" s="10">
        <f>INDEX('O3-8hr'!$A:$Z,$IU86+AB$21-$G$21,$IT86)</f>
        <v>41</v>
      </c>
      <c r="AC86" s="10">
        <f>INDEX('O3-8hr'!$A:$Z,$IU86+AC$21-$G$21,$IT86)</f>
        <v>43</v>
      </c>
      <c r="AD86" s="10">
        <f>INDEX('O3-8hr'!$A:$Z,$IU86+AD$21-$G$21,$IT86)</f>
        <v>45.000000000000007</v>
      </c>
      <c r="AE86" s="10">
        <f>INDEX('O3-8hr'!$A:$Z,$IU86+AE$21-$G$21,$IT86)</f>
        <v>33</v>
      </c>
      <c r="AF86" s="10">
        <f>INDEX('O3-8hr'!$A:$Z,$IU86+AF$21-$G$21,$IT86)</f>
        <v>29</v>
      </c>
      <c r="AG86" s="10">
        <f>INDEX('O3-8hr'!$A:$Z,$IU86+AG$21-$G$21,$IT86)</f>
        <v>36.000000000000007</v>
      </c>
      <c r="AH86" s="10">
        <f>INDEX('O3-8hr'!$A:$Z,$IU86+AH$21-$G$21,$IT86)</f>
        <v>40</v>
      </c>
      <c r="AI86" s="10">
        <f>INDEX('O3-8hr'!$A:$Z,$IU86+AI$21-$G$21,$IT86)</f>
        <v>47</v>
      </c>
      <c r="AJ86" s="10">
        <f>INDEX('O3-8hr'!$A:$Z,$IU86+AJ$21-$G$21,$IT86)</f>
        <v>39</v>
      </c>
      <c r="AK86" s="10">
        <f>INDEX('O3-8hr'!$A:$Z,$IU86+AK$21-$G$21,$IT86)</f>
        <v>39</v>
      </c>
      <c r="AL86" s="10">
        <f>INDEX('O3-8hr'!$A:$Z,$IU86+AL$21-$G$21,$IT86)</f>
        <v>48</v>
      </c>
      <c r="AM86" s="10">
        <f>INDEX('O3-8hr'!$A:$Z,$IU86+AM$21-$G$21,$IT86)</f>
        <v>57</v>
      </c>
      <c r="AN86" s="10">
        <f>INDEX('O3-8hr'!$A:$Z,$IU86+AN$21-$G$21,$IT86)</f>
        <v>36.000000000000007</v>
      </c>
      <c r="AO86" s="10">
        <f>INDEX('O3-8hr'!$A:$Z,$IU86+AO$21-$G$21,$IT86)</f>
        <v>42</v>
      </c>
      <c r="AP86" s="10">
        <f>INDEX('O3-8hr'!$A:$Z,$IU86+AP$21-$G$21,$IT86)</f>
        <v>49</v>
      </c>
      <c r="AQ86" s="10">
        <f>INDEX('O3-8hr'!$A:$Z,$IU86+AQ$21-$G$21,$IT86)</f>
        <v>54</v>
      </c>
      <c r="AR86" s="10">
        <f>INDEX('O3-8hr'!$A:$Z,$IU86+AR$21-$G$21,$IT86)</f>
        <v>29</v>
      </c>
      <c r="AS86" s="10">
        <f>INDEX('O3-8hr'!$A:$Z,$IU86+AS$21-$G$21,$IT86)</f>
        <v>38</v>
      </c>
      <c r="AT86" s="10">
        <f>INDEX('O3-8hr'!$A:$Z,$IU86+AT$21-$G$21,$IT86)</f>
        <v>36.000000000000007</v>
      </c>
      <c r="AU86" s="10">
        <f>INDEX('O3-8hr'!$A:$Z,$IU86+AU$21-$G$21,$IT86)</f>
        <v>31</v>
      </c>
      <c r="AV86" s="10">
        <f>INDEX('O3-8hr'!$A:$Z,$IU86+AV$21-$G$21,$IT86)</f>
        <v>44.000000000000007</v>
      </c>
      <c r="AW86" s="10">
        <f>INDEX('O3-8hr'!$A:$Z,$IU86+AW$21-$G$21,$IT86)</f>
        <v>52.000000000000007</v>
      </c>
      <c r="AX86" s="10">
        <f>INDEX('O3-8hr'!$A:$Z,$IU86+AX$21-$G$21,$IT86)</f>
        <v>55</v>
      </c>
      <c r="AY86" s="10">
        <f>INDEX('O3-8hr'!$A:$Z,$IU86+AY$21-$G$21,$IT86)</f>
        <v>44.000000000000007</v>
      </c>
      <c r="AZ86" s="10">
        <f>INDEX('O3-8hr'!$A:$Z,$IU86+AZ$21-$G$21,$IT86)</f>
        <v>48</v>
      </c>
      <c r="BA86" s="10">
        <f>INDEX('O3-8hr'!$A:$Z,$IU86+BA$21-$G$21,$IT86)</f>
        <v>48</v>
      </c>
      <c r="BB86" s="10">
        <f>INDEX('O3-8hr'!$A:$Z,$IU86+BB$21-$G$21,$IT86)</f>
        <v>40</v>
      </c>
      <c r="BC86" s="10">
        <f>INDEX('O3-8hr'!$A:$Z,$IU86+BC$21-$G$21,$IT86)</f>
        <v>62</v>
      </c>
      <c r="BD86" s="10">
        <f>INDEX('O3-8hr'!$A:$Z,$IU86+BD$21-$G$21,$IT86)</f>
        <v>44.000000000000007</v>
      </c>
      <c r="BE86" s="10">
        <f>INDEX('O3-8hr'!$A:$Z,$IU86+BE$21-$G$21,$IT86)</f>
        <v>36.000000000000007</v>
      </c>
      <c r="BF86" s="10">
        <f>INDEX('O3-8hr'!$A:$Z,$IU86+BF$21-$G$21,$IT86)</f>
        <v>44.000000000000007</v>
      </c>
      <c r="BG86" s="10">
        <f>INDEX('O3-8hr'!$A:$Z,$IU86+BG$21-$G$21,$IT86)</f>
        <v>43</v>
      </c>
      <c r="BH86" s="10">
        <f>INDEX('O3-8hr'!$A:$Z,$IU86+BH$21-$G$21,$IT86)</f>
        <v>34</v>
      </c>
      <c r="BI86" s="10">
        <f>INDEX('O3-8hr'!$A:$Z,$IU86+BI$21-$G$21,$IT86)</f>
        <v>40</v>
      </c>
      <c r="BJ86" s="10">
        <f>INDEX('O3-8hr'!$A:$Z,$IU86+BJ$21-$G$21,$IT86)</f>
        <v>39</v>
      </c>
      <c r="BK86" s="10">
        <f>INDEX('O3-8hr'!$A:$Z,$IU86+BK$21-$G$21,$IT86)</f>
        <v>41</v>
      </c>
      <c r="BL86" s="10">
        <f>INDEX('O3-8hr'!$A:$Z,$IU86+BL$21-$G$21,$IT86)</f>
        <v>34</v>
      </c>
      <c r="BM86" s="10">
        <f>INDEX('O3-8hr'!$A:$Z,$IU86+BM$21-$G$21,$IT86)</f>
        <v>43</v>
      </c>
      <c r="BN86" s="10">
        <f>INDEX('O3-8hr'!$A:$Z,$IU86+BN$21-$G$21,$IT86)</f>
        <v>49</v>
      </c>
      <c r="BO86" s="10">
        <f>INDEX('O3-8hr'!$A:$Z,$IU86+BO$21-$G$21,$IT86)</f>
        <v>36.000000000000007</v>
      </c>
      <c r="BP86" s="10">
        <f>INDEX('O3-8hr'!$A:$Z,$IU86+BP$21-$G$21,$IT86)</f>
        <v>32</v>
      </c>
      <c r="BQ86" s="10">
        <f>INDEX('O3-8hr'!$A:$Z,$IU86+BQ$21-$G$21,$IT86)</f>
        <v>41</v>
      </c>
      <c r="BR86" s="10">
        <f>INDEX('O3-8hr'!$A:$Z,$IU86+BR$21-$G$21,$IT86)</f>
        <v>49</v>
      </c>
      <c r="BS86" s="10">
        <f>INDEX('O3-8hr'!$A:$Z,$IU86+BS$21-$G$21,$IT86)</f>
        <v>62</v>
      </c>
      <c r="BT86" s="10">
        <f>INDEX('O3-8hr'!$A:$Z,$IU86+BT$21-$G$21,$IT86)</f>
        <v>53.000000000000007</v>
      </c>
      <c r="BU86" s="10">
        <f>INDEX('O3-8hr'!$A:$Z,$IU86+BU$21-$G$21,$IT86)</f>
        <v>43</v>
      </c>
      <c r="BV86" s="10">
        <f>INDEX('O3-8hr'!$A:$Z,$IU86+BV$21-$G$21,$IT86)</f>
        <v>60</v>
      </c>
      <c r="BW86" s="10">
        <f>INDEX('O3-8hr'!$A:$Z,$IU86+BW$21-$G$21,$IT86)</f>
        <v>69</v>
      </c>
      <c r="BX86" s="10">
        <f>INDEX('O3-8hr'!$A:$Z,$IU86+BX$21-$G$21,$IT86)</f>
        <v>23</v>
      </c>
      <c r="BY86" s="10">
        <f>INDEX('O3-8hr'!$A:$Z,$IU86+BY$21-$G$21,$IT86)</f>
        <v>29</v>
      </c>
      <c r="BZ86" s="10">
        <f>INDEX('O3-8hr'!$A:$Z,$IU86+BZ$21-$G$21,$IT86)</f>
        <v>35</v>
      </c>
      <c r="CA86" s="10">
        <f>INDEX('O3-8hr'!$A:$Z,$IU86+CA$21-$G$21,$IT86)</f>
        <v>51.000000000000007</v>
      </c>
      <c r="CB86" s="10">
        <f>INDEX('O3-8hr'!$A:$Z,$IU86+CB$21-$G$21,$IT86)</f>
        <v>34</v>
      </c>
      <c r="CC86" s="10">
        <f>INDEX('O3-8hr'!$A:$Z,$IU86+CC$21-$G$21,$IT86)</f>
        <v>47</v>
      </c>
      <c r="CD86" s="10">
        <f>INDEX('O3-8hr'!$A:$Z,$IU86+CD$21-$G$21,$IT86)</f>
        <v>61.000000000000007</v>
      </c>
      <c r="CE86" s="10">
        <f>INDEX('O3-8hr'!$A:$Z,$IU86+CE$21-$G$21,$IT86)</f>
        <v>47</v>
      </c>
      <c r="CF86" s="10">
        <f>INDEX('O3-8hr'!$A:$Z,$IU86+CF$21-$G$21,$IT86)</f>
        <v>39</v>
      </c>
      <c r="CG86" s="10">
        <f>INDEX('O3-8hr'!$A:$Z,$IU86+CG$21-$G$21,$IT86)</f>
        <v>33</v>
      </c>
      <c r="CH86" s="10">
        <f>INDEX('O3-8hr'!$A:$Z,$IU86+CH$21-$G$21,$IT86)</f>
        <v>41</v>
      </c>
      <c r="CI86" s="10">
        <f>INDEX('O3-8hr'!$A:$Z,$IU86+CI$21-$G$21,$IT86)</f>
        <v>36.000000000000007</v>
      </c>
      <c r="CJ86" s="10">
        <f>INDEX('O3-8hr'!$A:$Z,$IU86+CJ$21-$G$21,$IT86)</f>
        <v>34</v>
      </c>
      <c r="CK86" s="10">
        <f>INDEX('O3-8hr'!$A:$Z,$IU86+CK$21-$G$21,$IT86)</f>
        <v>47</v>
      </c>
      <c r="CL86" s="10">
        <f>INDEX('O3-8hr'!$A:$Z,$IU86+CL$21-$G$21,$IT86)</f>
        <v>44.000000000000007</v>
      </c>
      <c r="CM86" s="10">
        <f>INDEX('O3-8hr'!$A:$Z,$IU86+CM$21-$G$21,$IT86)</f>
        <v>63</v>
      </c>
      <c r="CN86" s="10">
        <f>INDEX('O3-8hr'!$A:$Z,$IU86+CN$21-$G$21,$IT86)</f>
        <v>57</v>
      </c>
      <c r="CO86" s="10">
        <f>INDEX('O3-8hr'!$A:$Z,$IU86+CO$21-$G$21,$IT86)</f>
        <v>62</v>
      </c>
      <c r="CP86" s="10">
        <f>INDEX('O3-8hr'!$A:$Z,$IU86+CP$21-$G$21,$IT86)</f>
        <v>40</v>
      </c>
      <c r="CQ86" s="10">
        <f>INDEX('O3-8hr'!$A:$Z,$IU86+CQ$21-$G$21,$IT86)</f>
        <v>52.000000000000007</v>
      </c>
      <c r="CR86" s="10">
        <f>INDEX('O3-8hr'!$A:$Z,$IU86+CR$21-$G$21,$IT86)</f>
        <v>57</v>
      </c>
      <c r="CS86" s="10">
        <f>INDEX('O3-8hr'!$A:$Z,$IU86+CS$21-$G$21,$IT86)</f>
        <v>42</v>
      </c>
      <c r="CT86" s="10">
        <f>INDEX('O3-8hr'!$A:$Z,$IU86+CT$21-$G$21,$IT86)</f>
        <v>29</v>
      </c>
      <c r="CU86" s="10">
        <f>INDEX('O3-8hr'!$A:$Z,$IU86+CU$21-$G$21,$IT86)</f>
        <v>17</v>
      </c>
      <c r="CV86" s="10">
        <f>INDEX('O3-8hr'!$A:$Z,$IU86+CV$21-$G$21,$IT86)</f>
        <v>14</v>
      </c>
      <c r="CW86" s="10">
        <f>INDEX('O3-8hr'!$A:$Z,$IU86+CW$21-$G$21,$IT86)</f>
        <v>39</v>
      </c>
      <c r="CX86" s="10">
        <f>INDEX('O3-8hr'!$A:$Z,$IU86+CX$21-$G$21,$IT86)</f>
        <v>25</v>
      </c>
      <c r="CY86" s="10">
        <f>INDEX('O3-8hr'!$A:$Z,$IU86+CY$21-$G$21,$IT86)</f>
        <v>20</v>
      </c>
      <c r="CZ86" s="10">
        <f>INDEX('O3-8hr'!$A:$Z,$IU86+CZ$21-$G$21,$IT86)</f>
        <v>40</v>
      </c>
      <c r="DA86" s="10">
        <f>INDEX('O3-8hr'!$A:$Z,$IU86+DA$21-$G$21,$IT86)</f>
        <v>42</v>
      </c>
      <c r="DB86" s="10">
        <f>INDEX('O3-8hr'!$A:$Z,$IU86+DB$21-$G$21,$IT86)</f>
        <v>51.000000000000007</v>
      </c>
      <c r="DC86" s="10">
        <f>INDEX('O3-8hr'!$A:$Z,$IU86+DC$21-$G$21,$IT86)</f>
        <v>52.000000000000007</v>
      </c>
      <c r="DD86" s="10">
        <f>INDEX('O3-8hr'!$A:$Z,$IU86+DD$21-$G$21,$IT86)</f>
        <v>57</v>
      </c>
      <c r="DE86" s="10">
        <f>INDEX('O3-8hr'!$A:$Z,$IU86+DE$21-$G$21,$IT86)</f>
        <v>72.000000000000014</v>
      </c>
      <c r="DF86" s="10">
        <f>INDEX('O3-8hr'!$A:$Z,$IU86+DF$21-$G$21,$IT86)</f>
        <v>68</v>
      </c>
      <c r="DG86" s="10">
        <f>INDEX('O3-8hr'!$A:$Z,$IU86+DG$21-$G$21,$IT86)</f>
        <v>38</v>
      </c>
      <c r="DH86" s="10">
        <f>INDEX('O3-8hr'!$A:$Z,$IU86+DH$21-$G$21,$IT86)</f>
        <v>56</v>
      </c>
      <c r="DI86" s="10">
        <f>INDEX('O3-8hr'!$A:$Z,$IU86+DI$21-$G$21,$IT86)</f>
        <v>31</v>
      </c>
      <c r="DJ86" s="10">
        <f>INDEX('O3-8hr'!$A:$Z,$IU86+DJ$21-$G$21,$IT86)</f>
        <v>28</v>
      </c>
      <c r="DK86" s="10">
        <f>INDEX('O3-8hr'!$A:$Z,$IU86+DK$21-$G$21,$IT86)</f>
        <v>37.000000000000007</v>
      </c>
      <c r="DL86" s="10">
        <f>INDEX('O3-8hr'!$A:$Z,$IU86+DL$21-$G$21,$IT86)</f>
        <v>31</v>
      </c>
      <c r="DM86" s="10">
        <f>INDEX('O3-8hr'!$A:$Z,$IU86+DM$21-$G$21,$IT86)</f>
        <v>35</v>
      </c>
      <c r="DN86" s="10">
        <f>INDEX('O3-8hr'!$A:$Z,$IU86+DN$21-$G$21,$IT86)</f>
        <v>23</v>
      </c>
      <c r="DO86" s="10">
        <f>INDEX('O3-8hr'!$A:$Z,$IU86+DO$21-$G$21,$IT86)</f>
        <v>32</v>
      </c>
      <c r="DP86" s="10">
        <f>INDEX('O3-8hr'!$A:$Z,$IU86+DP$21-$G$21,$IT86)</f>
        <v>46</v>
      </c>
      <c r="DQ86" s="10">
        <f>INDEX('O3-8hr'!$A:$Z,$IU86+DQ$21-$G$21,$IT86)</f>
        <v>44.000000000000007</v>
      </c>
      <c r="DR86" s="10">
        <f>INDEX('O3-8hr'!$A:$Z,$IU86+DR$21-$G$21,$IT86)</f>
        <v>39</v>
      </c>
      <c r="DS86" s="10">
        <f>INDEX('O3-8hr'!$A:$Z,$IU86+DS$21-$G$21,$IT86)</f>
        <v>44.000000000000007</v>
      </c>
      <c r="DT86" s="10">
        <f>INDEX('O3-8hr'!$A:$Z,$IU86+DT$21-$G$21,$IT86)</f>
        <v>60</v>
      </c>
      <c r="DU86" s="10">
        <f>INDEX('O3-8hr'!$A:$Z,$IU86+DU$21-$G$21,$IT86)</f>
        <v>33</v>
      </c>
      <c r="DV86" s="10">
        <f>INDEX('O3-8hr'!$A:$Z,$IU86+DV$21-$G$21,$IT86)</f>
        <v>33</v>
      </c>
      <c r="DW86" s="10">
        <f>INDEX('O3-8hr'!$A:$Z,$IU86+DW$21-$G$21,$IT86)</f>
        <v>38</v>
      </c>
      <c r="DX86" s="10">
        <f>INDEX('O3-8hr'!$A:$Z,$IU86+DX$21-$G$21,$IT86)</f>
        <v>47</v>
      </c>
      <c r="DY86" s="10">
        <f>INDEX('O3-8hr'!$A:$Z,$IU86+DY$21-$G$21,$IT86)</f>
        <v>60</v>
      </c>
      <c r="DZ86" s="10">
        <f>INDEX('O3-8hr'!$A:$Z,$IU86+DZ$21-$G$21,$IT86)</f>
        <v>46</v>
      </c>
      <c r="EA86" s="10">
        <f>INDEX('O3-8hr'!$A:$Z,$IU86+EA$21-$G$21,$IT86)</f>
        <v>46</v>
      </c>
      <c r="EB86" s="10">
        <f>INDEX('O3-8hr'!$A:$Z,$IU86+EB$21-$G$21,$IT86)</f>
        <v>47</v>
      </c>
      <c r="EC86" s="10">
        <f>INDEX('O3-8hr'!$A:$Z,$IU86+EC$21-$G$21,$IT86)</f>
        <v>49</v>
      </c>
      <c r="ED86" s="10">
        <f>INDEX('O3-8hr'!$A:$Z,$IU86+ED$21-$G$21,$IT86)</f>
        <v>50</v>
      </c>
      <c r="EE86" s="10">
        <f>INDEX('O3-8hr'!$A:$Z,$IU86+EE$21-$G$21,$IT86)</f>
        <v>46</v>
      </c>
      <c r="EF86" s="10">
        <f>INDEX('O3-8hr'!$A:$Z,$IU86+EF$21-$G$21,$IT86)</f>
        <v>32</v>
      </c>
      <c r="EG86" s="10">
        <f>INDEX('O3-8hr'!$A:$Z,$IU86+EG$21-$G$21,$IT86)</f>
        <v>42</v>
      </c>
      <c r="EH86" s="10">
        <f>INDEX('O3-8hr'!$A:$Z,$IU86+EH$21-$G$21,$IT86)</f>
        <v>37.000000000000007</v>
      </c>
      <c r="EI86" s="10">
        <f>INDEX('O3-8hr'!$A:$Z,$IU86+EI$21-$G$21,$IT86)</f>
        <v>41</v>
      </c>
      <c r="EJ86" s="10">
        <f>INDEX('O3-8hr'!$A:$Z,$IU86+EJ$21-$G$21,$IT86)</f>
        <v>51.000000000000007</v>
      </c>
      <c r="EK86" s="10">
        <f>INDEX('O3-8hr'!$A:$Z,$IU86+EK$21-$G$21,$IT86)</f>
        <v>66</v>
      </c>
      <c r="EL86" s="10">
        <f>INDEX('O3-8hr'!$A:$Z,$IU86+EL$21-$G$21,$IT86)</f>
        <v>41</v>
      </c>
      <c r="EM86" s="10">
        <f>INDEX('O3-8hr'!$A:$Z,$IU86+EM$21-$G$21,$IT86)</f>
        <v>39</v>
      </c>
      <c r="EN86" s="10">
        <f>INDEX('O3-8hr'!$A:$Z,$IU86+EN$21-$G$21,$IT86)</f>
        <v>45.000000000000007</v>
      </c>
      <c r="EO86" s="10">
        <f>INDEX('O3-8hr'!$A:$Z,$IU86+EO$21-$G$21,$IT86)</f>
        <v>64</v>
      </c>
      <c r="EP86" s="10">
        <f>INDEX('O3-8hr'!$A:$Z,$IU86+EP$21-$G$21,$IT86)</f>
        <v>47</v>
      </c>
      <c r="EQ86" s="10">
        <f>INDEX('O3-8hr'!$A:$Z,$IU86+EQ$21-$G$21,$IT86)</f>
        <v>53.000000000000007</v>
      </c>
      <c r="ER86" s="10">
        <f>INDEX('O3-8hr'!$A:$Z,$IU86+ER$21-$G$21,$IT86)</f>
        <v>52.000000000000007</v>
      </c>
      <c r="ES86" s="10">
        <f>INDEX('O3-8hr'!$A:$Z,$IU86+ES$21-$G$21,$IT86)</f>
        <v>48</v>
      </c>
      <c r="ET86" s="10">
        <f>INDEX('O3-8hr'!$A:$Z,$IU86+ET$21-$G$21,$IT86)</f>
        <v>38</v>
      </c>
      <c r="EU86" s="10">
        <f>INDEX('O3-8hr'!$A:$Z,$IU86+EU$21-$G$21,$IT86)</f>
        <v>42</v>
      </c>
      <c r="EV86" s="10">
        <f>INDEX('O3-8hr'!$A:$Z,$IU86+EV$21-$G$21,$IT86)</f>
        <v>37.000000000000007</v>
      </c>
      <c r="EW86" s="10">
        <f>INDEX('O3-8hr'!$A:$Z,$IU86+EW$21-$G$21,$IT86)</f>
        <v>49</v>
      </c>
      <c r="EX86" s="10">
        <f>INDEX('O3-8hr'!$A:$Z,$IU86+EX$21-$G$21,$IT86)</f>
        <v>57</v>
      </c>
      <c r="EY86" s="10">
        <f>INDEX('O3-8hr'!$A:$Z,$IU86+EY$21-$G$21,$IT86)</f>
        <v>52.000000000000007</v>
      </c>
      <c r="EZ86" s="10">
        <f>INDEX('O3-8hr'!$A:$Z,$IU86+EZ$21-$G$21,$IT86)</f>
        <v>42</v>
      </c>
      <c r="FA86" s="10">
        <f>INDEX('O3-8hr'!$A:$Z,$IU86+FA$21-$G$21,$IT86)</f>
        <v>64</v>
      </c>
      <c r="FB86" s="10">
        <f>INDEX('O3-8hr'!$A:$Z,$IU86+FB$21-$G$21,$IT86)</f>
        <v>40</v>
      </c>
      <c r="FC86" s="10">
        <f>INDEX('O3-8hr'!$A:$Z,$IU86+FC$21-$G$21,$IT86)</f>
        <v>40</v>
      </c>
      <c r="FD86" s="10">
        <f>INDEX('O3-8hr'!$A:$Z,$IU86+FD$21-$G$21,$IT86)</f>
        <v>49</v>
      </c>
      <c r="FE86" s="10">
        <f>INDEX('O3-8hr'!$A:$Z,$IU86+FE$21-$G$21,$IT86)</f>
        <v>46</v>
      </c>
      <c r="FF86" s="10">
        <f>INDEX('O3-8hr'!$A:$Z,$IU86+FF$21-$G$21,$IT86)</f>
        <v>57</v>
      </c>
      <c r="FG86" s="10">
        <f>INDEX('O3-8hr'!$A:$Z,$IU86+FG$21-$G$21,$IT86)</f>
        <v>55</v>
      </c>
      <c r="FH86" s="10">
        <f>INDEX('O3-8hr'!$A:$Z,$IU86+FH$21-$G$21,$IT86)</f>
        <v>50</v>
      </c>
      <c r="FI86" s="10">
        <f>INDEX('O3-8hr'!$A:$Z,$IU86+FI$21-$G$21,$IT86)</f>
        <v>38</v>
      </c>
      <c r="FJ86" s="10">
        <f>INDEX('O3-8hr'!$A:$Z,$IU86+FJ$21-$G$21,$IT86)</f>
        <v>51.000000000000007</v>
      </c>
      <c r="FK86" s="10">
        <f>INDEX('O3-8hr'!$A:$Z,$IU86+FK$21-$G$21,$IT86)</f>
        <v>52.000000000000007</v>
      </c>
      <c r="FL86" s="10">
        <f>INDEX('O3-8hr'!$A:$Z,$IU86+FL$21-$G$21,$IT86)</f>
        <v>41</v>
      </c>
      <c r="FM86" s="10">
        <f>INDEX('O3-8hr'!$A:$Z,$IU86+FM$21-$G$21,$IT86)</f>
        <v>32</v>
      </c>
      <c r="FN86" s="10">
        <f>INDEX('O3-8hr'!$A:$Z,$IU86+FN$21-$G$21,$IT86)</f>
        <v>31</v>
      </c>
      <c r="FO86" s="10">
        <f>INDEX('O3-8hr'!$A:$Z,$IU86+FO$21-$G$21,$IT86)</f>
        <v>32</v>
      </c>
      <c r="FP86" s="10">
        <f>INDEX('O3-8hr'!$A:$Z,$IU86+FP$21-$G$21,$IT86)</f>
        <v>43</v>
      </c>
      <c r="FQ86" s="10">
        <f>INDEX('O3-8hr'!$A:$Z,$IU86+FQ$21-$G$21,$IT86)</f>
        <v>60</v>
      </c>
      <c r="FR86" s="10">
        <f>INDEX('O3-8hr'!$A:$Z,$IU86+FR$21-$G$21,$IT86)</f>
        <v>60</v>
      </c>
      <c r="FS86" s="10">
        <f>INDEX('O3-8hr'!$A:$Z,$IU86+FS$21-$G$21,$IT86)</f>
        <v>64</v>
      </c>
      <c r="FT86" s="10">
        <f>INDEX('O3-8hr'!$A:$Z,$IU86+FT$21-$G$21,$IT86)</f>
        <v>70</v>
      </c>
      <c r="FU86" s="10">
        <f>INDEX('O3-8hr'!$A:$Z,$IU86+FU$21-$G$21,$IT86)</f>
        <v>58</v>
      </c>
      <c r="FV86" s="10">
        <f>INDEX('O3-8hr'!$A:$Z,$IU86+FV$21-$G$21,$IT86)</f>
        <v>38</v>
      </c>
      <c r="FW86" s="10">
        <f>INDEX('O3-8hr'!$A:$Z,$IU86+FW$21-$G$21,$IT86)</f>
        <v>25</v>
      </c>
      <c r="FX86" s="10">
        <f>INDEX('O3-8hr'!$A:$Z,$IU86+FX$21-$G$21,$IT86)</f>
        <v>43</v>
      </c>
      <c r="FY86" s="10">
        <f>INDEX('O3-8hr'!$A:$Z,$IU86+FY$21-$G$21,$IT86)</f>
        <v>43</v>
      </c>
      <c r="FZ86" s="10">
        <f>INDEX('O3-8hr'!$A:$Z,$IU86+FZ$21-$G$21,$IT86)</f>
        <v>51.000000000000007</v>
      </c>
      <c r="GA86" s="10">
        <f>INDEX('O3-8hr'!$A:$Z,$IU86+GA$21-$G$21,$IT86)</f>
        <v>66</v>
      </c>
      <c r="GB86" s="10">
        <f>INDEX('O3-8hr'!$A:$Z,$IU86+GB$21-$G$21,$IT86)</f>
        <v>56</v>
      </c>
      <c r="GC86" s="10">
        <f>INDEX('O3-8hr'!$A:$Z,$IU86+GC$21-$G$21,$IT86)</f>
        <v>44.000000000000007</v>
      </c>
      <c r="GD86" s="10">
        <f>INDEX('O3-8hr'!$A:$Z,$IU86+GD$21-$G$21,$IT86)</f>
        <v>34</v>
      </c>
      <c r="GE86" s="10">
        <f>INDEX('O3-8hr'!$A:$Z,$IU86+GE$21-$G$21,$IT86)</f>
        <v>35</v>
      </c>
      <c r="GF86" s="10">
        <f>INDEX('O3-8hr'!$A:$Z,$IU86+GF$21-$G$21,$IT86)</f>
        <v>56</v>
      </c>
      <c r="GG86" s="10">
        <f>INDEX('O3-8hr'!$A:$Z,$IU86+GG$21-$G$21,$IT86)</f>
        <v>55</v>
      </c>
      <c r="GH86" s="10">
        <f>INDEX('O3-8hr'!$A:$Z,$IU86+GH$21-$G$21,$IT86)</f>
        <v>61.000000000000007</v>
      </c>
      <c r="GI86" s="10">
        <f>INDEX('O3-8hr'!$A:$Z,$IU86+GI$21-$G$21,$IT86)</f>
        <v>51.000000000000007</v>
      </c>
      <c r="GJ86" s="10">
        <f>INDEX('O3-8hr'!$A:$Z,$IU86+GJ$21-$G$21,$IT86)</f>
        <v>55</v>
      </c>
      <c r="GK86" s="10">
        <f>INDEX('O3-8hr'!$A:$Z,$IU86+GK$21-$G$21,$IT86)</f>
        <v>54</v>
      </c>
      <c r="GL86" s="10">
        <f>INDEX('O3-8hr'!$A:$Z,$IU86+GL$21-$G$21,$IT86)</f>
        <v>55</v>
      </c>
      <c r="GM86" s="10">
        <f>INDEX('O3-8hr'!$A:$Z,$IU86+GM$21-$G$21,$IT86)</f>
        <v>53.000000000000007</v>
      </c>
      <c r="GN86" s="10">
        <f>INDEX('O3-8hr'!$A:$Z,$IU86+GN$21-$G$21,$IT86)</f>
        <v>52.000000000000007</v>
      </c>
      <c r="GO86" s="10">
        <f>INDEX('O3-8hr'!$A:$Z,$IU86+GO$21-$G$21,$IT86)</f>
        <v>66</v>
      </c>
      <c r="GP86" s="10">
        <f>INDEX('O3-8hr'!$A:$Z,$IU86+GP$21-$G$21,$IT86)</f>
        <v>71.000000000000014</v>
      </c>
      <c r="GQ86" s="10">
        <f>INDEX('O3-8hr'!$A:$Z,$IU86+GQ$21-$G$21,$IT86)</f>
        <v>47</v>
      </c>
      <c r="GR86" s="10">
        <f>INDEX('O3-8hr'!$A:$Z,$IU86+GR$21-$G$21,$IT86)</f>
        <v>26.000000000000004</v>
      </c>
      <c r="GS86" s="10">
        <f>INDEX('O3-8hr'!$A:$Z,$IU86+GS$21-$G$21,$IT86)</f>
        <v>33</v>
      </c>
      <c r="GT86" s="10">
        <f>INDEX('O3-8hr'!$A:$Z,$IU86+GT$21-$G$21,$IT86)</f>
        <v>37.000000000000007</v>
      </c>
      <c r="GU86" s="10">
        <f>INDEX('O3-8hr'!$A:$Z,$IU86+GU$21-$G$21,$IT86)</f>
        <v>22.000000000000004</v>
      </c>
      <c r="GV86" s="10">
        <f>INDEX('O3-8hr'!$A:$Z,$IU86+GV$21-$G$21,$IT86)</f>
        <v>30</v>
      </c>
      <c r="GW86" s="10">
        <f>INDEX('O3-8hr'!$A:$Z,$IU86+GW$21-$G$21,$IT86)</f>
        <v>53.000000000000007</v>
      </c>
      <c r="GX86" s="10">
        <f>INDEX('O3-8hr'!$A:$Z,$IU86+GX$21-$G$21,$IT86)</f>
        <v>55</v>
      </c>
      <c r="GY86" s="10">
        <f>INDEX('O3-8hr'!$A:$Z,$IU86+GY$21-$G$21,$IT86)</f>
        <v>69</v>
      </c>
      <c r="GZ86" s="10">
        <f>INDEX('O3-8hr'!$A:$Z,$IU86+GZ$21-$G$21,$IT86)</f>
        <v>73.000000000000014</v>
      </c>
      <c r="HA86" s="10">
        <f>INDEX('O3-8hr'!$A:$Z,$IU86+HA$21-$G$21,$IT86)</f>
        <v>57</v>
      </c>
      <c r="HB86" s="10">
        <f>INDEX('O3-8hr'!$A:$Z,$IU86+HB$21-$G$21,$IT86)</f>
        <v>29</v>
      </c>
      <c r="HC86" s="10">
        <f>INDEX('O3-8hr'!$A:$Z,$IU86+HC$21-$G$21,$IT86)</f>
        <v>34</v>
      </c>
      <c r="HD86" s="10">
        <f>INDEX('O3-8hr'!$A:$Z,$IU86+HD$21-$G$21,$IT86)</f>
        <v>29</v>
      </c>
      <c r="HE86" s="10">
        <f>INDEX('O3-8hr'!$A:$Z,$IU86+HE$21-$G$21,$IT86)</f>
        <v>44.000000000000007</v>
      </c>
      <c r="HF86" s="10">
        <f>INDEX('O3-8hr'!$A:$Z,$IU86+HF$21-$G$21,$IT86)</f>
        <v>54</v>
      </c>
      <c r="HG86" s="10">
        <f>INDEX('O3-8hr'!$A:$Z,$IU86+HG$21-$G$21,$IT86)</f>
        <v>33</v>
      </c>
      <c r="HH86" s="10">
        <f>INDEX('O3-8hr'!$A:$Z,$IU86+HH$21-$G$21,$IT86)</f>
        <v>39</v>
      </c>
      <c r="HI86" s="10">
        <f>INDEX('O3-8hr'!$A:$Z,$IU86+HI$21-$G$21,$IT86)</f>
        <v>30</v>
      </c>
      <c r="HJ86" s="10">
        <f>INDEX('O3-8hr'!$A:$Z,$IU86+HJ$21-$G$21,$IT86)</f>
        <v>34</v>
      </c>
      <c r="HK86" s="10">
        <f>INDEX('O3-8hr'!$A:$Z,$IU86+HK$21-$G$21,$IT86)</f>
        <v>29</v>
      </c>
      <c r="HL86" s="10">
        <f>INDEX('O3-8hr'!$A:$Z,$IU86+HL$21-$G$21,$IT86)</f>
        <v>25</v>
      </c>
      <c r="HM86" s="10">
        <f>INDEX('O3-8hr'!$A:$Z,$IU86+HM$21-$G$21,$IT86)</f>
        <v>22.000000000000004</v>
      </c>
      <c r="HN86" s="10">
        <f>INDEX('O3-8hr'!$A:$Z,$IU86+HN$21-$G$21,$IT86)</f>
        <v>21</v>
      </c>
      <c r="HO86" s="10">
        <f>INDEX('O3-8hr'!$A:$Z,$IU86+HO$21-$G$21,$IT86)</f>
        <v>18.000000000000004</v>
      </c>
      <c r="HP86" s="10">
        <f>INDEX('O3-8hr'!$A:$Z,$IU86+HP$21-$G$21,$IT86)</f>
        <v>32</v>
      </c>
      <c r="HQ86" s="10">
        <f>INDEX('O3-8hr'!$A:$Z,$IU86+HQ$21-$G$21,$IT86)</f>
        <v>33</v>
      </c>
      <c r="HR86" s="10">
        <f>INDEX('O3-8hr'!$A:$Z,$IU86+HR$21-$G$21,$IT86)</f>
        <v>31</v>
      </c>
      <c r="HS86" s="10">
        <f>INDEX('O3-8hr'!$A:$Z,$IU86+HS$21-$G$21,$IT86)</f>
        <v>30</v>
      </c>
      <c r="HT86" s="10">
        <f>INDEX('O3-8hr'!$A:$Z,$IU86+HT$21-$G$21,$IT86)</f>
        <v>28</v>
      </c>
      <c r="HU86" s="10">
        <f>INDEX('O3-8hr'!$A:$Z,$IU86+HU$21-$G$21,$IT86)</f>
        <v>33</v>
      </c>
      <c r="HV86" s="10">
        <f>INDEX('O3-8hr'!$A:$Z,$IU86+HV$21-$G$21,$IT86)</f>
        <v>29</v>
      </c>
      <c r="HW86" s="10">
        <f>INDEX('O3-8hr'!$A:$Z,$IU86+HW$21-$G$21,$IT86)</f>
        <v>40</v>
      </c>
      <c r="HX86" s="10">
        <f>INDEX('O3-8hr'!$A:$Z,$IU86+HX$21-$G$21,$IT86)</f>
        <v>47</v>
      </c>
      <c r="HY86" s="10">
        <f>INDEX('O3-8hr'!$A:$Z,$IU86+HY$21-$G$21,$IT86)</f>
        <v>32</v>
      </c>
      <c r="HZ86" s="10">
        <f>INDEX('O3-8hr'!$A:$Z,$IU86+HZ$21-$G$21,$IT86)</f>
        <v>19</v>
      </c>
      <c r="IA86" s="10">
        <f>INDEX('O3-8hr'!$A:$Z,$IU86+IA$21-$G$21,$IT86)</f>
        <v>30</v>
      </c>
      <c r="IB86" s="10">
        <f>INDEX('O3-8hr'!$A:$Z,$IU86+IB$21-$G$21,$IT86)</f>
        <v>36.000000000000007</v>
      </c>
      <c r="IC86" s="10">
        <f>INDEX('O3-8hr'!$A:$Z,$IU86+IC$21-$G$21,$IT86)</f>
        <v>26.000000000000004</v>
      </c>
      <c r="ID86" s="10">
        <f>INDEX('O3-8hr'!$A:$Z,$IU86+ID$21-$G$21,$IT86)</f>
        <v>29</v>
      </c>
      <c r="IE86" s="10">
        <f>INDEX('O3-8hr'!$A:$Z,$IU86+IE$21-$G$21,$IT86)</f>
        <v>31</v>
      </c>
      <c r="IF86" s="10">
        <f>INDEX('O3-8hr'!$A:$Z,$IU86+IF$21-$G$21,$IT86)</f>
        <v>40</v>
      </c>
      <c r="IG86" s="10">
        <f>INDEX('O3-8hr'!$A:$Z,$IU86+IG$21-$G$21,$IT86)</f>
        <v>52.000000000000007</v>
      </c>
      <c r="IH86" s="10">
        <f>INDEX('O3-8hr'!$A:$Z,$IU86+IH$21-$G$21,$IT86)</f>
        <v>52.000000000000007</v>
      </c>
      <c r="II86" s="10">
        <f>INDEX('O3-8hr'!$A:$Z,$IU86+II$21-$G$21,$IT86)</f>
        <v>38</v>
      </c>
      <c r="IJ86" s="10">
        <f>INDEX('O3-8hr'!$A:$Z,$IU86+IJ$21-$G$21,$IT86)</f>
        <v>24</v>
      </c>
      <c r="IK86" s="10">
        <f>INDEX('O3-8hr'!$A:$Z,$IU86+IK$21-$G$21,$IT86)</f>
        <v>27</v>
      </c>
      <c r="IL86" s="10">
        <f>INDEX('O3-8hr'!$A:$Z,$IU86+IL$21-$G$21,$IT86)</f>
        <v>28</v>
      </c>
      <c r="IM86" s="10">
        <f>INDEX('O3-8hr'!$A:$Z,$IU86+IM$21-$G$21,$IT86)</f>
        <v>22.000000000000004</v>
      </c>
      <c r="IN86" s="10">
        <f>INDEX('O3-8hr'!$A:$Z,$IU86+IN$21-$G$21,$IT86)</f>
        <v>28</v>
      </c>
      <c r="IO86" s="10">
        <f>INDEX('O3-8hr'!$A:$Z,$IU86+IO$21-$G$21,$IT86)</f>
        <v>34</v>
      </c>
      <c r="IP86" s="10">
        <f>INDEX('O3-8hr'!$A:$Z,$IU86+IP$21-$G$21,$IT86)</f>
        <v>29</v>
      </c>
      <c r="IQ86" s="15">
        <f>INDEX('O3-8hr'!$A:$Z,$IU86+IQ$21-$G$21,$IT86)</f>
        <v>28</v>
      </c>
      <c r="IR86" s="21">
        <f t="shared" si="60"/>
        <v>73.000000000000014</v>
      </c>
      <c r="IT86" s="40">
        <f>MATCH($B86,'O3-8hr'!$1:$1,0)</f>
        <v>7</v>
      </c>
      <c r="IU86" s="40">
        <f>MATCH(DATE($A86,$IT$18,$IU$18),'O3-8hr'!$B:$B,0)</f>
        <v>65</v>
      </c>
    </row>
    <row r="87" spans="1:255" ht="12.75" customHeight="1" x14ac:dyDescent="0.2">
      <c r="A87" s="21">
        <v>2015</v>
      </c>
      <c r="B87" s="21">
        <v>340150002</v>
      </c>
      <c r="C87" s="20">
        <f>INDEX(Sites!$A:$N,MATCH($B87,Sites!$A:$A,0),2)</f>
        <v>39.800339000000001</v>
      </c>
      <c r="D87" s="21" t="str">
        <f>INDEX(Sites!$A:$N,MATCH($B87,Sites!$A:$A,0),4)</f>
        <v>NJ</v>
      </c>
      <c r="E87" s="21" t="str">
        <f>INDEX(Sites!$A:$N,MATCH($B87,Sites!$A:$A,0),10)</f>
        <v>12.0</v>
      </c>
      <c r="F87" s="40" t="str">
        <f>INDEX(Sites!$A:$N,MATCH($B87,Sites!$A:$A,0),6)</f>
        <v>Clarksboro</v>
      </c>
      <c r="G87" s="16" t="str">
        <f>INDEX('O3-8hr'!$A:$Z,$IU87+G$21-$G$21,$IT87)</f>
        <v/>
      </c>
      <c r="H87" s="10" t="str">
        <f>INDEX('O3-8hr'!$A:$Z,$IU87+H$21-$G$21,$IT87)</f>
        <v/>
      </c>
      <c r="I87" s="10">
        <f>INDEX('O3-8hr'!$A:$Z,$IU87+I$21-$G$21,$IT87)</f>
        <v>41</v>
      </c>
      <c r="J87" s="10">
        <f>INDEX('O3-8hr'!$A:$Z,$IU87+J$21-$G$21,$IT87)</f>
        <v>19</v>
      </c>
      <c r="K87" s="10">
        <f>INDEX('O3-8hr'!$A:$Z,$IU87+K$21-$G$21,$IT87)</f>
        <v>33</v>
      </c>
      <c r="L87" s="10">
        <f>INDEX('O3-8hr'!$A:$Z,$IU87+L$21-$G$21,$IT87)</f>
        <v>31</v>
      </c>
      <c r="M87" s="10">
        <f>INDEX('O3-8hr'!$A:$Z,$IU87+M$21-$G$21,$IT87)</f>
        <v>46</v>
      </c>
      <c r="N87" s="10">
        <f>INDEX('O3-8hr'!$A:$Z,$IU87+N$21-$G$21,$IT87)</f>
        <v>57</v>
      </c>
      <c r="O87" s="10">
        <f>INDEX('O3-8hr'!$A:$Z,$IU87+O$21-$G$21,$IT87)</f>
        <v>47</v>
      </c>
      <c r="P87" s="10">
        <f>INDEX('O3-8hr'!$A:$Z,$IU87+P$21-$G$21,$IT87)</f>
        <v>42</v>
      </c>
      <c r="Q87" s="10">
        <f>INDEX('O3-8hr'!$A:$Z,$IU87+Q$21-$G$21,$IT87)</f>
        <v>45.000000000000007</v>
      </c>
      <c r="R87" s="10">
        <f>INDEX('O3-8hr'!$A:$Z,$IU87+R$21-$G$21,$IT87)</f>
        <v>44.000000000000007</v>
      </c>
      <c r="S87" s="10">
        <f>INDEX('O3-8hr'!$A:$Z,$IU87+S$21-$G$21,$IT87)</f>
        <v>44.000000000000007</v>
      </c>
      <c r="T87" s="10">
        <f>INDEX('O3-8hr'!$A:$Z,$IU87+T$21-$G$21,$IT87)</f>
        <v>30</v>
      </c>
      <c r="U87" s="10">
        <f>INDEX('O3-8hr'!$A:$Z,$IU87+U$21-$G$21,$IT87)</f>
        <v>38</v>
      </c>
      <c r="V87" s="10">
        <f>INDEX('O3-8hr'!$A:$Z,$IU87+V$21-$G$21,$IT87)</f>
        <v>38</v>
      </c>
      <c r="W87" s="10">
        <f>INDEX('O3-8hr'!$A:$Z,$IU87+W$21-$G$21,$IT87)</f>
        <v>43</v>
      </c>
      <c r="X87" s="10">
        <f>INDEX('O3-8hr'!$A:$Z,$IU87+X$21-$G$21,$IT87)</f>
        <v>44.000000000000007</v>
      </c>
      <c r="Y87" s="10">
        <f>INDEX('O3-8hr'!$A:$Z,$IU87+Y$21-$G$21,$IT87)</f>
        <v>40</v>
      </c>
      <c r="Z87" s="10">
        <f>INDEX('O3-8hr'!$A:$Z,$IU87+Z$21-$G$21,$IT87)</f>
        <v>35</v>
      </c>
      <c r="AA87" s="10" t="str">
        <f>INDEX('O3-8hr'!$A:$Z,$IU87+AA$21-$G$21,$IT87)</f>
        <v/>
      </c>
      <c r="AB87" s="10" t="str">
        <f>INDEX('O3-8hr'!$A:$Z,$IU87+AB$21-$G$21,$IT87)</f>
        <v/>
      </c>
      <c r="AC87" s="10">
        <f>INDEX('O3-8hr'!$A:$Z,$IU87+AC$21-$G$21,$IT87)</f>
        <v>38</v>
      </c>
      <c r="AD87" s="10">
        <f>INDEX('O3-8hr'!$A:$Z,$IU87+AD$21-$G$21,$IT87)</f>
        <v>24</v>
      </c>
      <c r="AE87" s="10">
        <f>INDEX('O3-8hr'!$A:$Z,$IU87+AE$21-$G$21,$IT87)</f>
        <v>34</v>
      </c>
      <c r="AF87" s="10">
        <f>INDEX('O3-8hr'!$A:$Z,$IU87+AF$21-$G$21,$IT87)</f>
        <v>35</v>
      </c>
      <c r="AG87" s="10">
        <f>INDEX('O3-8hr'!$A:$Z,$IU87+AG$21-$G$21,$IT87)</f>
        <v>30</v>
      </c>
      <c r="AH87" s="10">
        <f>INDEX('O3-8hr'!$A:$Z,$IU87+AH$21-$G$21,$IT87)</f>
        <v>39</v>
      </c>
      <c r="AI87" s="10">
        <f>INDEX('O3-8hr'!$A:$Z,$IU87+AI$21-$G$21,$IT87)</f>
        <v>44.000000000000007</v>
      </c>
      <c r="AJ87" s="10">
        <f>INDEX('O3-8hr'!$A:$Z,$IU87+AJ$21-$G$21,$IT87)</f>
        <v>40</v>
      </c>
      <c r="AK87" s="10">
        <f>INDEX('O3-8hr'!$A:$Z,$IU87+AK$21-$G$21,$IT87)</f>
        <v>42</v>
      </c>
      <c r="AL87" s="10">
        <f>INDEX('O3-8hr'!$A:$Z,$IU87+AL$21-$G$21,$IT87)</f>
        <v>45.000000000000007</v>
      </c>
      <c r="AM87" s="10">
        <f>INDEX('O3-8hr'!$A:$Z,$IU87+AM$21-$G$21,$IT87)</f>
        <v>54</v>
      </c>
      <c r="AN87" s="10">
        <f>INDEX('O3-8hr'!$A:$Z,$IU87+AN$21-$G$21,$IT87)</f>
        <v>35</v>
      </c>
      <c r="AO87" s="10">
        <f>INDEX('O3-8hr'!$A:$Z,$IU87+AO$21-$G$21,$IT87)</f>
        <v>40</v>
      </c>
      <c r="AP87" s="10">
        <f>INDEX('O3-8hr'!$A:$Z,$IU87+AP$21-$G$21,$IT87)</f>
        <v>48</v>
      </c>
      <c r="AQ87" s="10">
        <f>INDEX('O3-8hr'!$A:$Z,$IU87+AQ$21-$G$21,$IT87)</f>
        <v>52.000000000000007</v>
      </c>
      <c r="AR87" s="10">
        <f>INDEX('O3-8hr'!$A:$Z,$IU87+AR$21-$G$21,$IT87)</f>
        <v>39</v>
      </c>
      <c r="AS87" s="10">
        <f>INDEX('O3-8hr'!$A:$Z,$IU87+AS$21-$G$21,$IT87)</f>
        <v>39</v>
      </c>
      <c r="AT87" s="10">
        <f>INDEX('O3-8hr'!$A:$Z,$IU87+AT$21-$G$21,$IT87)</f>
        <v>37.000000000000007</v>
      </c>
      <c r="AU87" s="10">
        <f>INDEX('O3-8hr'!$A:$Z,$IU87+AU$21-$G$21,$IT87)</f>
        <v>31</v>
      </c>
      <c r="AV87" s="10">
        <f>INDEX('O3-8hr'!$A:$Z,$IU87+AV$21-$G$21,$IT87)</f>
        <v>49</v>
      </c>
      <c r="AW87" s="10">
        <f>INDEX('O3-8hr'!$A:$Z,$IU87+AW$21-$G$21,$IT87)</f>
        <v>53.000000000000007</v>
      </c>
      <c r="AX87" s="10">
        <f>INDEX('O3-8hr'!$A:$Z,$IU87+AX$21-$G$21,$IT87)</f>
        <v>54</v>
      </c>
      <c r="AY87" s="10">
        <f>INDEX('O3-8hr'!$A:$Z,$IU87+AY$21-$G$21,$IT87)</f>
        <v>26.000000000000004</v>
      </c>
      <c r="AZ87" s="10">
        <f>INDEX('O3-8hr'!$A:$Z,$IU87+AZ$21-$G$21,$IT87)</f>
        <v>48</v>
      </c>
      <c r="BA87" s="10">
        <f>INDEX('O3-8hr'!$A:$Z,$IU87+BA$21-$G$21,$IT87)</f>
        <v>54</v>
      </c>
      <c r="BB87" s="10">
        <f>INDEX('O3-8hr'!$A:$Z,$IU87+BB$21-$G$21,$IT87)</f>
        <v>46</v>
      </c>
      <c r="BC87" s="10">
        <f>INDEX('O3-8hr'!$A:$Z,$IU87+BC$21-$G$21,$IT87)</f>
        <v>64</v>
      </c>
      <c r="BD87" s="10">
        <f>INDEX('O3-8hr'!$A:$Z,$IU87+BD$21-$G$21,$IT87)</f>
        <v>44.000000000000007</v>
      </c>
      <c r="BE87" s="10">
        <f>INDEX('O3-8hr'!$A:$Z,$IU87+BE$21-$G$21,$IT87)</f>
        <v>43</v>
      </c>
      <c r="BF87" s="10">
        <f>INDEX('O3-8hr'!$A:$Z,$IU87+BF$21-$G$21,$IT87)</f>
        <v>45.000000000000007</v>
      </c>
      <c r="BG87" s="10">
        <f>INDEX('O3-8hr'!$A:$Z,$IU87+BG$21-$G$21,$IT87)</f>
        <v>48</v>
      </c>
      <c r="BH87" s="10">
        <f>INDEX('O3-8hr'!$A:$Z,$IU87+BH$21-$G$21,$IT87)</f>
        <v>38</v>
      </c>
      <c r="BI87" s="10">
        <f>INDEX('O3-8hr'!$A:$Z,$IU87+BI$21-$G$21,$IT87)</f>
        <v>47</v>
      </c>
      <c r="BJ87" s="10">
        <f>INDEX('O3-8hr'!$A:$Z,$IU87+BJ$21-$G$21,$IT87)</f>
        <v>44.000000000000007</v>
      </c>
      <c r="BK87" s="10">
        <f>INDEX('O3-8hr'!$A:$Z,$IU87+BK$21-$G$21,$IT87)</f>
        <v>46</v>
      </c>
      <c r="BL87" s="10">
        <f>INDEX('O3-8hr'!$A:$Z,$IU87+BL$21-$G$21,$IT87)</f>
        <v>39</v>
      </c>
      <c r="BM87" s="10">
        <f>INDEX('O3-8hr'!$A:$Z,$IU87+BM$21-$G$21,$IT87)</f>
        <v>46</v>
      </c>
      <c r="BN87" s="10">
        <f>INDEX('O3-8hr'!$A:$Z,$IU87+BN$21-$G$21,$IT87)</f>
        <v>53.000000000000007</v>
      </c>
      <c r="BO87" s="10">
        <f>INDEX('O3-8hr'!$A:$Z,$IU87+BO$21-$G$21,$IT87)</f>
        <v>45.000000000000007</v>
      </c>
      <c r="BP87" s="10">
        <f>INDEX('O3-8hr'!$A:$Z,$IU87+BP$21-$G$21,$IT87)</f>
        <v>40</v>
      </c>
      <c r="BQ87" s="10">
        <f>INDEX('O3-8hr'!$A:$Z,$IU87+BQ$21-$G$21,$IT87)</f>
        <v>52.000000000000007</v>
      </c>
      <c r="BR87" s="10">
        <f>INDEX('O3-8hr'!$A:$Z,$IU87+BR$21-$G$21,$IT87)</f>
        <v>59.000000000000007</v>
      </c>
      <c r="BS87" s="10">
        <f>INDEX('O3-8hr'!$A:$Z,$IU87+BS$21-$G$21,$IT87)</f>
        <v>62</v>
      </c>
      <c r="BT87" s="10">
        <f>INDEX('O3-8hr'!$A:$Z,$IU87+BT$21-$G$21,$IT87)</f>
        <v>66</v>
      </c>
      <c r="BU87" s="10">
        <f>INDEX('O3-8hr'!$A:$Z,$IU87+BU$21-$G$21,$IT87)</f>
        <v>56</v>
      </c>
      <c r="BV87" s="10">
        <f>INDEX('O3-8hr'!$A:$Z,$IU87+BV$21-$G$21,$IT87)</f>
        <v>65</v>
      </c>
      <c r="BW87" s="10">
        <f>INDEX('O3-8hr'!$A:$Z,$IU87+BW$21-$G$21,$IT87)</f>
        <v>65</v>
      </c>
      <c r="BX87" s="10">
        <f>INDEX('O3-8hr'!$A:$Z,$IU87+BX$21-$G$21,$IT87)</f>
        <v>30</v>
      </c>
      <c r="BY87" s="10">
        <f>INDEX('O3-8hr'!$A:$Z,$IU87+BY$21-$G$21,$IT87)</f>
        <v>27</v>
      </c>
      <c r="BZ87" s="10">
        <f>INDEX('O3-8hr'!$A:$Z,$IU87+BZ$21-$G$21,$IT87)</f>
        <v>30</v>
      </c>
      <c r="CA87" s="10">
        <f>INDEX('O3-8hr'!$A:$Z,$IU87+CA$21-$G$21,$IT87)</f>
        <v>58</v>
      </c>
      <c r="CB87" s="10">
        <f>INDEX('O3-8hr'!$A:$Z,$IU87+CB$21-$G$21,$IT87)</f>
        <v>33</v>
      </c>
      <c r="CC87" s="10">
        <f>INDEX('O3-8hr'!$A:$Z,$IU87+CC$21-$G$21,$IT87)</f>
        <v>60</v>
      </c>
      <c r="CD87" s="10">
        <f>INDEX('O3-8hr'!$A:$Z,$IU87+CD$21-$G$21,$IT87)</f>
        <v>65</v>
      </c>
      <c r="CE87" s="10">
        <f>INDEX('O3-8hr'!$A:$Z,$IU87+CE$21-$G$21,$IT87)</f>
        <v>57</v>
      </c>
      <c r="CF87" s="10">
        <f>INDEX('O3-8hr'!$A:$Z,$IU87+CF$21-$G$21,$IT87)</f>
        <v>47</v>
      </c>
      <c r="CG87" s="10">
        <f>INDEX('O3-8hr'!$A:$Z,$IU87+CG$21-$G$21,$IT87)</f>
        <v>44.000000000000007</v>
      </c>
      <c r="CH87" s="10">
        <f>INDEX('O3-8hr'!$A:$Z,$IU87+CH$21-$G$21,$IT87)</f>
        <v>44.000000000000007</v>
      </c>
      <c r="CI87" s="10">
        <f>INDEX('O3-8hr'!$A:$Z,$IU87+CI$21-$G$21,$IT87)</f>
        <v>38</v>
      </c>
      <c r="CJ87" s="10">
        <f>INDEX('O3-8hr'!$A:$Z,$IU87+CJ$21-$G$21,$IT87)</f>
        <v>29</v>
      </c>
      <c r="CK87" s="10">
        <f>INDEX('O3-8hr'!$A:$Z,$IU87+CK$21-$G$21,$IT87)</f>
        <v>58</v>
      </c>
      <c r="CL87" s="10">
        <f>INDEX('O3-8hr'!$A:$Z,$IU87+CL$21-$G$21,$IT87)</f>
        <v>52.000000000000007</v>
      </c>
      <c r="CM87" s="10">
        <f>INDEX('O3-8hr'!$A:$Z,$IU87+CM$21-$G$21,$IT87)</f>
        <v>63</v>
      </c>
      <c r="CN87" s="10">
        <f>INDEX('O3-8hr'!$A:$Z,$IU87+CN$21-$G$21,$IT87)</f>
        <v>58</v>
      </c>
      <c r="CO87" s="10">
        <f>INDEX('O3-8hr'!$A:$Z,$IU87+CO$21-$G$21,$IT87)</f>
        <v>52.000000000000007</v>
      </c>
      <c r="CP87" s="10">
        <f>INDEX('O3-8hr'!$A:$Z,$IU87+CP$21-$G$21,$IT87)</f>
        <v>41</v>
      </c>
      <c r="CQ87" s="10">
        <f>INDEX('O3-8hr'!$A:$Z,$IU87+CQ$21-$G$21,$IT87)</f>
        <v>56</v>
      </c>
      <c r="CR87" s="10">
        <f>INDEX('O3-8hr'!$A:$Z,$IU87+CR$21-$G$21,$IT87)</f>
        <v>59.000000000000007</v>
      </c>
      <c r="CS87" s="10">
        <f>INDEX('O3-8hr'!$A:$Z,$IU87+CS$21-$G$21,$IT87)</f>
        <v>34</v>
      </c>
      <c r="CT87" s="10">
        <f>INDEX('O3-8hr'!$A:$Z,$IU87+CT$21-$G$21,$IT87)</f>
        <v>37.000000000000007</v>
      </c>
      <c r="CU87" s="10">
        <f>INDEX('O3-8hr'!$A:$Z,$IU87+CU$21-$G$21,$IT87)</f>
        <v>21</v>
      </c>
      <c r="CV87" s="10">
        <f>INDEX('O3-8hr'!$A:$Z,$IU87+CV$21-$G$21,$IT87)</f>
        <v>11.000000000000002</v>
      </c>
      <c r="CW87" s="10">
        <f>INDEX('O3-8hr'!$A:$Z,$IU87+CW$21-$G$21,$IT87)</f>
        <v>30</v>
      </c>
      <c r="CX87" s="10">
        <f>INDEX('O3-8hr'!$A:$Z,$IU87+CX$21-$G$21,$IT87)</f>
        <v>36.000000000000007</v>
      </c>
      <c r="CY87" s="10">
        <f>INDEX('O3-8hr'!$A:$Z,$IU87+CY$21-$G$21,$IT87)</f>
        <v>28</v>
      </c>
      <c r="CZ87" s="10">
        <f>INDEX('O3-8hr'!$A:$Z,$IU87+CZ$21-$G$21,$IT87)</f>
        <v>43</v>
      </c>
      <c r="DA87" s="10">
        <f>INDEX('O3-8hr'!$A:$Z,$IU87+DA$21-$G$21,$IT87)</f>
        <v>41</v>
      </c>
      <c r="DB87" s="10">
        <f>INDEX('O3-8hr'!$A:$Z,$IU87+DB$21-$G$21,$IT87)</f>
        <v>49</v>
      </c>
      <c r="DC87" s="10">
        <f>INDEX('O3-8hr'!$A:$Z,$IU87+DC$21-$G$21,$IT87)</f>
        <v>62</v>
      </c>
      <c r="DD87" s="10">
        <f>INDEX('O3-8hr'!$A:$Z,$IU87+DD$21-$G$21,$IT87)</f>
        <v>62</v>
      </c>
      <c r="DE87" s="10">
        <f>INDEX('O3-8hr'!$A:$Z,$IU87+DE$21-$G$21,$IT87)</f>
        <v>80</v>
      </c>
      <c r="DF87" s="10">
        <f>INDEX('O3-8hr'!$A:$Z,$IU87+DF$21-$G$21,$IT87)</f>
        <v>50</v>
      </c>
      <c r="DG87" s="10">
        <f>INDEX('O3-8hr'!$A:$Z,$IU87+DG$21-$G$21,$IT87)</f>
        <v>54</v>
      </c>
      <c r="DH87" s="10">
        <f>INDEX('O3-8hr'!$A:$Z,$IU87+DH$21-$G$21,$IT87)</f>
        <v>68</v>
      </c>
      <c r="DI87" s="10">
        <f>INDEX('O3-8hr'!$A:$Z,$IU87+DI$21-$G$21,$IT87)</f>
        <v>43</v>
      </c>
      <c r="DJ87" s="10">
        <f>INDEX('O3-8hr'!$A:$Z,$IU87+DJ$21-$G$21,$IT87)</f>
        <v>45.000000000000007</v>
      </c>
      <c r="DK87" s="10">
        <f>INDEX('O3-8hr'!$A:$Z,$IU87+DK$21-$G$21,$IT87)</f>
        <v>39</v>
      </c>
      <c r="DL87" s="10">
        <f>INDEX('O3-8hr'!$A:$Z,$IU87+DL$21-$G$21,$IT87)</f>
        <v>31</v>
      </c>
      <c r="DM87" s="10">
        <f>INDEX('O3-8hr'!$A:$Z,$IU87+DM$21-$G$21,$IT87)</f>
        <v>49</v>
      </c>
      <c r="DN87" s="10">
        <f>INDEX('O3-8hr'!$A:$Z,$IU87+DN$21-$G$21,$IT87)</f>
        <v>44.000000000000007</v>
      </c>
      <c r="DO87" s="10">
        <f>INDEX('O3-8hr'!$A:$Z,$IU87+DO$21-$G$21,$IT87)</f>
        <v>43</v>
      </c>
      <c r="DP87" s="10">
        <f>INDEX('O3-8hr'!$A:$Z,$IU87+DP$21-$G$21,$IT87)</f>
        <v>61.000000000000007</v>
      </c>
      <c r="DQ87" s="10">
        <f>INDEX('O3-8hr'!$A:$Z,$IU87+DQ$21-$G$21,$IT87)</f>
        <v>50</v>
      </c>
      <c r="DR87" s="10" t="str">
        <f>INDEX('O3-8hr'!$A:$Z,$IU87+DR$21-$G$21,$IT87)</f>
        <v/>
      </c>
      <c r="DS87" s="10" t="str">
        <f>INDEX('O3-8hr'!$A:$Z,$IU87+DS$21-$G$21,$IT87)</f>
        <v/>
      </c>
      <c r="DT87" s="10" t="str">
        <f>INDEX('O3-8hr'!$A:$Z,$IU87+DT$21-$G$21,$IT87)</f>
        <v/>
      </c>
      <c r="DU87" s="10">
        <f>INDEX('O3-8hr'!$A:$Z,$IU87+DU$21-$G$21,$IT87)</f>
        <v>37.000000000000007</v>
      </c>
      <c r="DV87" s="10">
        <f>INDEX('O3-8hr'!$A:$Z,$IU87+DV$21-$G$21,$IT87)</f>
        <v>40</v>
      </c>
      <c r="DW87" s="10">
        <f>INDEX('O3-8hr'!$A:$Z,$IU87+DW$21-$G$21,$IT87)</f>
        <v>48</v>
      </c>
      <c r="DX87" s="10">
        <f>INDEX('O3-8hr'!$A:$Z,$IU87+DX$21-$G$21,$IT87)</f>
        <v>47</v>
      </c>
      <c r="DY87" s="10">
        <f>INDEX('O3-8hr'!$A:$Z,$IU87+DY$21-$G$21,$IT87)</f>
        <v>68</v>
      </c>
      <c r="DZ87" s="10">
        <f>INDEX('O3-8hr'!$A:$Z,$IU87+DZ$21-$G$21,$IT87)</f>
        <v>27</v>
      </c>
      <c r="EA87" s="10">
        <f>INDEX('O3-8hr'!$A:$Z,$IU87+EA$21-$G$21,$IT87)</f>
        <v>58</v>
      </c>
      <c r="EB87" s="10">
        <f>INDEX('O3-8hr'!$A:$Z,$IU87+EB$21-$G$21,$IT87)</f>
        <v>49</v>
      </c>
      <c r="EC87" s="10">
        <f>INDEX('O3-8hr'!$A:$Z,$IU87+EC$21-$G$21,$IT87)</f>
        <v>64</v>
      </c>
      <c r="ED87" s="10">
        <f>INDEX('O3-8hr'!$A:$Z,$IU87+ED$21-$G$21,$IT87)</f>
        <v>38</v>
      </c>
      <c r="EE87" s="10">
        <f>INDEX('O3-8hr'!$A:$Z,$IU87+EE$21-$G$21,$IT87)</f>
        <v>59.000000000000007</v>
      </c>
      <c r="EF87" s="10">
        <f>INDEX('O3-8hr'!$A:$Z,$IU87+EF$21-$G$21,$IT87)</f>
        <v>41</v>
      </c>
      <c r="EG87" s="10">
        <f>INDEX('O3-8hr'!$A:$Z,$IU87+EG$21-$G$21,$IT87)</f>
        <v>45.000000000000007</v>
      </c>
      <c r="EH87" s="10">
        <f>INDEX('O3-8hr'!$A:$Z,$IU87+EH$21-$G$21,$IT87)</f>
        <v>49</v>
      </c>
      <c r="EI87" s="10">
        <f>INDEX('O3-8hr'!$A:$Z,$IU87+EI$21-$G$21,$IT87)</f>
        <v>68</v>
      </c>
      <c r="EJ87" s="10">
        <f>INDEX('O3-8hr'!$A:$Z,$IU87+EJ$21-$G$21,$IT87)</f>
        <v>61.000000000000007</v>
      </c>
      <c r="EK87" s="10">
        <f>INDEX('O3-8hr'!$A:$Z,$IU87+EK$21-$G$21,$IT87)</f>
        <v>53.000000000000007</v>
      </c>
      <c r="EL87" s="10">
        <f>INDEX('O3-8hr'!$A:$Z,$IU87+EL$21-$G$21,$IT87)</f>
        <v>43</v>
      </c>
      <c r="EM87" s="10">
        <f>INDEX('O3-8hr'!$A:$Z,$IU87+EM$21-$G$21,$IT87)</f>
        <v>30</v>
      </c>
      <c r="EN87" s="10">
        <f>INDEX('O3-8hr'!$A:$Z,$IU87+EN$21-$G$21,$IT87)</f>
        <v>65</v>
      </c>
      <c r="EO87" s="10">
        <f>INDEX('O3-8hr'!$A:$Z,$IU87+EO$21-$G$21,$IT87)</f>
        <v>59.000000000000007</v>
      </c>
      <c r="EP87" s="10">
        <f>INDEX('O3-8hr'!$A:$Z,$IU87+EP$21-$G$21,$IT87)</f>
        <v>46</v>
      </c>
      <c r="EQ87" s="10">
        <f>INDEX('O3-8hr'!$A:$Z,$IU87+EQ$21-$G$21,$IT87)</f>
        <v>61.000000000000007</v>
      </c>
      <c r="ER87" s="10">
        <f>INDEX('O3-8hr'!$A:$Z,$IU87+ER$21-$G$21,$IT87)</f>
        <v>64</v>
      </c>
      <c r="ES87" s="10">
        <f>INDEX('O3-8hr'!$A:$Z,$IU87+ES$21-$G$21,$IT87)</f>
        <v>64</v>
      </c>
      <c r="ET87" s="10">
        <f>INDEX('O3-8hr'!$A:$Z,$IU87+ET$21-$G$21,$IT87)</f>
        <v>50</v>
      </c>
      <c r="EU87" s="10">
        <f>INDEX('O3-8hr'!$A:$Z,$IU87+EU$21-$G$21,$IT87)</f>
        <v>52.000000000000007</v>
      </c>
      <c r="EV87" s="10">
        <f>INDEX('O3-8hr'!$A:$Z,$IU87+EV$21-$G$21,$IT87)</f>
        <v>53.000000000000007</v>
      </c>
      <c r="EW87" s="10">
        <f>INDEX('O3-8hr'!$A:$Z,$IU87+EW$21-$G$21,$IT87)</f>
        <v>61.000000000000007</v>
      </c>
      <c r="EX87" s="10">
        <f>INDEX('O3-8hr'!$A:$Z,$IU87+EX$21-$G$21,$IT87)</f>
        <v>55</v>
      </c>
      <c r="EY87" s="10">
        <f>INDEX('O3-8hr'!$A:$Z,$IU87+EY$21-$G$21,$IT87)</f>
        <v>48</v>
      </c>
      <c r="EZ87" s="10">
        <f>INDEX('O3-8hr'!$A:$Z,$IU87+EZ$21-$G$21,$IT87)</f>
        <v>79</v>
      </c>
      <c r="FA87" s="10">
        <f>INDEX('O3-8hr'!$A:$Z,$IU87+FA$21-$G$21,$IT87)</f>
        <v>52.000000000000007</v>
      </c>
      <c r="FB87" s="10">
        <f>INDEX('O3-8hr'!$A:$Z,$IU87+FB$21-$G$21,$IT87)</f>
        <v>43</v>
      </c>
      <c r="FC87" s="10">
        <f>INDEX('O3-8hr'!$A:$Z,$IU87+FC$21-$G$21,$IT87)</f>
        <v>52.000000000000007</v>
      </c>
      <c r="FD87" s="10">
        <f>INDEX('O3-8hr'!$A:$Z,$IU87+FD$21-$G$21,$IT87)</f>
        <v>58</v>
      </c>
      <c r="FE87" s="10">
        <f>INDEX('O3-8hr'!$A:$Z,$IU87+FE$21-$G$21,$IT87)</f>
        <v>55</v>
      </c>
      <c r="FF87" s="10">
        <f>INDEX('O3-8hr'!$A:$Z,$IU87+FF$21-$G$21,$IT87)</f>
        <v>54</v>
      </c>
      <c r="FG87" s="10">
        <f>INDEX('O3-8hr'!$A:$Z,$IU87+FG$21-$G$21,$IT87)</f>
        <v>58</v>
      </c>
      <c r="FH87" s="10">
        <f>INDEX('O3-8hr'!$A:$Z,$IU87+FH$21-$G$21,$IT87)</f>
        <v>63</v>
      </c>
      <c r="FI87" s="10">
        <f>INDEX('O3-8hr'!$A:$Z,$IU87+FI$21-$G$21,$IT87)</f>
        <v>57</v>
      </c>
      <c r="FJ87" s="10">
        <f>INDEX('O3-8hr'!$A:$Z,$IU87+FJ$21-$G$21,$IT87)</f>
        <v>54</v>
      </c>
      <c r="FK87" s="10">
        <f>INDEX('O3-8hr'!$A:$Z,$IU87+FK$21-$G$21,$IT87)</f>
        <v>45.000000000000007</v>
      </c>
      <c r="FL87" s="10">
        <f>INDEX('O3-8hr'!$A:$Z,$IU87+FL$21-$G$21,$IT87)</f>
        <v>54</v>
      </c>
      <c r="FM87" s="10">
        <f>INDEX('O3-8hr'!$A:$Z,$IU87+FM$21-$G$21,$IT87)</f>
        <v>33</v>
      </c>
      <c r="FN87" s="10">
        <f>INDEX('O3-8hr'!$A:$Z,$IU87+FN$21-$G$21,$IT87)</f>
        <v>39</v>
      </c>
      <c r="FO87" s="10">
        <f>INDEX('O3-8hr'!$A:$Z,$IU87+FO$21-$G$21,$IT87)</f>
        <v>41</v>
      </c>
      <c r="FP87" s="10">
        <f>INDEX('O3-8hr'!$A:$Z,$IU87+FP$21-$G$21,$IT87)</f>
        <v>49</v>
      </c>
      <c r="FQ87" s="10">
        <f>INDEX('O3-8hr'!$A:$Z,$IU87+FQ$21-$G$21,$IT87)</f>
        <v>62</v>
      </c>
      <c r="FR87" s="10">
        <f>INDEX('O3-8hr'!$A:$Z,$IU87+FR$21-$G$21,$IT87)</f>
        <v>69</v>
      </c>
      <c r="FS87" s="10">
        <f>INDEX('O3-8hr'!$A:$Z,$IU87+FS$21-$G$21,$IT87)</f>
        <v>60</v>
      </c>
      <c r="FT87" s="10">
        <f>INDEX('O3-8hr'!$A:$Z,$IU87+FT$21-$G$21,$IT87)</f>
        <v>56</v>
      </c>
      <c r="FU87" s="10">
        <f>INDEX('O3-8hr'!$A:$Z,$IU87+FU$21-$G$21,$IT87)</f>
        <v>46</v>
      </c>
      <c r="FV87" s="10">
        <f>INDEX('O3-8hr'!$A:$Z,$IU87+FV$21-$G$21,$IT87)</f>
        <v>43</v>
      </c>
      <c r="FW87" s="10">
        <f>INDEX('O3-8hr'!$A:$Z,$IU87+FW$21-$G$21,$IT87)</f>
        <v>28</v>
      </c>
      <c r="FX87" s="10">
        <f>INDEX('O3-8hr'!$A:$Z,$IU87+FX$21-$G$21,$IT87)</f>
        <v>56</v>
      </c>
      <c r="FY87" s="10">
        <f>INDEX('O3-8hr'!$A:$Z,$IU87+FY$21-$G$21,$IT87)</f>
        <v>56</v>
      </c>
      <c r="FZ87" s="10">
        <f>INDEX('O3-8hr'!$A:$Z,$IU87+FZ$21-$G$21,$IT87)</f>
        <v>75</v>
      </c>
      <c r="GA87" s="10">
        <f>INDEX('O3-8hr'!$A:$Z,$IU87+GA$21-$G$21,$IT87)</f>
        <v>58</v>
      </c>
      <c r="GB87" s="10">
        <f>INDEX('O3-8hr'!$A:$Z,$IU87+GB$21-$G$21,$IT87)</f>
        <v>65</v>
      </c>
      <c r="GC87" s="10">
        <f>INDEX('O3-8hr'!$A:$Z,$IU87+GC$21-$G$21,$IT87)</f>
        <v>54</v>
      </c>
      <c r="GD87" s="10">
        <f>INDEX('O3-8hr'!$A:$Z,$IU87+GD$21-$G$21,$IT87)</f>
        <v>41</v>
      </c>
      <c r="GE87" s="10">
        <f>INDEX('O3-8hr'!$A:$Z,$IU87+GE$21-$G$21,$IT87)</f>
        <v>47</v>
      </c>
      <c r="GF87" s="10">
        <f>INDEX('O3-8hr'!$A:$Z,$IU87+GF$21-$G$21,$IT87)</f>
        <v>56</v>
      </c>
      <c r="GG87" s="10">
        <f>INDEX('O3-8hr'!$A:$Z,$IU87+GG$21-$G$21,$IT87)</f>
        <v>57</v>
      </c>
      <c r="GH87" s="10">
        <f>INDEX('O3-8hr'!$A:$Z,$IU87+GH$21-$G$21,$IT87)</f>
        <v>70</v>
      </c>
      <c r="GI87" s="10">
        <f>INDEX('O3-8hr'!$A:$Z,$IU87+GI$21-$G$21,$IT87)</f>
        <v>76</v>
      </c>
      <c r="GJ87" s="10">
        <f>INDEX('O3-8hr'!$A:$Z,$IU87+GJ$21-$G$21,$IT87)</f>
        <v>77</v>
      </c>
      <c r="GK87" s="10">
        <f>INDEX('O3-8hr'!$A:$Z,$IU87+GK$21-$G$21,$IT87)</f>
        <v>66</v>
      </c>
      <c r="GL87" s="10">
        <f>INDEX('O3-8hr'!$A:$Z,$IU87+GL$21-$G$21,$IT87)</f>
        <v>65</v>
      </c>
      <c r="GM87" s="10">
        <f>INDEX('O3-8hr'!$A:$Z,$IU87+GM$21-$G$21,$IT87)</f>
        <v>39</v>
      </c>
      <c r="GN87" s="10">
        <f>INDEX('O3-8hr'!$A:$Z,$IU87+GN$21-$G$21,$IT87)</f>
        <v>45.000000000000007</v>
      </c>
      <c r="GO87" s="10">
        <f>INDEX('O3-8hr'!$A:$Z,$IU87+GO$21-$G$21,$IT87)</f>
        <v>55</v>
      </c>
      <c r="GP87" s="10">
        <f>INDEX('O3-8hr'!$A:$Z,$IU87+GP$21-$G$21,$IT87)</f>
        <v>45.000000000000007</v>
      </c>
      <c r="GQ87" s="10">
        <f>INDEX('O3-8hr'!$A:$Z,$IU87+GQ$21-$G$21,$IT87)</f>
        <v>39</v>
      </c>
      <c r="GR87" s="10">
        <f>INDEX('O3-8hr'!$A:$Z,$IU87+GR$21-$G$21,$IT87)</f>
        <v>25</v>
      </c>
      <c r="GS87" s="10">
        <f>INDEX('O3-8hr'!$A:$Z,$IU87+GS$21-$G$21,$IT87)</f>
        <v>37.000000000000007</v>
      </c>
      <c r="GT87" s="10">
        <f>INDEX('O3-8hr'!$A:$Z,$IU87+GT$21-$G$21,$IT87)</f>
        <v>41</v>
      </c>
      <c r="GU87" s="10">
        <f>INDEX('O3-8hr'!$A:$Z,$IU87+GU$21-$G$21,$IT87)</f>
        <v>24</v>
      </c>
      <c r="GV87" s="10">
        <f>INDEX('O3-8hr'!$A:$Z,$IU87+GV$21-$G$21,$IT87)</f>
        <v>41</v>
      </c>
      <c r="GW87" s="10">
        <f>INDEX('O3-8hr'!$A:$Z,$IU87+GW$21-$G$21,$IT87)</f>
        <v>60</v>
      </c>
      <c r="GX87" s="10">
        <f>INDEX('O3-8hr'!$A:$Z,$IU87+GX$21-$G$21,$IT87)</f>
        <v>62</v>
      </c>
      <c r="GY87" s="10">
        <f>INDEX('O3-8hr'!$A:$Z,$IU87+GY$21-$G$21,$IT87)</f>
        <v>64</v>
      </c>
      <c r="GZ87" s="10">
        <f>INDEX('O3-8hr'!$A:$Z,$IU87+GZ$21-$G$21,$IT87)</f>
        <v>61.000000000000007</v>
      </c>
      <c r="HA87" s="10">
        <f>INDEX('O3-8hr'!$A:$Z,$IU87+HA$21-$G$21,$IT87)</f>
        <v>49</v>
      </c>
      <c r="HB87" s="10">
        <f>INDEX('O3-8hr'!$A:$Z,$IU87+HB$21-$G$21,$IT87)</f>
        <v>34</v>
      </c>
      <c r="HC87" s="10">
        <f>INDEX('O3-8hr'!$A:$Z,$IU87+HC$21-$G$21,$IT87)</f>
        <v>35</v>
      </c>
      <c r="HD87" s="10">
        <f>INDEX('O3-8hr'!$A:$Z,$IU87+HD$21-$G$21,$IT87)</f>
        <v>30</v>
      </c>
      <c r="HE87" s="10">
        <f>INDEX('O3-8hr'!$A:$Z,$IU87+HE$21-$G$21,$IT87)</f>
        <v>46</v>
      </c>
      <c r="HF87" s="10">
        <f>INDEX('O3-8hr'!$A:$Z,$IU87+HF$21-$G$21,$IT87)</f>
        <v>42</v>
      </c>
      <c r="HG87" s="10">
        <f>INDEX('O3-8hr'!$A:$Z,$IU87+HG$21-$G$21,$IT87)</f>
        <v>31</v>
      </c>
      <c r="HH87" s="10">
        <f>INDEX('O3-8hr'!$A:$Z,$IU87+HH$21-$G$21,$IT87)</f>
        <v>31</v>
      </c>
      <c r="HI87" s="10">
        <f>INDEX('O3-8hr'!$A:$Z,$IU87+HI$21-$G$21,$IT87)</f>
        <v>29</v>
      </c>
      <c r="HJ87" s="10">
        <f>INDEX('O3-8hr'!$A:$Z,$IU87+HJ$21-$G$21,$IT87)</f>
        <v>33</v>
      </c>
      <c r="HK87" s="10">
        <f>INDEX('O3-8hr'!$A:$Z,$IU87+HK$21-$G$21,$IT87)</f>
        <v>25</v>
      </c>
      <c r="HL87" s="10">
        <f>INDEX('O3-8hr'!$A:$Z,$IU87+HL$21-$G$21,$IT87)</f>
        <v>22.000000000000004</v>
      </c>
      <c r="HM87" s="10">
        <f>INDEX('O3-8hr'!$A:$Z,$IU87+HM$21-$G$21,$IT87)</f>
        <v>14</v>
      </c>
      <c r="HN87" s="10">
        <f>INDEX('O3-8hr'!$A:$Z,$IU87+HN$21-$G$21,$IT87)</f>
        <v>17</v>
      </c>
      <c r="HO87" s="10">
        <f>INDEX('O3-8hr'!$A:$Z,$IU87+HO$21-$G$21,$IT87)</f>
        <v>19</v>
      </c>
      <c r="HP87" s="10">
        <f>INDEX('O3-8hr'!$A:$Z,$IU87+HP$21-$G$21,$IT87)</f>
        <v>29</v>
      </c>
      <c r="HQ87" s="10">
        <f>INDEX('O3-8hr'!$A:$Z,$IU87+HQ$21-$G$21,$IT87)</f>
        <v>27</v>
      </c>
      <c r="HR87" s="10">
        <f>INDEX('O3-8hr'!$A:$Z,$IU87+HR$21-$G$21,$IT87)</f>
        <v>33</v>
      </c>
      <c r="HS87" s="10">
        <f>INDEX('O3-8hr'!$A:$Z,$IU87+HS$21-$G$21,$IT87)</f>
        <v>28</v>
      </c>
      <c r="HT87" s="10">
        <f>INDEX('O3-8hr'!$A:$Z,$IU87+HT$21-$G$21,$IT87)</f>
        <v>39</v>
      </c>
      <c r="HU87" s="10">
        <f>INDEX('O3-8hr'!$A:$Z,$IU87+HU$21-$G$21,$IT87)</f>
        <v>42</v>
      </c>
      <c r="HV87" s="10">
        <f>INDEX('O3-8hr'!$A:$Z,$IU87+HV$21-$G$21,$IT87)</f>
        <v>30</v>
      </c>
      <c r="HW87" s="10">
        <f>INDEX('O3-8hr'!$A:$Z,$IU87+HW$21-$G$21,$IT87)</f>
        <v>40</v>
      </c>
      <c r="HX87" s="10">
        <f>INDEX('O3-8hr'!$A:$Z,$IU87+HX$21-$G$21,$IT87)</f>
        <v>46</v>
      </c>
      <c r="HY87" s="10">
        <f>INDEX('O3-8hr'!$A:$Z,$IU87+HY$21-$G$21,$IT87)</f>
        <v>38</v>
      </c>
      <c r="HZ87" s="10">
        <f>INDEX('O3-8hr'!$A:$Z,$IU87+HZ$21-$G$21,$IT87)</f>
        <v>18.000000000000004</v>
      </c>
      <c r="IA87" s="10">
        <f>INDEX('O3-8hr'!$A:$Z,$IU87+IA$21-$G$21,$IT87)</f>
        <v>33</v>
      </c>
      <c r="IB87" s="10">
        <f>INDEX('O3-8hr'!$A:$Z,$IU87+IB$21-$G$21,$IT87)</f>
        <v>37.000000000000007</v>
      </c>
      <c r="IC87" s="10">
        <f>INDEX('O3-8hr'!$A:$Z,$IU87+IC$21-$G$21,$IT87)</f>
        <v>29</v>
      </c>
      <c r="ID87" s="10">
        <f>INDEX('O3-8hr'!$A:$Z,$IU87+ID$21-$G$21,$IT87)</f>
        <v>26.000000000000004</v>
      </c>
      <c r="IE87" s="10">
        <f>INDEX('O3-8hr'!$A:$Z,$IU87+IE$21-$G$21,$IT87)</f>
        <v>31</v>
      </c>
      <c r="IF87" s="10">
        <f>INDEX('O3-8hr'!$A:$Z,$IU87+IF$21-$G$21,$IT87)</f>
        <v>40</v>
      </c>
      <c r="IG87" s="10">
        <f>INDEX('O3-8hr'!$A:$Z,$IU87+IG$21-$G$21,$IT87)</f>
        <v>43</v>
      </c>
      <c r="IH87" s="10">
        <f>INDEX('O3-8hr'!$A:$Z,$IU87+IH$21-$G$21,$IT87)</f>
        <v>50</v>
      </c>
      <c r="II87" s="10">
        <f>INDEX('O3-8hr'!$A:$Z,$IU87+II$21-$G$21,$IT87)</f>
        <v>35</v>
      </c>
      <c r="IJ87" s="10">
        <f>INDEX('O3-8hr'!$A:$Z,$IU87+IJ$21-$G$21,$IT87)</f>
        <v>35</v>
      </c>
      <c r="IK87" s="10">
        <f>INDEX('O3-8hr'!$A:$Z,$IU87+IK$21-$G$21,$IT87)</f>
        <v>27</v>
      </c>
      <c r="IL87" s="10">
        <f>INDEX('O3-8hr'!$A:$Z,$IU87+IL$21-$G$21,$IT87)</f>
        <v>20</v>
      </c>
      <c r="IM87" s="10">
        <f>INDEX('O3-8hr'!$A:$Z,$IU87+IM$21-$G$21,$IT87)</f>
        <v>27</v>
      </c>
      <c r="IN87" s="10">
        <f>INDEX('O3-8hr'!$A:$Z,$IU87+IN$21-$G$21,$IT87)</f>
        <v>28</v>
      </c>
      <c r="IO87" s="10">
        <f>INDEX('O3-8hr'!$A:$Z,$IU87+IO$21-$G$21,$IT87)</f>
        <v>33</v>
      </c>
      <c r="IP87" s="10">
        <f>INDEX('O3-8hr'!$A:$Z,$IU87+IP$21-$G$21,$IT87)</f>
        <v>19</v>
      </c>
      <c r="IQ87" s="15">
        <f>INDEX('O3-8hr'!$A:$Z,$IU87+IQ$21-$G$21,$IT87)</f>
        <v>26.000000000000004</v>
      </c>
      <c r="IR87" s="21">
        <f t="shared" si="60"/>
        <v>80</v>
      </c>
      <c r="IT87" s="40">
        <f>MATCH($B87,'O3-8hr'!$1:$1,0)</f>
        <v>8</v>
      </c>
      <c r="IU87" s="40">
        <f>MATCH(DATE($A87,$IT$18,$IU$18),'O3-8hr'!$B:$B,0)</f>
        <v>65</v>
      </c>
    </row>
    <row r="88" spans="1:255" ht="12.75" customHeight="1" x14ac:dyDescent="0.2">
      <c r="A88" s="21">
        <v>2015</v>
      </c>
      <c r="B88" s="21">
        <v>340290006</v>
      </c>
      <c r="C88" s="20">
        <f>INDEX(Sites!$A:$N,MATCH($B88,Sites!$A:$A,0),2)</f>
        <v>40.064830000000001</v>
      </c>
      <c r="D88" s="21" t="str">
        <f>INDEX(Sites!$A:$N,MATCH($B88,Sites!$A:$A,0),4)</f>
        <v>NJ</v>
      </c>
      <c r="E88" s="21" t="str">
        <f>INDEX(Sites!$A:$N,MATCH($B88,Sites!$A:$A,0),10)</f>
        <v>41.0</v>
      </c>
      <c r="F88" s="40" t="str">
        <f>INDEX(Sites!$A:$N,MATCH($B88,Sites!$A:$A,0),6)</f>
        <v>Colliers Mills</v>
      </c>
      <c r="G88" s="16" t="str">
        <f>INDEX('O3-8hr'!$A:$Z,$IU88+G$21-$G$21,$IT88)</f>
        <v/>
      </c>
      <c r="H88" s="10" t="str">
        <f>INDEX('O3-8hr'!$A:$Z,$IU88+H$21-$G$21,$IT88)</f>
        <v/>
      </c>
      <c r="I88" s="10" t="str">
        <f>INDEX('O3-8hr'!$A:$Z,$IU88+I$21-$G$21,$IT88)</f>
        <v/>
      </c>
      <c r="J88" s="10" t="str">
        <f>INDEX('O3-8hr'!$A:$Z,$IU88+J$21-$G$21,$IT88)</f>
        <v/>
      </c>
      <c r="K88" s="10" t="str">
        <f>INDEX('O3-8hr'!$A:$Z,$IU88+K$21-$G$21,$IT88)</f>
        <v/>
      </c>
      <c r="L88" s="10">
        <f>INDEX('O3-8hr'!$A:$Z,$IU88+L$21-$G$21,$IT88)</f>
        <v>30</v>
      </c>
      <c r="M88" s="10">
        <f>INDEX('O3-8hr'!$A:$Z,$IU88+M$21-$G$21,$IT88)</f>
        <v>49</v>
      </c>
      <c r="N88" s="10">
        <f>INDEX('O3-8hr'!$A:$Z,$IU88+N$21-$G$21,$IT88)</f>
        <v>57</v>
      </c>
      <c r="O88" s="10">
        <f>INDEX('O3-8hr'!$A:$Z,$IU88+O$21-$G$21,$IT88)</f>
        <v>50</v>
      </c>
      <c r="P88" s="10">
        <f>INDEX('O3-8hr'!$A:$Z,$IU88+P$21-$G$21,$IT88)</f>
        <v>51.000000000000007</v>
      </c>
      <c r="Q88" s="10">
        <f>INDEX('O3-8hr'!$A:$Z,$IU88+Q$21-$G$21,$IT88)</f>
        <v>48</v>
      </c>
      <c r="R88" s="10">
        <f>INDEX('O3-8hr'!$A:$Z,$IU88+R$21-$G$21,$IT88)</f>
        <v>48</v>
      </c>
      <c r="S88" s="10">
        <f>INDEX('O3-8hr'!$A:$Z,$IU88+S$21-$G$21,$IT88)</f>
        <v>45.000000000000007</v>
      </c>
      <c r="T88" s="10">
        <f>INDEX('O3-8hr'!$A:$Z,$IU88+T$21-$G$21,$IT88)</f>
        <v>42</v>
      </c>
      <c r="U88" s="10">
        <f>INDEX('O3-8hr'!$A:$Z,$IU88+U$21-$G$21,$IT88)</f>
        <v>37.000000000000007</v>
      </c>
      <c r="V88" s="10">
        <f>INDEX('O3-8hr'!$A:$Z,$IU88+V$21-$G$21,$IT88)</f>
        <v>35</v>
      </c>
      <c r="W88" s="10">
        <f>INDEX('O3-8hr'!$A:$Z,$IU88+W$21-$G$21,$IT88)</f>
        <v>41</v>
      </c>
      <c r="X88" s="10">
        <f>INDEX('O3-8hr'!$A:$Z,$IU88+X$21-$G$21,$IT88)</f>
        <v>43</v>
      </c>
      <c r="Y88" s="10">
        <f>INDEX('O3-8hr'!$A:$Z,$IU88+Y$21-$G$21,$IT88)</f>
        <v>44.000000000000007</v>
      </c>
      <c r="Z88" s="10">
        <f>INDEX('O3-8hr'!$A:$Z,$IU88+Z$21-$G$21,$IT88)</f>
        <v>42</v>
      </c>
      <c r="AA88" s="10">
        <f>INDEX('O3-8hr'!$A:$Z,$IU88+AA$21-$G$21,$IT88)</f>
        <v>40</v>
      </c>
      <c r="AB88" s="10">
        <f>INDEX('O3-8hr'!$A:$Z,$IU88+AB$21-$G$21,$IT88)</f>
        <v>44.000000000000007</v>
      </c>
      <c r="AC88" s="10">
        <f>INDEX('O3-8hr'!$A:$Z,$IU88+AC$21-$G$21,$IT88)</f>
        <v>39</v>
      </c>
      <c r="AD88" s="10">
        <f>INDEX('O3-8hr'!$A:$Z,$IU88+AD$21-$G$21,$IT88)</f>
        <v>26.000000000000004</v>
      </c>
      <c r="AE88" s="10">
        <f>INDEX('O3-8hr'!$A:$Z,$IU88+AE$21-$G$21,$IT88)</f>
        <v>37.000000000000007</v>
      </c>
      <c r="AF88" s="10">
        <f>INDEX('O3-8hr'!$A:$Z,$IU88+AF$21-$G$21,$IT88)</f>
        <v>35</v>
      </c>
      <c r="AG88" s="10">
        <f>INDEX('O3-8hr'!$A:$Z,$IU88+AG$21-$G$21,$IT88)</f>
        <v>34</v>
      </c>
      <c r="AH88" s="10">
        <f>INDEX('O3-8hr'!$A:$Z,$IU88+AH$21-$G$21,$IT88)</f>
        <v>40</v>
      </c>
      <c r="AI88" s="10">
        <f>INDEX('O3-8hr'!$A:$Z,$IU88+AI$21-$G$21,$IT88)</f>
        <v>46</v>
      </c>
      <c r="AJ88" s="10">
        <f>INDEX('O3-8hr'!$A:$Z,$IU88+AJ$21-$G$21,$IT88)</f>
        <v>38</v>
      </c>
      <c r="AK88" s="10">
        <f>INDEX('O3-8hr'!$A:$Z,$IU88+AK$21-$G$21,$IT88)</f>
        <v>40</v>
      </c>
      <c r="AL88" s="10">
        <f>INDEX('O3-8hr'!$A:$Z,$IU88+AL$21-$G$21,$IT88)</f>
        <v>47</v>
      </c>
      <c r="AM88" s="10">
        <f>INDEX('O3-8hr'!$A:$Z,$IU88+AM$21-$G$21,$IT88)</f>
        <v>55</v>
      </c>
      <c r="AN88" s="10">
        <f>INDEX('O3-8hr'!$A:$Z,$IU88+AN$21-$G$21,$IT88)</f>
        <v>38</v>
      </c>
      <c r="AO88" s="10">
        <f>INDEX('O3-8hr'!$A:$Z,$IU88+AO$21-$G$21,$IT88)</f>
        <v>42</v>
      </c>
      <c r="AP88" s="10">
        <f>INDEX('O3-8hr'!$A:$Z,$IU88+AP$21-$G$21,$IT88)</f>
        <v>50</v>
      </c>
      <c r="AQ88" s="10">
        <f>INDEX('O3-8hr'!$A:$Z,$IU88+AQ$21-$G$21,$IT88)</f>
        <v>54</v>
      </c>
      <c r="AR88" s="10">
        <f>INDEX('O3-8hr'!$A:$Z,$IU88+AR$21-$G$21,$IT88)</f>
        <v>42</v>
      </c>
      <c r="AS88" s="10">
        <f>INDEX('O3-8hr'!$A:$Z,$IU88+AS$21-$G$21,$IT88)</f>
        <v>44.000000000000007</v>
      </c>
      <c r="AT88" s="10">
        <f>INDEX('O3-8hr'!$A:$Z,$IU88+AT$21-$G$21,$IT88)</f>
        <v>43</v>
      </c>
      <c r="AU88" s="10">
        <f>INDEX('O3-8hr'!$A:$Z,$IU88+AU$21-$G$21,$IT88)</f>
        <v>32</v>
      </c>
      <c r="AV88" s="10">
        <f>INDEX('O3-8hr'!$A:$Z,$IU88+AV$21-$G$21,$IT88)</f>
        <v>50</v>
      </c>
      <c r="AW88" s="10">
        <f>INDEX('O3-8hr'!$A:$Z,$IU88+AW$21-$G$21,$IT88)</f>
        <v>53.000000000000007</v>
      </c>
      <c r="AX88" s="10">
        <f>INDEX('O3-8hr'!$A:$Z,$IU88+AX$21-$G$21,$IT88)</f>
        <v>56</v>
      </c>
      <c r="AY88" s="10">
        <f>INDEX('O3-8hr'!$A:$Z,$IU88+AY$21-$G$21,$IT88)</f>
        <v>34</v>
      </c>
      <c r="AZ88" s="10">
        <f>INDEX('O3-8hr'!$A:$Z,$IU88+AZ$21-$G$21,$IT88)</f>
        <v>41</v>
      </c>
      <c r="BA88" s="10">
        <f>INDEX('O3-8hr'!$A:$Z,$IU88+BA$21-$G$21,$IT88)</f>
        <v>32</v>
      </c>
      <c r="BB88" s="10">
        <f>INDEX('O3-8hr'!$A:$Z,$IU88+BB$21-$G$21,$IT88)</f>
        <v>29</v>
      </c>
      <c r="BC88" s="10">
        <f>INDEX('O3-8hr'!$A:$Z,$IU88+BC$21-$G$21,$IT88)</f>
        <v>43</v>
      </c>
      <c r="BD88" s="10">
        <f>INDEX('O3-8hr'!$A:$Z,$IU88+BD$21-$G$21,$IT88)</f>
        <v>28</v>
      </c>
      <c r="BE88" s="10">
        <f>INDEX('O3-8hr'!$A:$Z,$IU88+BE$21-$G$21,$IT88)</f>
        <v>28</v>
      </c>
      <c r="BF88" s="10">
        <f>INDEX('O3-8hr'!$A:$Z,$IU88+BF$21-$G$21,$IT88)</f>
        <v>35</v>
      </c>
      <c r="BG88" s="10">
        <f>INDEX('O3-8hr'!$A:$Z,$IU88+BG$21-$G$21,$IT88)</f>
        <v>38</v>
      </c>
      <c r="BH88" s="10">
        <f>INDEX('O3-8hr'!$A:$Z,$IU88+BH$21-$G$21,$IT88)</f>
        <v>30</v>
      </c>
      <c r="BI88" s="10">
        <f>INDEX('O3-8hr'!$A:$Z,$IU88+BI$21-$G$21,$IT88)</f>
        <v>50</v>
      </c>
      <c r="BJ88" s="10">
        <f>INDEX('O3-8hr'!$A:$Z,$IU88+BJ$21-$G$21,$IT88)</f>
        <v>45.000000000000007</v>
      </c>
      <c r="BK88" s="10">
        <f>INDEX('O3-8hr'!$A:$Z,$IU88+BK$21-$G$21,$IT88)</f>
        <v>46</v>
      </c>
      <c r="BL88" s="10">
        <f>INDEX('O3-8hr'!$A:$Z,$IU88+BL$21-$G$21,$IT88)</f>
        <v>41</v>
      </c>
      <c r="BM88" s="10">
        <f>INDEX('O3-8hr'!$A:$Z,$IU88+BM$21-$G$21,$IT88)</f>
        <v>50</v>
      </c>
      <c r="BN88" s="10">
        <f>INDEX('O3-8hr'!$A:$Z,$IU88+BN$21-$G$21,$IT88)</f>
        <v>56</v>
      </c>
      <c r="BO88" s="10">
        <f>INDEX('O3-8hr'!$A:$Z,$IU88+BO$21-$G$21,$IT88)</f>
        <v>43</v>
      </c>
      <c r="BP88" s="10">
        <f>INDEX('O3-8hr'!$A:$Z,$IU88+BP$21-$G$21,$IT88)</f>
        <v>42</v>
      </c>
      <c r="BQ88" s="10">
        <f>INDEX('O3-8hr'!$A:$Z,$IU88+BQ$21-$G$21,$IT88)</f>
        <v>48</v>
      </c>
      <c r="BR88" s="10">
        <f>INDEX('O3-8hr'!$A:$Z,$IU88+BR$21-$G$21,$IT88)</f>
        <v>54</v>
      </c>
      <c r="BS88" s="10">
        <f>INDEX('O3-8hr'!$A:$Z,$IU88+BS$21-$G$21,$IT88)</f>
        <v>67</v>
      </c>
      <c r="BT88" s="10">
        <f>INDEX('O3-8hr'!$A:$Z,$IU88+BT$21-$G$21,$IT88)</f>
        <v>77</v>
      </c>
      <c r="BU88" s="10">
        <f>INDEX('O3-8hr'!$A:$Z,$IU88+BU$21-$G$21,$IT88)</f>
        <v>57</v>
      </c>
      <c r="BV88" s="10">
        <f>INDEX('O3-8hr'!$A:$Z,$IU88+BV$21-$G$21,$IT88)</f>
        <v>63</v>
      </c>
      <c r="BW88" s="10">
        <f>INDEX('O3-8hr'!$A:$Z,$IU88+BW$21-$G$21,$IT88)</f>
        <v>70</v>
      </c>
      <c r="BX88" s="10">
        <f>INDEX('O3-8hr'!$A:$Z,$IU88+BX$21-$G$21,$IT88)</f>
        <v>37.000000000000007</v>
      </c>
      <c r="BY88" s="10">
        <f>INDEX('O3-8hr'!$A:$Z,$IU88+BY$21-$G$21,$IT88)</f>
        <v>27</v>
      </c>
      <c r="BZ88" s="10">
        <f>INDEX('O3-8hr'!$A:$Z,$IU88+BZ$21-$G$21,$IT88)</f>
        <v>26.000000000000004</v>
      </c>
      <c r="CA88" s="10">
        <f>INDEX('O3-8hr'!$A:$Z,$IU88+CA$21-$G$21,$IT88)</f>
        <v>63</v>
      </c>
      <c r="CB88" s="10">
        <f>INDEX('O3-8hr'!$A:$Z,$IU88+CB$21-$G$21,$IT88)</f>
        <v>35</v>
      </c>
      <c r="CC88" s="10">
        <f>INDEX('O3-8hr'!$A:$Z,$IU88+CC$21-$G$21,$IT88)</f>
        <v>59.000000000000007</v>
      </c>
      <c r="CD88" s="10">
        <f>INDEX('O3-8hr'!$A:$Z,$IU88+CD$21-$G$21,$IT88)</f>
        <v>65</v>
      </c>
      <c r="CE88" s="10">
        <f>INDEX('O3-8hr'!$A:$Z,$IU88+CE$21-$G$21,$IT88)</f>
        <v>54</v>
      </c>
      <c r="CF88" s="10">
        <f>INDEX('O3-8hr'!$A:$Z,$IU88+CF$21-$G$21,$IT88)</f>
        <v>53.000000000000007</v>
      </c>
      <c r="CG88" s="10">
        <f>INDEX('O3-8hr'!$A:$Z,$IU88+CG$21-$G$21,$IT88)</f>
        <v>43</v>
      </c>
      <c r="CH88" s="10">
        <f>INDEX('O3-8hr'!$A:$Z,$IU88+CH$21-$G$21,$IT88)</f>
        <v>51.000000000000007</v>
      </c>
      <c r="CI88" s="10">
        <f>INDEX('O3-8hr'!$A:$Z,$IU88+CI$21-$G$21,$IT88)</f>
        <v>35</v>
      </c>
      <c r="CJ88" s="10">
        <f>INDEX('O3-8hr'!$A:$Z,$IU88+CJ$21-$G$21,$IT88)</f>
        <v>34</v>
      </c>
      <c r="CK88" s="10">
        <f>INDEX('O3-8hr'!$A:$Z,$IU88+CK$21-$G$21,$IT88)</f>
        <v>58</v>
      </c>
      <c r="CL88" s="10">
        <f>INDEX('O3-8hr'!$A:$Z,$IU88+CL$21-$G$21,$IT88)</f>
        <v>52.000000000000007</v>
      </c>
      <c r="CM88" s="10">
        <f>INDEX('O3-8hr'!$A:$Z,$IU88+CM$21-$G$21,$IT88)</f>
        <v>62</v>
      </c>
      <c r="CN88" s="10">
        <f>INDEX('O3-8hr'!$A:$Z,$IU88+CN$21-$G$21,$IT88)</f>
        <v>59.000000000000007</v>
      </c>
      <c r="CO88" s="10">
        <f>INDEX('O3-8hr'!$A:$Z,$IU88+CO$21-$G$21,$IT88)</f>
        <v>56</v>
      </c>
      <c r="CP88" s="10">
        <f>INDEX('O3-8hr'!$A:$Z,$IU88+CP$21-$G$21,$IT88)</f>
        <v>39</v>
      </c>
      <c r="CQ88" s="10">
        <f>INDEX('O3-8hr'!$A:$Z,$IU88+CQ$21-$G$21,$IT88)</f>
        <v>55</v>
      </c>
      <c r="CR88" s="10">
        <f>INDEX('O3-8hr'!$A:$Z,$IU88+CR$21-$G$21,$IT88)</f>
        <v>51.000000000000007</v>
      </c>
      <c r="CS88" s="10">
        <f>INDEX('O3-8hr'!$A:$Z,$IU88+CS$21-$G$21,$IT88)</f>
        <v>32</v>
      </c>
      <c r="CT88" s="10">
        <f>INDEX('O3-8hr'!$A:$Z,$IU88+CT$21-$G$21,$IT88)</f>
        <v>36.000000000000007</v>
      </c>
      <c r="CU88" s="10">
        <f>INDEX('O3-8hr'!$A:$Z,$IU88+CU$21-$G$21,$IT88)</f>
        <v>28</v>
      </c>
      <c r="CV88" s="10">
        <f>INDEX('O3-8hr'!$A:$Z,$IU88+CV$21-$G$21,$IT88)</f>
        <v>15.000000000000002</v>
      </c>
      <c r="CW88" s="10">
        <f>INDEX('O3-8hr'!$A:$Z,$IU88+CW$21-$G$21,$IT88)</f>
        <v>32</v>
      </c>
      <c r="CX88" s="10">
        <f>INDEX('O3-8hr'!$A:$Z,$IU88+CX$21-$G$21,$IT88)</f>
        <v>35</v>
      </c>
      <c r="CY88" s="10">
        <f>INDEX('O3-8hr'!$A:$Z,$IU88+CY$21-$G$21,$IT88)</f>
        <v>38</v>
      </c>
      <c r="CZ88" s="10">
        <f>INDEX('O3-8hr'!$A:$Z,$IU88+CZ$21-$G$21,$IT88)</f>
        <v>50</v>
      </c>
      <c r="DA88" s="10">
        <f>INDEX('O3-8hr'!$A:$Z,$IU88+DA$21-$G$21,$IT88)</f>
        <v>40</v>
      </c>
      <c r="DB88" s="10">
        <f>INDEX('O3-8hr'!$A:$Z,$IU88+DB$21-$G$21,$IT88)</f>
        <v>45.000000000000007</v>
      </c>
      <c r="DC88" s="10">
        <f>INDEX('O3-8hr'!$A:$Z,$IU88+DC$21-$G$21,$IT88)</f>
        <v>64</v>
      </c>
      <c r="DD88" s="10">
        <f>INDEX('O3-8hr'!$A:$Z,$IU88+DD$21-$G$21,$IT88)</f>
        <v>68</v>
      </c>
      <c r="DE88" s="10">
        <f>INDEX('O3-8hr'!$A:$Z,$IU88+DE$21-$G$21,$IT88)</f>
        <v>81</v>
      </c>
      <c r="DF88" s="10">
        <f>INDEX('O3-8hr'!$A:$Z,$IU88+DF$21-$G$21,$IT88)</f>
        <v>53.000000000000007</v>
      </c>
      <c r="DG88" s="10">
        <f>INDEX('O3-8hr'!$A:$Z,$IU88+DG$21-$G$21,$IT88)</f>
        <v>51.000000000000007</v>
      </c>
      <c r="DH88" s="10">
        <f>INDEX('O3-8hr'!$A:$Z,$IU88+DH$21-$G$21,$IT88)</f>
        <v>62</v>
      </c>
      <c r="DI88" s="10">
        <f>INDEX('O3-8hr'!$A:$Z,$IU88+DI$21-$G$21,$IT88)</f>
        <v>49</v>
      </c>
      <c r="DJ88" s="10">
        <f>INDEX('O3-8hr'!$A:$Z,$IU88+DJ$21-$G$21,$IT88)</f>
        <v>47</v>
      </c>
      <c r="DK88" s="10">
        <f>INDEX('O3-8hr'!$A:$Z,$IU88+DK$21-$G$21,$IT88)</f>
        <v>38</v>
      </c>
      <c r="DL88" s="10">
        <f>INDEX('O3-8hr'!$A:$Z,$IU88+DL$21-$G$21,$IT88)</f>
        <v>40</v>
      </c>
      <c r="DM88" s="10">
        <f>INDEX('O3-8hr'!$A:$Z,$IU88+DM$21-$G$21,$IT88)</f>
        <v>49</v>
      </c>
      <c r="DN88" s="10">
        <f>INDEX('O3-8hr'!$A:$Z,$IU88+DN$21-$G$21,$IT88)</f>
        <v>51.000000000000007</v>
      </c>
      <c r="DO88" s="10">
        <f>INDEX('O3-8hr'!$A:$Z,$IU88+DO$21-$G$21,$IT88)</f>
        <v>46</v>
      </c>
      <c r="DP88" s="10">
        <f>INDEX('O3-8hr'!$A:$Z,$IU88+DP$21-$G$21,$IT88)</f>
        <v>65</v>
      </c>
      <c r="DQ88" s="10">
        <f>INDEX('O3-8hr'!$A:$Z,$IU88+DQ$21-$G$21,$IT88)</f>
        <v>47</v>
      </c>
      <c r="DR88" s="10">
        <f>INDEX('O3-8hr'!$A:$Z,$IU88+DR$21-$G$21,$IT88)</f>
        <v>53.000000000000007</v>
      </c>
      <c r="DS88" s="10">
        <f>INDEX('O3-8hr'!$A:$Z,$IU88+DS$21-$G$21,$IT88)</f>
        <v>56</v>
      </c>
      <c r="DT88" s="10">
        <f>INDEX('O3-8hr'!$A:$Z,$IU88+DT$21-$G$21,$IT88)</f>
        <v>68</v>
      </c>
      <c r="DU88" s="10">
        <f>INDEX('O3-8hr'!$A:$Z,$IU88+DU$21-$G$21,$IT88)</f>
        <v>40</v>
      </c>
      <c r="DV88" s="10">
        <f>INDEX('O3-8hr'!$A:$Z,$IU88+DV$21-$G$21,$IT88)</f>
        <v>43</v>
      </c>
      <c r="DW88" s="10">
        <f>INDEX('O3-8hr'!$A:$Z,$IU88+DW$21-$G$21,$IT88)</f>
        <v>47</v>
      </c>
      <c r="DX88" s="10">
        <f>INDEX('O3-8hr'!$A:$Z,$IU88+DX$21-$G$21,$IT88)</f>
        <v>48</v>
      </c>
      <c r="DY88" s="10">
        <f>INDEX('O3-8hr'!$A:$Z,$IU88+DY$21-$G$21,$IT88)</f>
        <v>71.000000000000014</v>
      </c>
      <c r="DZ88" s="10">
        <f>INDEX('O3-8hr'!$A:$Z,$IU88+DZ$21-$G$21,$IT88)</f>
        <v>27</v>
      </c>
      <c r="EA88" s="10">
        <f>INDEX('O3-8hr'!$A:$Z,$IU88+EA$21-$G$21,$IT88)</f>
        <v>54</v>
      </c>
      <c r="EB88" s="10">
        <f>INDEX('O3-8hr'!$A:$Z,$IU88+EB$21-$G$21,$IT88)</f>
        <v>54</v>
      </c>
      <c r="EC88" s="10">
        <f>INDEX('O3-8hr'!$A:$Z,$IU88+EC$21-$G$21,$IT88)</f>
        <v>65</v>
      </c>
      <c r="ED88" s="10">
        <f>INDEX('O3-8hr'!$A:$Z,$IU88+ED$21-$G$21,$IT88)</f>
        <v>40</v>
      </c>
      <c r="EE88" s="10">
        <f>INDEX('O3-8hr'!$A:$Z,$IU88+EE$21-$G$21,$IT88)</f>
        <v>49</v>
      </c>
      <c r="EF88" s="10">
        <f>INDEX('O3-8hr'!$A:$Z,$IU88+EF$21-$G$21,$IT88)</f>
        <v>52.000000000000007</v>
      </c>
      <c r="EG88" s="10">
        <f>INDEX('O3-8hr'!$A:$Z,$IU88+EG$21-$G$21,$IT88)</f>
        <v>48</v>
      </c>
      <c r="EH88" s="10">
        <f>INDEX('O3-8hr'!$A:$Z,$IU88+EH$21-$G$21,$IT88)</f>
        <v>48</v>
      </c>
      <c r="EI88" s="10">
        <f>INDEX('O3-8hr'!$A:$Z,$IU88+EI$21-$G$21,$IT88)</f>
        <v>63</v>
      </c>
      <c r="EJ88" s="10">
        <f>INDEX('O3-8hr'!$A:$Z,$IU88+EJ$21-$G$21,$IT88)</f>
        <v>56</v>
      </c>
      <c r="EK88" s="10">
        <f>INDEX('O3-8hr'!$A:$Z,$IU88+EK$21-$G$21,$IT88)</f>
        <v>48</v>
      </c>
      <c r="EL88" s="10">
        <f>INDEX('O3-8hr'!$A:$Z,$IU88+EL$21-$G$21,$IT88)</f>
        <v>39</v>
      </c>
      <c r="EM88" s="10">
        <f>INDEX('O3-8hr'!$A:$Z,$IU88+EM$21-$G$21,$IT88)</f>
        <v>32</v>
      </c>
      <c r="EN88" s="10">
        <f>INDEX('O3-8hr'!$A:$Z,$IU88+EN$21-$G$21,$IT88)</f>
        <v>51.000000000000007</v>
      </c>
      <c r="EO88" s="10">
        <f>INDEX('O3-8hr'!$A:$Z,$IU88+EO$21-$G$21,$IT88)</f>
        <v>53.000000000000007</v>
      </c>
      <c r="EP88" s="10">
        <f>INDEX('O3-8hr'!$A:$Z,$IU88+EP$21-$G$21,$IT88)</f>
        <v>43</v>
      </c>
      <c r="EQ88" s="10">
        <f>INDEX('O3-8hr'!$A:$Z,$IU88+EQ$21-$G$21,$IT88)</f>
        <v>58</v>
      </c>
      <c r="ER88" s="10">
        <f>INDEX('O3-8hr'!$A:$Z,$IU88+ER$21-$G$21,$IT88)</f>
        <v>68</v>
      </c>
      <c r="ES88" s="10">
        <f>INDEX('O3-8hr'!$A:$Z,$IU88+ES$21-$G$21,$IT88)</f>
        <v>61.000000000000007</v>
      </c>
      <c r="ET88" s="10">
        <f>INDEX('O3-8hr'!$A:$Z,$IU88+ET$21-$G$21,$IT88)</f>
        <v>49</v>
      </c>
      <c r="EU88" s="10">
        <f>INDEX('O3-8hr'!$A:$Z,$IU88+EU$21-$G$21,$IT88)</f>
        <v>53.000000000000007</v>
      </c>
      <c r="EV88" s="10">
        <f>INDEX('O3-8hr'!$A:$Z,$IU88+EV$21-$G$21,$IT88)</f>
        <v>60</v>
      </c>
      <c r="EW88" s="10">
        <f>INDEX('O3-8hr'!$A:$Z,$IU88+EW$21-$G$21,$IT88)</f>
        <v>59.000000000000007</v>
      </c>
      <c r="EX88" s="10">
        <f>INDEX('O3-8hr'!$A:$Z,$IU88+EX$21-$G$21,$IT88)</f>
        <v>53.000000000000007</v>
      </c>
      <c r="EY88" s="10">
        <f>INDEX('O3-8hr'!$A:$Z,$IU88+EY$21-$G$21,$IT88)</f>
        <v>46</v>
      </c>
      <c r="EZ88" s="10">
        <f>INDEX('O3-8hr'!$A:$Z,$IU88+EZ$21-$G$21,$IT88)</f>
        <v>60</v>
      </c>
      <c r="FA88" s="10">
        <f>INDEX('O3-8hr'!$A:$Z,$IU88+FA$21-$G$21,$IT88)</f>
        <v>69</v>
      </c>
      <c r="FB88" s="10">
        <f>INDEX('O3-8hr'!$A:$Z,$IU88+FB$21-$G$21,$IT88)</f>
        <v>42</v>
      </c>
      <c r="FC88" s="10">
        <f>INDEX('O3-8hr'!$A:$Z,$IU88+FC$21-$G$21,$IT88)</f>
        <v>54</v>
      </c>
      <c r="FD88" s="10">
        <f>INDEX('O3-8hr'!$A:$Z,$IU88+FD$21-$G$21,$IT88)</f>
        <v>65</v>
      </c>
      <c r="FE88" s="10">
        <f>INDEX('O3-8hr'!$A:$Z,$IU88+FE$21-$G$21,$IT88)</f>
        <v>55</v>
      </c>
      <c r="FF88" s="10">
        <f>INDEX('O3-8hr'!$A:$Z,$IU88+FF$21-$G$21,$IT88)</f>
        <v>53.000000000000007</v>
      </c>
      <c r="FG88" s="10">
        <f>INDEX('O3-8hr'!$A:$Z,$IU88+FG$21-$G$21,$IT88)</f>
        <v>68</v>
      </c>
      <c r="FH88" s="10">
        <f>INDEX('O3-8hr'!$A:$Z,$IU88+FH$21-$G$21,$IT88)</f>
        <v>65</v>
      </c>
      <c r="FI88" s="10">
        <f>INDEX('O3-8hr'!$A:$Z,$IU88+FI$21-$G$21,$IT88)</f>
        <v>52.000000000000007</v>
      </c>
      <c r="FJ88" s="10">
        <f>INDEX('O3-8hr'!$A:$Z,$IU88+FJ$21-$G$21,$IT88)</f>
        <v>47</v>
      </c>
      <c r="FK88" s="10">
        <f>INDEX('O3-8hr'!$A:$Z,$IU88+FK$21-$G$21,$IT88)</f>
        <v>43</v>
      </c>
      <c r="FL88" s="10">
        <f>INDEX('O3-8hr'!$A:$Z,$IU88+FL$21-$G$21,$IT88)</f>
        <v>52.000000000000007</v>
      </c>
      <c r="FM88" s="10">
        <f>INDEX('O3-8hr'!$A:$Z,$IU88+FM$21-$G$21,$IT88)</f>
        <v>32</v>
      </c>
      <c r="FN88" s="10">
        <f>INDEX('O3-8hr'!$A:$Z,$IU88+FN$21-$G$21,$IT88)</f>
        <v>41</v>
      </c>
      <c r="FO88" s="10">
        <f>INDEX('O3-8hr'!$A:$Z,$IU88+FO$21-$G$21,$IT88)</f>
        <v>44.000000000000007</v>
      </c>
      <c r="FP88" s="10">
        <f>INDEX('O3-8hr'!$A:$Z,$IU88+FP$21-$G$21,$IT88)</f>
        <v>50</v>
      </c>
      <c r="FQ88" s="10">
        <f>INDEX('O3-8hr'!$A:$Z,$IU88+FQ$21-$G$21,$IT88)</f>
        <v>66</v>
      </c>
      <c r="FR88" s="10">
        <f>INDEX('O3-8hr'!$A:$Z,$IU88+FR$21-$G$21,$IT88)</f>
        <v>72.000000000000014</v>
      </c>
      <c r="FS88" s="10">
        <f>INDEX('O3-8hr'!$A:$Z,$IU88+FS$21-$G$21,$IT88)</f>
        <v>69</v>
      </c>
      <c r="FT88" s="10">
        <f>INDEX('O3-8hr'!$A:$Z,$IU88+FT$21-$G$21,$IT88)</f>
        <v>62</v>
      </c>
      <c r="FU88" s="10">
        <f>INDEX('O3-8hr'!$A:$Z,$IU88+FU$21-$G$21,$IT88)</f>
        <v>44.000000000000007</v>
      </c>
      <c r="FV88" s="10">
        <f>INDEX('O3-8hr'!$A:$Z,$IU88+FV$21-$G$21,$IT88)</f>
        <v>39</v>
      </c>
      <c r="FW88" s="10">
        <f>INDEX('O3-8hr'!$A:$Z,$IU88+FW$21-$G$21,$IT88)</f>
        <v>25</v>
      </c>
      <c r="FX88" s="10">
        <f>INDEX('O3-8hr'!$A:$Z,$IU88+FX$21-$G$21,$IT88)</f>
        <v>58</v>
      </c>
      <c r="FY88" s="10">
        <f>INDEX('O3-8hr'!$A:$Z,$IU88+FY$21-$G$21,$IT88)</f>
        <v>56</v>
      </c>
      <c r="FZ88" s="10">
        <f>INDEX('O3-8hr'!$A:$Z,$IU88+FZ$21-$G$21,$IT88)</f>
        <v>51.000000000000007</v>
      </c>
      <c r="GA88" s="10">
        <f>INDEX('O3-8hr'!$A:$Z,$IU88+GA$21-$G$21,$IT88)</f>
        <v>58</v>
      </c>
      <c r="GB88" s="10">
        <f>INDEX('O3-8hr'!$A:$Z,$IU88+GB$21-$G$21,$IT88)</f>
        <v>73.000000000000014</v>
      </c>
      <c r="GC88" s="10">
        <f>INDEX('O3-8hr'!$A:$Z,$IU88+GC$21-$G$21,$IT88)</f>
        <v>56</v>
      </c>
      <c r="GD88" s="10">
        <f>INDEX('O3-8hr'!$A:$Z,$IU88+GD$21-$G$21,$IT88)</f>
        <v>43</v>
      </c>
      <c r="GE88" s="10">
        <f>INDEX('O3-8hr'!$A:$Z,$IU88+GE$21-$G$21,$IT88)</f>
        <v>45.000000000000007</v>
      </c>
      <c r="GF88" s="10">
        <f>INDEX('O3-8hr'!$A:$Z,$IU88+GF$21-$G$21,$IT88)</f>
        <v>63</v>
      </c>
      <c r="GG88" s="10">
        <f>INDEX('O3-8hr'!$A:$Z,$IU88+GG$21-$G$21,$IT88)</f>
        <v>60</v>
      </c>
      <c r="GH88" s="10">
        <f>INDEX('O3-8hr'!$A:$Z,$IU88+GH$21-$G$21,$IT88)</f>
        <v>73.000000000000014</v>
      </c>
      <c r="GI88" s="10">
        <f>INDEX('O3-8hr'!$A:$Z,$IU88+GI$21-$G$21,$IT88)</f>
        <v>75</v>
      </c>
      <c r="GJ88" s="10">
        <f>INDEX('O3-8hr'!$A:$Z,$IU88+GJ$21-$G$21,$IT88)</f>
        <v>64</v>
      </c>
      <c r="GK88" s="10">
        <f>INDEX('O3-8hr'!$A:$Z,$IU88+GK$21-$G$21,$IT88)</f>
        <v>90</v>
      </c>
      <c r="GL88" s="10">
        <f>INDEX('O3-8hr'!$A:$Z,$IU88+GL$21-$G$21,$IT88)</f>
        <v>53.000000000000007</v>
      </c>
      <c r="GM88" s="10">
        <f>INDEX('O3-8hr'!$A:$Z,$IU88+GM$21-$G$21,$IT88)</f>
        <v>39</v>
      </c>
      <c r="GN88" s="10">
        <f>INDEX('O3-8hr'!$A:$Z,$IU88+GN$21-$G$21,$IT88)</f>
        <v>47</v>
      </c>
      <c r="GO88" s="10">
        <f>INDEX('O3-8hr'!$A:$Z,$IU88+GO$21-$G$21,$IT88)</f>
        <v>55</v>
      </c>
      <c r="GP88" s="10">
        <f>INDEX('O3-8hr'!$A:$Z,$IU88+GP$21-$G$21,$IT88)</f>
        <v>56</v>
      </c>
      <c r="GQ88" s="10">
        <f>INDEX('O3-8hr'!$A:$Z,$IU88+GQ$21-$G$21,$IT88)</f>
        <v>37.000000000000007</v>
      </c>
      <c r="GR88" s="10">
        <f>INDEX('O3-8hr'!$A:$Z,$IU88+GR$21-$G$21,$IT88)</f>
        <v>33</v>
      </c>
      <c r="GS88" s="10">
        <f>INDEX('O3-8hr'!$A:$Z,$IU88+GS$21-$G$21,$IT88)</f>
        <v>38</v>
      </c>
      <c r="GT88" s="10">
        <f>INDEX('O3-8hr'!$A:$Z,$IU88+GT$21-$G$21,$IT88)</f>
        <v>40</v>
      </c>
      <c r="GU88" s="10">
        <f>INDEX('O3-8hr'!$A:$Z,$IU88+GU$21-$G$21,$IT88)</f>
        <v>27</v>
      </c>
      <c r="GV88" s="10">
        <f>INDEX('O3-8hr'!$A:$Z,$IU88+GV$21-$G$21,$IT88)</f>
        <v>40</v>
      </c>
      <c r="GW88" s="10">
        <f>INDEX('O3-8hr'!$A:$Z,$IU88+GW$21-$G$21,$IT88)</f>
        <v>62</v>
      </c>
      <c r="GX88" s="10">
        <f>INDEX('O3-8hr'!$A:$Z,$IU88+GX$21-$G$21,$IT88)</f>
        <v>68</v>
      </c>
      <c r="GY88" s="10">
        <f>INDEX('O3-8hr'!$A:$Z,$IU88+GY$21-$G$21,$IT88)</f>
        <v>73.000000000000014</v>
      </c>
      <c r="GZ88" s="10">
        <f>INDEX('O3-8hr'!$A:$Z,$IU88+GZ$21-$G$21,$IT88)</f>
        <v>65</v>
      </c>
      <c r="HA88" s="10">
        <f>INDEX('O3-8hr'!$A:$Z,$IU88+HA$21-$G$21,$IT88)</f>
        <v>39</v>
      </c>
      <c r="HB88" s="10">
        <f>INDEX('O3-8hr'!$A:$Z,$IU88+HB$21-$G$21,$IT88)</f>
        <v>41</v>
      </c>
      <c r="HC88" s="10">
        <f>INDEX('O3-8hr'!$A:$Z,$IU88+HC$21-$G$21,$IT88)</f>
        <v>35</v>
      </c>
      <c r="HD88" s="10">
        <f>INDEX('O3-8hr'!$A:$Z,$IU88+HD$21-$G$21,$IT88)</f>
        <v>32</v>
      </c>
      <c r="HE88" s="10">
        <f>INDEX('O3-8hr'!$A:$Z,$IU88+HE$21-$G$21,$IT88)</f>
        <v>47</v>
      </c>
      <c r="HF88" s="10">
        <f>INDEX('O3-8hr'!$A:$Z,$IU88+HF$21-$G$21,$IT88)</f>
        <v>48</v>
      </c>
      <c r="HG88" s="10">
        <f>INDEX('O3-8hr'!$A:$Z,$IU88+HG$21-$G$21,$IT88)</f>
        <v>30</v>
      </c>
      <c r="HH88" s="10">
        <f>INDEX('O3-8hr'!$A:$Z,$IU88+HH$21-$G$21,$IT88)</f>
        <v>35</v>
      </c>
      <c r="HI88" s="10">
        <f>INDEX('O3-8hr'!$A:$Z,$IU88+HI$21-$G$21,$IT88)</f>
        <v>31</v>
      </c>
      <c r="HJ88" s="10">
        <f>INDEX('O3-8hr'!$A:$Z,$IU88+HJ$21-$G$21,$IT88)</f>
        <v>37.000000000000007</v>
      </c>
      <c r="HK88" s="10">
        <f>INDEX('O3-8hr'!$A:$Z,$IU88+HK$21-$G$21,$IT88)</f>
        <v>30</v>
      </c>
      <c r="HL88" s="10">
        <f>INDEX('O3-8hr'!$A:$Z,$IU88+HL$21-$G$21,$IT88)</f>
        <v>28</v>
      </c>
      <c r="HM88" s="10">
        <f>INDEX('O3-8hr'!$A:$Z,$IU88+HM$21-$G$21,$IT88)</f>
        <v>19</v>
      </c>
      <c r="HN88" s="10">
        <f>INDEX('O3-8hr'!$A:$Z,$IU88+HN$21-$G$21,$IT88)</f>
        <v>24</v>
      </c>
      <c r="HO88" s="10">
        <f>INDEX('O3-8hr'!$A:$Z,$IU88+HO$21-$G$21,$IT88)</f>
        <v>22.000000000000004</v>
      </c>
      <c r="HP88" s="10">
        <f>INDEX('O3-8hr'!$A:$Z,$IU88+HP$21-$G$21,$IT88)</f>
        <v>32</v>
      </c>
      <c r="HQ88" s="10">
        <f>INDEX('O3-8hr'!$A:$Z,$IU88+HQ$21-$G$21,$IT88)</f>
        <v>31</v>
      </c>
      <c r="HR88" s="10">
        <f>INDEX('O3-8hr'!$A:$Z,$IU88+HR$21-$G$21,$IT88)</f>
        <v>37.000000000000007</v>
      </c>
      <c r="HS88" s="10">
        <f>INDEX('O3-8hr'!$A:$Z,$IU88+HS$21-$G$21,$IT88)</f>
        <v>32</v>
      </c>
      <c r="HT88" s="10">
        <f>INDEX('O3-8hr'!$A:$Z,$IU88+HT$21-$G$21,$IT88)</f>
        <v>35</v>
      </c>
      <c r="HU88" s="10">
        <f>INDEX('O3-8hr'!$A:$Z,$IU88+HU$21-$G$21,$IT88)</f>
        <v>44.000000000000007</v>
      </c>
      <c r="HV88" s="10">
        <f>INDEX('O3-8hr'!$A:$Z,$IU88+HV$21-$G$21,$IT88)</f>
        <v>33</v>
      </c>
      <c r="HW88" s="10">
        <f>INDEX('O3-8hr'!$A:$Z,$IU88+HW$21-$G$21,$IT88)</f>
        <v>42</v>
      </c>
      <c r="HX88" s="10">
        <f>INDEX('O3-8hr'!$A:$Z,$IU88+HX$21-$G$21,$IT88)</f>
        <v>49</v>
      </c>
      <c r="HY88" s="10">
        <f>INDEX('O3-8hr'!$A:$Z,$IU88+HY$21-$G$21,$IT88)</f>
        <v>39</v>
      </c>
      <c r="HZ88" s="10">
        <f>INDEX('O3-8hr'!$A:$Z,$IU88+HZ$21-$G$21,$IT88)</f>
        <v>18.000000000000004</v>
      </c>
      <c r="IA88" s="10">
        <f>INDEX('O3-8hr'!$A:$Z,$IU88+IA$21-$G$21,$IT88)</f>
        <v>31</v>
      </c>
      <c r="IB88" s="10">
        <f>INDEX('O3-8hr'!$A:$Z,$IU88+IB$21-$G$21,$IT88)</f>
        <v>40</v>
      </c>
      <c r="IC88" s="10">
        <f>INDEX('O3-8hr'!$A:$Z,$IU88+IC$21-$G$21,$IT88)</f>
        <v>30</v>
      </c>
      <c r="ID88" s="10">
        <f>INDEX('O3-8hr'!$A:$Z,$IU88+ID$21-$G$21,$IT88)</f>
        <v>32</v>
      </c>
      <c r="IE88" s="10">
        <f>INDEX('O3-8hr'!$A:$Z,$IU88+IE$21-$G$21,$IT88)</f>
        <v>31</v>
      </c>
      <c r="IF88" s="10">
        <f>INDEX('O3-8hr'!$A:$Z,$IU88+IF$21-$G$21,$IT88)</f>
        <v>45.000000000000007</v>
      </c>
      <c r="IG88" s="10">
        <f>INDEX('O3-8hr'!$A:$Z,$IU88+IG$21-$G$21,$IT88)</f>
        <v>52.000000000000007</v>
      </c>
      <c r="IH88" s="10">
        <f>INDEX('O3-8hr'!$A:$Z,$IU88+IH$21-$G$21,$IT88)</f>
        <v>53.000000000000007</v>
      </c>
      <c r="II88" s="10">
        <f>INDEX('O3-8hr'!$A:$Z,$IU88+II$21-$G$21,$IT88)</f>
        <v>41</v>
      </c>
      <c r="IJ88" s="10">
        <f>INDEX('O3-8hr'!$A:$Z,$IU88+IJ$21-$G$21,$IT88)</f>
        <v>31</v>
      </c>
      <c r="IK88" s="10">
        <f>INDEX('O3-8hr'!$A:$Z,$IU88+IK$21-$G$21,$IT88)</f>
        <v>30</v>
      </c>
      <c r="IL88" s="10">
        <f>INDEX('O3-8hr'!$A:$Z,$IU88+IL$21-$G$21,$IT88)</f>
        <v>20</v>
      </c>
      <c r="IM88" s="10">
        <f>INDEX('O3-8hr'!$A:$Z,$IU88+IM$21-$G$21,$IT88)</f>
        <v>33</v>
      </c>
      <c r="IN88" s="10">
        <f>INDEX('O3-8hr'!$A:$Z,$IU88+IN$21-$G$21,$IT88)</f>
        <v>34</v>
      </c>
      <c r="IO88" s="10">
        <f>INDEX('O3-8hr'!$A:$Z,$IU88+IO$21-$G$21,$IT88)</f>
        <v>37.000000000000007</v>
      </c>
      <c r="IP88" s="10">
        <f>INDEX('O3-8hr'!$A:$Z,$IU88+IP$21-$G$21,$IT88)</f>
        <v>26.000000000000004</v>
      </c>
      <c r="IQ88" s="15">
        <f>INDEX('O3-8hr'!$A:$Z,$IU88+IQ$21-$G$21,$IT88)</f>
        <v>31</v>
      </c>
      <c r="IR88" s="21">
        <f t="shared" si="60"/>
        <v>90</v>
      </c>
      <c r="IT88" s="40">
        <f>MATCH($B88,'O3-8hr'!$1:$1,0)</f>
        <v>9</v>
      </c>
      <c r="IU88" s="40">
        <f>MATCH(DATE($A88,$IT$18,$IU$18),'O3-8hr'!$B:$B,0)</f>
        <v>65</v>
      </c>
    </row>
    <row r="89" spans="1:255" ht="12.75" customHeight="1" x14ac:dyDescent="0.2">
      <c r="A89" s="21">
        <v>2015</v>
      </c>
      <c r="B89" s="21">
        <v>340410007</v>
      </c>
      <c r="C89" s="20">
        <f>INDEX(Sites!$A:$N,MATCH($B89,Sites!$A:$A,0),2)</f>
        <v>40.924579999999999</v>
      </c>
      <c r="D89" s="21" t="str">
        <f>INDEX(Sites!$A:$N,MATCH($B89,Sites!$A:$A,0),4)</f>
        <v>NJ</v>
      </c>
      <c r="E89" s="21" t="str">
        <f>INDEX(Sites!$A:$N,MATCH($B89,Sites!$A:$A,0),10)</f>
        <v>146.0</v>
      </c>
      <c r="F89" s="40" t="str">
        <f>INDEX(Sites!$A:$N,MATCH($B89,Sites!$A:$A,0),6)</f>
        <v>Columbia</v>
      </c>
      <c r="G89" s="16">
        <f>INDEX('O3-8hr'!$A:$Z,$IU89+G$21-$G$21,$IT89)</f>
        <v>33</v>
      </c>
      <c r="H89" s="10">
        <f>INDEX('O3-8hr'!$A:$Z,$IU89+H$21-$G$21,$IT89)</f>
        <v>44.000000000000007</v>
      </c>
      <c r="I89" s="10">
        <f>INDEX('O3-8hr'!$A:$Z,$IU89+I$21-$G$21,$IT89)</f>
        <v>38</v>
      </c>
      <c r="J89" s="10">
        <f>INDEX('O3-8hr'!$A:$Z,$IU89+J$21-$G$21,$IT89)</f>
        <v>21</v>
      </c>
      <c r="K89" s="10">
        <f>INDEX('O3-8hr'!$A:$Z,$IU89+K$21-$G$21,$IT89)</f>
        <v>31</v>
      </c>
      <c r="L89" s="10">
        <f>INDEX('O3-8hr'!$A:$Z,$IU89+L$21-$G$21,$IT89)</f>
        <v>36.000000000000007</v>
      </c>
      <c r="M89" s="10">
        <f>INDEX('O3-8hr'!$A:$Z,$IU89+M$21-$G$21,$IT89)</f>
        <v>45.000000000000007</v>
      </c>
      <c r="N89" s="10">
        <f>INDEX('O3-8hr'!$A:$Z,$IU89+N$21-$G$21,$IT89)</f>
        <v>49</v>
      </c>
      <c r="O89" s="10">
        <f>INDEX('O3-8hr'!$A:$Z,$IU89+O$21-$G$21,$IT89)</f>
        <v>51.000000000000007</v>
      </c>
      <c r="P89" s="10">
        <f>INDEX('O3-8hr'!$A:$Z,$IU89+P$21-$G$21,$IT89)</f>
        <v>24</v>
      </c>
      <c r="Q89" s="10">
        <f>INDEX('O3-8hr'!$A:$Z,$IU89+Q$21-$G$21,$IT89)</f>
        <v>45.000000000000007</v>
      </c>
      <c r="R89" s="10">
        <f>INDEX('O3-8hr'!$A:$Z,$IU89+R$21-$G$21,$IT89)</f>
        <v>43</v>
      </c>
      <c r="S89" s="10">
        <f>INDEX('O3-8hr'!$A:$Z,$IU89+S$21-$G$21,$IT89)</f>
        <v>38</v>
      </c>
      <c r="T89" s="10">
        <f>INDEX('O3-8hr'!$A:$Z,$IU89+T$21-$G$21,$IT89)</f>
        <v>34</v>
      </c>
      <c r="U89" s="10">
        <f>INDEX('O3-8hr'!$A:$Z,$IU89+U$21-$G$21,$IT89)</f>
        <v>33</v>
      </c>
      <c r="V89" s="10">
        <f>INDEX('O3-8hr'!$A:$Z,$IU89+V$21-$G$21,$IT89)</f>
        <v>38</v>
      </c>
      <c r="W89" s="10">
        <f>INDEX('O3-8hr'!$A:$Z,$IU89+W$21-$G$21,$IT89)</f>
        <v>36.000000000000007</v>
      </c>
      <c r="X89" s="10">
        <f>INDEX('O3-8hr'!$A:$Z,$IU89+X$21-$G$21,$IT89)</f>
        <v>40</v>
      </c>
      <c r="Y89" s="10">
        <f>INDEX('O3-8hr'!$A:$Z,$IU89+Y$21-$G$21,$IT89)</f>
        <v>43</v>
      </c>
      <c r="Z89" s="10">
        <f>INDEX('O3-8hr'!$A:$Z,$IU89+Z$21-$G$21,$IT89)</f>
        <v>19</v>
      </c>
      <c r="AA89" s="10">
        <f>INDEX('O3-8hr'!$A:$Z,$IU89+AA$21-$G$21,$IT89)</f>
        <v>39</v>
      </c>
      <c r="AB89" s="10">
        <f>INDEX('O3-8hr'!$A:$Z,$IU89+AB$21-$G$21,$IT89)</f>
        <v>38</v>
      </c>
      <c r="AC89" s="10">
        <f>INDEX('O3-8hr'!$A:$Z,$IU89+AC$21-$G$21,$IT89)</f>
        <v>37.000000000000007</v>
      </c>
      <c r="AD89" s="10">
        <f>INDEX('O3-8hr'!$A:$Z,$IU89+AD$21-$G$21,$IT89)</f>
        <v>38</v>
      </c>
      <c r="AE89" s="10">
        <f>INDEX('O3-8hr'!$A:$Z,$IU89+AE$21-$G$21,$IT89)</f>
        <v>27</v>
      </c>
      <c r="AF89" s="10">
        <f>INDEX('O3-8hr'!$A:$Z,$IU89+AF$21-$G$21,$IT89)</f>
        <v>16</v>
      </c>
      <c r="AG89" s="10">
        <f>INDEX('O3-8hr'!$A:$Z,$IU89+AG$21-$G$21,$IT89)</f>
        <v>29</v>
      </c>
      <c r="AH89" s="10">
        <f>INDEX('O3-8hr'!$A:$Z,$IU89+AH$21-$G$21,$IT89)</f>
        <v>37.000000000000007</v>
      </c>
      <c r="AI89" s="10">
        <f>INDEX('O3-8hr'!$A:$Z,$IU89+AI$21-$G$21,$IT89)</f>
        <v>46</v>
      </c>
      <c r="AJ89" s="10">
        <f>INDEX('O3-8hr'!$A:$Z,$IU89+AJ$21-$G$21,$IT89)</f>
        <v>38</v>
      </c>
      <c r="AK89" s="10">
        <f>INDEX('O3-8hr'!$A:$Z,$IU89+AK$21-$G$21,$IT89)</f>
        <v>32</v>
      </c>
      <c r="AL89" s="10">
        <f>INDEX('O3-8hr'!$A:$Z,$IU89+AL$21-$G$21,$IT89)</f>
        <v>42</v>
      </c>
      <c r="AM89" s="10">
        <f>INDEX('O3-8hr'!$A:$Z,$IU89+AM$21-$G$21,$IT89)</f>
        <v>56</v>
      </c>
      <c r="AN89" s="10">
        <f>INDEX('O3-8hr'!$A:$Z,$IU89+AN$21-$G$21,$IT89)</f>
        <v>33</v>
      </c>
      <c r="AO89" s="10">
        <f>INDEX('O3-8hr'!$A:$Z,$IU89+AO$21-$G$21,$IT89)</f>
        <v>39</v>
      </c>
      <c r="AP89" s="10">
        <f>INDEX('O3-8hr'!$A:$Z,$IU89+AP$21-$G$21,$IT89)</f>
        <v>46</v>
      </c>
      <c r="AQ89" s="10">
        <f>INDEX('O3-8hr'!$A:$Z,$IU89+AQ$21-$G$21,$IT89)</f>
        <v>51.000000000000007</v>
      </c>
      <c r="AR89" s="10">
        <f>INDEX('O3-8hr'!$A:$Z,$IU89+AR$21-$G$21,$IT89)</f>
        <v>23</v>
      </c>
      <c r="AS89" s="10">
        <f>INDEX('O3-8hr'!$A:$Z,$IU89+AS$21-$G$21,$IT89)</f>
        <v>28</v>
      </c>
      <c r="AT89" s="10">
        <f>INDEX('O3-8hr'!$A:$Z,$IU89+AT$21-$G$21,$IT89)</f>
        <v>27</v>
      </c>
      <c r="AU89" s="10">
        <f>INDEX('O3-8hr'!$A:$Z,$IU89+AU$21-$G$21,$IT89)</f>
        <v>28</v>
      </c>
      <c r="AV89" s="10">
        <f>INDEX('O3-8hr'!$A:$Z,$IU89+AV$21-$G$21,$IT89)</f>
        <v>42</v>
      </c>
      <c r="AW89" s="10">
        <f>INDEX('O3-8hr'!$A:$Z,$IU89+AW$21-$G$21,$IT89)</f>
        <v>50</v>
      </c>
      <c r="AX89" s="10">
        <f>INDEX('O3-8hr'!$A:$Z,$IU89+AX$21-$G$21,$IT89)</f>
        <v>55</v>
      </c>
      <c r="AY89" s="10">
        <f>INDEX('O3-8hr'!$A:$Z,$IU89+AY$21-$G$21,$IT89)</f>
        <v>31</v>
      </c>
      <c r="AZ89" s="10">
        <f>INDEX('O3-8hr'!$A:$Z,$IU89+AZ$21-$G$21,$IT89)</f>
        <v>43</v>
      </c>
      <c r="BA89" s="10">
        <f>INDEX('O3-8hr'!$A:$Z,$IU89+BA$21-$G$21,$IT89)</f>
        <v>50</v>
      </c>
      <c r="BB89" s="10">
        <f>INDEX('O3-8hr'!$A:$Z,$IU89+BB$21-$G$21,$IT89)</f>
        <v>41</v>
      </c>
      <c r="BC89" s="10">
        <f>INDEX('O3-8hr'!$A:$Z,$IU89+BC$21-$G$21,$IT89)</f>
        <v>62</v>
      </c>
      <c r="BD89" s="10">
        <f>INDEX('O3-8hr'!$A:$Z,$IU89+BD$21-$G$21,$IT89)</f>
        <v>48</v>
      </c>
      <c r="BE89" s="10">
        <f>INDEX('O3-8hr'!$A:$Z,$IU89+BE$21-$G$21,$IT89)</f>
        <v>26.000000000000004</v>
      </c>
      <c r="BF89" s="10">
        <f>INDEX('O3-8hr'!$A:$Z,$IU89+BF$21-$G$21,$IT89)</f>
        <v>46</v>
      </c>
      <c r="BG89" s="10">
        <f>INDEX('O3-8hr'!$A:$Z,$IU89+BG$21-$G$21,$IT89)</f>
        <v>46</v>
      </c>
      <c r="BH89" s="10">
        <f>INDEX('O3-8hr'!$A:$Z,$IU89+BH$21-$G$21,$IT89)</f>
        <v>38</v>
      </c>
      <c r="BI89" s="10">
        <f>INDEX('O3-8hr'!$A:$Z,$IU89+BI$21-$G$21,$IT89)</f>
        <v>42</v>
      </c>
      <c r="BJ89" s="10">
        <f>INDEX('O3-8hr'!$A:$Z,$IU89+BJ$21-$G$21,$IT89)</f>
        <v>40</v>
      </c>
      <c r="BK89" s="10">
        <f>INDEX('O3-8hr'!$A:$Z,$IU89+BK$21-$G$21,$IT89)</f>
        <v>40</v>
      </c>
      <c r="BL89" s="10">
        <f>INDEX('O3-8hr'!$A:$Z,$IU89+BL$21-$G$21,$IT89)</f>
        <v>34</v>
      </c>
      <c r="BM89" s="10">
        <f>INDEX('O3-8hr'!$A:$Z,$IU89+BM$21-$G$21,$IT89)</f>
        <v>40</v>
      </c>
      <c r="BN89" s="10">
        <f>INDEX('O3-8hr'!$A:$Z,$IU89+BN$21-$G$21,$IT89)</f>
        <v>47</v>
      </c>
      <c r="BO89" s="10">
        <f>INDEX('O3-8hr'!$A:$Z,$IU89+BO$21-$G$21,$IT89)</f>
        <v>41</v>
      </c>
      <c r="BP89" s="10">
        <f>INDEX('O3-8hr'!$A:$Z,$IU89+BP$21-$G$21,$IT89)</f>
        <v>37.000000000000007</v>
      </c>
      <c r="BQ89" s="10">
        <f>INDEX('O3-8hr'!$A:$Z,$IU89+BQ$21-$G$21,$IT89)</f>
        <v>42</v>
      </c>
      <c r="BR89" s="10">
        <f>INDEX('O3-8hr'!$A:$Z,$IU89+BR$21-$G$21,$IT89)</f>
        <v>50</v>
      </c>
      <c r="BS89" s="10">
        <f>INDEX('O3-8hr'!$A:$Z,$IU89+BS$21-$G$21,$IT89)</f>
        <v>68</v>
      </c>
      <c r="BT89" s="10">
        <f>INDEX('O3-8hr'!$A:$Z,$IU89+BT$21-$G$21,$IT89)</f>
        <v>55</v>
      </c>
      <c r="BU89" s="10">
        <f>INDEX('O3-8hr'!$A:$Z,$IU89+BU$21-$G$21,$IT89)</f>
        <v>38</v>
      </c>
      <c r="BV89" s="10">
        <f>INDEX('O3-8hr'!$A:$Z,$IU89+BV$21-$G$21,$IT89)</f>
        <v>69</v>
      </c>
      <c r="BW89" s="10">
        <f>INDEX('O3-8hr'!$A:$Z,$IU89+BW$21-$G$21,$IT89)</f>
        <v>75</v>
      </c>
      <c r="BX89" s="10">
        <f>INDEX('O3-8hr'!$A:$Z,$IU89+BX$21-$G$21,$IT89)</f>
        <v>30</v>
      </c>
      <c r="BY89" s="10">
        <f>INDEX('O3-8hr'!$A:$Z,$IU89+BY$21-$G$21,$IT89)</f>
        <v>31</v>
      </c>
      <c r="BZ89" s="10">
        <f>INDEX('O3-8hr'!$A:$Z,$IU89+BZ$21-$G$21,$IT89)</f>
        <v>40</v>
      </c>
      <c r="CA89" s="10">
        <f>INDEX('O3-8hr'!$A:$Z,$IU89+CA$21-$G$21,$IT89)</f>
        <v>54</v>
      </c>
      <c r="CB89" s="10">
        <f>INDEX('O3-8hr'!$A:$Z,$IU89+CB$21-$G$21,$IT89)</f>
        <v>24</v>
      </c>
      <c r="CC89" s="10">
        <f>INDEX('O3-8hr'!$A:$Z,$IU89+CC$21-$G$21,$IT89)</f>
        <v>49</v>
      </c>
      <c r="CD89" s="10">
        <f>INDEX('O3-8hr'!$A:$Z,$IU89+CD$21-$G$21,$IT89)</f>
        <v>62</v>
      </c>
      <c r="CE89" s="10">
        <f>INDEX('O3-8hr'!$A:$Z,$IU89+CE$21-$G$21,$IT89)</f>
        <v>50</v>
      </c>
      <c r="CF89" s="10">
        <f>INDEX('O3-8hr'!$A:$Z,$IU89+CF$21-$G$21,$IT89)</f>
        <v>40</v>
      </c>
      <c r="CG89" s="10">
        <f>INDEX('O3-8hr'!$A:$Z,$IU89+CG$21-$G$21,$IT89)</f>
        <v>30</v>
      </c>
      <c r="CH89" s="10">
        <f>INDEX('O3-8hr'!$A:$Z,$IU89+CH$21-$G$21,$IT89)</f>
        <v>43</v>
      </c>
      <c r="CI89" s="10">
        <f>INDEX('O3-8hr'!$A:$Z,$IU89+CI$21-$G$21,$IT89)</f>
        <v>27</v>
      </c>
      <c r="CJ89" s="10">
        <f>INDEX('O3-8hr'!$A:$Z,$IU89+CJ$21-$G$21,$IT89)</f>
        <v>40</v>
      </c>
      <c r="CK89" s="10">
        <f>INDEX('O3-8hr'!$A:$Z,$IU89+CK$21-$G$21,$IT89)</f>
        <v>47</v>
      </c>
      <c r="CL89" s="10">
        <f>INDEX('O3-8hr'!$A:$Z,$IU89+CL$21-$G$21,$IT89)</f>
        <v>46</v>
      </c>
      <c r="CM89" s="10">
        <f>INDEX('O3-8hr'!$A:$Z,$IU89+CM$21-$G$21,$IT89)</f>
        <v>65</v>
      </c>
      <c r="CN89" s="10">
        <f>INDEX('O3-8hr'!$A:$Z,$IU89+CN$21-$G$21,$IT89)</f>
        <v>60</v>
      </c>
      <c r="CO89" s="10">
        <f>INDEX('O3-8hr'!$A:$Z,$IU89+CO$21-$G$21,$IT89)</f>
        <v>61.000000000000007</v>
      </c>
      <c r="CP89" s="10">
        <f>INDEX('O3-8hr'!$A:$Z,$IU89+CP$21-$G$21,$IT89)</f>
        <v>39</v>
      </c>
      <c r="CQ89" s="10">
        <f>INDEX('O3-8hr'!$A:$Z,$IU89+CQ$21-$G$21,$IT89)</f>
        <v>51.000000000000007</v>
      </c>
      <c r="CR89" s="10">
        <f>INDEX('O3-8hr'!$A:$Z,$IU89+CR$21-$G$21,$IT89)</f>
        <v>54</v>
      </c>
      <c r="CS89" s="10">
        <f>INDEX('O3-8hr'!$A:$Z,$IU89+CS$21-$G$21,$IT89)</f>
        <v>41</v>
      </c>
      <c r="CT89" s="10">
        <f>INDEX('O3-8hr'!$A:$Z,$IU89+CT$21-$G$21,$IT89)</f>
        <v>27</v>
      </c>
      <c r="CU89" s="10">
        <f>INDEX('O3-8hr'!$A:$Z,$IU89+CU$21-$G$21,$IT89)</f>
        <v>8</v>
      </c>
      <c r="CV89" s="10">
        <f>INDEX('O3-8hr'!$A:$Z,$IU89+CV$21-$G$21,$IT89)</f>
        <v>7</v>
      </c>
      <c r="CW89" s="10">
        <f>INDEX('O3-8hr'!$A:$Z,$IU89+CW$21-$G$21,$IT89)</f>
        <v>37.000000000000007</v>
      </c>
      <c r="CX89" s="10">
        <f>INDEX('O3-8hr'!$A:$Z,$IU89+CX$21-$G$21,$IT89)</f>
        <v>24</v>
      </c>
      <c r="CY89" s="10">
        <f>INDEX('O3-8hr'!$A:$Z,$IU89+CY$21-$G$21,$IT89)</f>
        <v>24</v>
      </c>
      <c r="CZ89" s="10">
        <f>INDEX('O3-8hr'!$A:$Z,$IU89+CZ$21-$G$21,$IT89)</f>
        <v>33</v>
      </c>
      <c r="DA89" s="10">
        <f>INDEX('O3-8hr'!$A:$Z,$IU89+DA$21-$G$21,$IT89)</f>
        <v>47</v>
      </c>
      <c r="DB89" s="10">
        <f>INDEX('O3-8hr'!$A:$Z,$IU89+DB$21-$G$21,$IT89)</f>
        <v>51.000000000000007</v>
      </c>
      <c r="DC89" s="10">
        <f>INDEX('O3-8hr'!$A:$Z,$IU89+DC$21-$G$21,$IT89)</f>
        <v>51.000000000000007</v>
      </c>
      <c r="DD89" s="10">
        <f>INDEX('O3-8hr'!$A:$Z,$IU89+DD$21-$G$21,$IT89)</f>
        <v>62</v>
      </c>
      <c r="DE89" s="10">
        <f>INDEX('O3-8hr'!$A:$Z,$IU89+DE$21-$G$21,$IT89)</f>
        <v>66</v>
      </c>
      <c r="DF89" s="10">
        <f>INDEX('O3-8hr'!$A:$Z,$IU89+DF$21-$G$21,$IT89)</f>
        <v>61.000000000000007</v>
      </c>
      <c r="DG89" s="10">
        <f>INDEX('O3-8hr'!$A:$Z,$IU89+DG$21-$G$21,$IT89)</f>
        <v>28</v>
      </c>
      <c r="DH89" s="10">
        <f>INDEX('O3-8hr'!$A:$Z,$IU89+DH$21-$G$21,$IT89)</f>
        <v>43</v>
      </c>
      <c r="DI89" s="10">
        <f>INDEX('O3-8hr'!$A:$Z,$IU89+DI$21-$G$21,$IT89)</f>
        <v>25</v>
      </c>
      <c r="DJ89" s="10">
        <f>INDEX('O3-8hr'!$A:$Z,$IU89+DJ$21-$G$21,$IT89)</f>
        <v>23</v>
      </c>
      <c r="DK89" s="10">
        <f>INDEX('O3-8hr'!$A:$Z,$IU89+DK$21-$G$21,$IT89)</f>
        <v>32</v>
      </c>
      <c r="DL89" s="10">
        <f>INDEX('O3-8hr'!$A:$Z,$IU89+DL$21-$G$21,$IT89)</f>
        <v>29</v>
      </c>
      <c r="DM89" s="10">
        <f>INDEX('O3-8hr'!$A:$Z,$IU89+DM$21-$G$21,$IT89)</f>
        <v>30</v>
      </c>
      <c r="DN89" s="10">
        <f>INDEX('O3-8hr'!$A:$Z,$IU89+DN$21-$G$21,$IT89)</f>
        <v>16</v>
      </c>
      <c r="DO89" s="10">
        <f>INDEX('O3-8hr'!$A:$Z,$IU89+DO$21-$G$21,$IT89)</f>
        <v>32</v>
      </c>
      <c r="DP89" s="10">
        <f>INDEX('O3-8hr'!$A:$Z,$IU89+DP$21-$G$21,$IT89)</f>
        <v>49</v>
      </c>
      <c r="DQ89" s="10">
        <f>INDEX('O3-8hr'!$A:$Z,$IU89+DQ$21-$G$21,$IT89)</f>
        <v>43</v>
      </c>
      <c r="DR89" s="10">
        <f>INDEX('O3-8hr'!$A:$Z,$IU89+DR$21-$G$21,$IT89)</f>
        <v>35</v>
      </c>
      <c r="DS89" s="10">
        <f>INDEX('O3-8hr'!$A:$Z,$IU89+DS$21-$G$21,$IT89)</f>
        <v>41</v>
      </c>
      <c r="DT89" s="10">
        <f>INDEX('O3-8hr'!$A:$Z,$IU89+DT$21-$G$21,$IT89)</f>
        <v>34</v>
      </c>
      <c r="DU89" s="10">
        <f>INDEX('O3-8hr'!$A:$Z,$IU89+DU$21-$G$21,$IT89)</f>
        <v>29</v>
      </c>
      <c r="DV89" s="10">
        <f>INDEX('O3-8hr'!$A:$Z,$IU89+DV$21-$G$21,$IT89)</f>
        <v>26.000000000000004</v>
      </c>
      <c r="DW89" s="10">
        <f>INDEX('O3-8hr'!$A:$Z,$IU89+DW$21-$G$21,$IT89)</f>
        <v>30</v>
      </c>
      <c r="DX89" s="10">
        <f>INDEX('O3-8hr'!$A:$Z,$IU89+DX$21-$G$21,$IT89)</f>
        <v>19</v>
      </c>
      <c r="DY89" s="10">
        <f>INDEX('O3-8hr'!$A:$Z,$IU89+DY$21-$G$21,$IT89)</f>
        <v>51.000000000000007</v>
      </c>
      <c r="DZ89" s="10">
        <f>INDEX('O3-8hr'!$A:$Z,$IU89+DZ$21-$G$21,$IT89)</f>
        <v>27</v>
      </c>
      <c r="EA89" s="10">
        <f>INDEX('O3-8hr'!$A:$Z,$IU89+EA$21-$G$21,$IT89)</f>
        <v>38</v>
      </c>
      <c r="EB89" s="10">
        <f>INDEX('O3-8hr'!$A:$Z,$IU89+EB$21-$G$21,$IT89)</f>
        <v>34</v>
      </c>
      <c r="EC89" s="10">
        <f>INDEX('O3-8hr'!$A:$Z,$IU89+EC$21-$G$21,$IT89)</f>
        <v>43</v>
      </c>
      <c r="ED89" s="10">
        <f>INDEX('O3-8hr'!$A:$Z,$IU89+ED$21-$G$21,$IT89)</f>
        <v>44.000000000000007</v>
      </c>
      <c r="EE89" s="10">
        <f>INDEX('O3-8hr'!$A:$Z,$IU89+EE$21-$G$21,$IT89)</f>
        <v>38</v>
      </c>
      <c r="EF89" s="10">
        <f>INDEX('O3-8hr'!$A:$Z,$IU89+EF$21-$G$21,$IT89)</f>
        <v>23</v>
      </c>
      <c r="EG89" s="10">
        <f>INDEX('O3-8hr'!$A:$Z,$IU89+EG$21-$G$21,$IT89)</f>
        <v>35</v>
      </c>
      <c r="EH89" s="10">
        <f>INDEX('O3-8hr'!$A:$Z,$IU89+EH$21-$G$21,$IT89)</f>
        <v>30</v>
      </c>
      <c r="EI89" s="10">
        <f>INDEX('O3-8hr'!$A:$Z,$IU89+EI$21-$G$21,$IT89)</f>
        <v>33</v>
      </c>
      <c r="EJ89" s="10">
        <f>INDEX('O3-8hr'!$A:$Z,$IU89+EJ$21-$G$21,$IT89)</f>
        <v>42</v>
      </c>
      <c r="EK89" s="10">
        <f>INDEX('O3-8hr'!$A:$Z,$IU89+EK$21-$G$21,$IT89)</f>
        <v>54</v>
      </c>
      <c r="EL89" s="10">
        <f>INDEX('O3-8hr'!$A:$Z,$IU89+EL$21-$G$21,$IT89)</f>
        <v>25</v>
      </c>
      <c r="EM89" s="10">
        <f>INDEX('O3-8hr'!$A:$Z,$IU89+EM$21-$G$21,$IT89)</f>
        <v>18.000000000000004</v>
      </c>
      <c r="EN89" s="10">
        <f>INDEX('O3-8hr'!$A:$Z,$IU89+EN$21-$G$21,$IT89)</f>
        <v>30</v>
      </c>
      <c r="EO89" s="10">
        <f>INDEX('O3-8hr'!$A:$Z,$IU89+EO$21-$G$21,$IT89)</f>
        <v>53.000000000000007</v>
      </c>
      <c r="EP89" s="10">
        <f>INDEX('O3-8hr'!$A:$Z,$IU89+EP$21-$G$21,$IT89)</f>
        <v>42</v>
      </c>
      <c r="EQ89" s="10">
        <f>INDEX('O3-8hr'!$A:$Z,$IU89+EQ$21-$G$21,$IT89)</f>
        <v>52.000000000000007</v>
      </c>
      <c r="ER89" s="10">
        <f>INDEX('O3-8hr'!$A:$Z,$IU89+ER$21-$G$21,$IT89)</f>
        <v>44.000000000000007</v>
      </c>
      <c r="ES89" s="10">
        <f>INDEX('O3-8hr'!$A:$Z,$IU89+ES$21-$G$21,$IT89)</f>
        <v>42</v>
      </c>
      <c r="ET89" s="10">
        <f>INDEX('O3-8hr'!$A:$Z,$IU89+ET$21-$G$21,$IT89)</f>
        <v>31</v>
      </c>
      <c r="EU89" s="10">
        <f>INDEX('O3-8hr'!$A:$Z,$IU89+EU$21-$G$21,$IT89)</f>
        <v>36.000000000000007</v>
      </c>
      <c r="EV89" s="10">
        <f>INDEX('O3-8hr'!$A:$Z,$IU89+EV$21-$G$21,$IT89)</f>
        <v>34</v>
      </c>
      <c r="EW89" s="10">
        <f>INDEX('O3-8hr'!$A:$Z,$IU89+EW$21-$G$21,$IT89)</f>
        <v>45.000000000000007</v>
      </c>
      <c r="EX89" s="10">
        <f>INDEX('O3-8hr'!$A:$Z,$IU89+EX$21-$G$21,$IT89)</f>
        <v>50</v>
      </c>
      <c r="EY89" s="10">
        <f>INDEX('O3-8hr'!$A:$Z,$IU89+EY$21-$G$21,$IT89)</f>
        <v>50</v>
      </c>
      <c r="EZ89" s="10">
        <f>INDEX('O3-8hr'!$A:$Z,$IU89+EZ$21-$G$21,$IT89)</f>
        <v>37.000000000000007</v>
      </c>
      <c r="FA89" s="10">
        <f>INDEX('O3-8hr'!$A:$Z,$IU89+FA$21-$G$21,$IT89)</f>
        <v>56</v>
      </c>
      <c r="FB89" s="10">
        <f>INDEX('O3-8hr'!$A:$Z,$IU89+FB$21-$G$21,$IT89)</f>
        <v>37.000000000000007</v>
      </c>
      <c r="FC89" s="10">
        <f>INDEX('O3-8hr'!$A:$Z,$IU89+FC$21-$G$21,$IT89)</f>
        <v>33</v>
      </c>
      <c r="FD89" s="10">
        <f>INDEX('O3-8hr'!$A:$Z,$IU89+FD$21-$G$21,$IT89)</f>
        <v>41</v>
      </c>
      <c r="FE89" s="10">
        <f>INDEX('O3-8hr'!$A:$Z,$IU89+FE$21-$G$21,$IT89)</f>
        <v>44.000000000000007</v>
      </c>
      <c r="FF89" s="10">
        <f>INDEX('O3-8hr'!$A:$Z,$IU89+FF$21-$G$21,$IT89)</f>
        <v>52.000000000000007</v>
      </c>
      <c r="FG89" s="10">
        <f>INDEX('O3-8hr'!$A:$Z,$IU89+FG$21-$G$21,$IT89)</f>
        <v>49</v>
      </c>
      <c r="FH89" s="10">
        <f>INDEX('O3-8hr'!$A:$Z,$IU89+FH$21-$G$21,$IT89)</f>
        <v>42</v>
      </c>
      <c r="FI89" s="10">
        <f>INDEX('O3-8hr'!$A:$Z,$IU89+FI$21-$G$21,$IT89)</f>
        <v>32</v>
      </c>
      <c r="FJ89" s="10">
        <f>INDEX('O3-8hr'!$A:$Z,$IU89+FJ$21-$G$21,$IT89)</f>
        <v>34</v>
      </c>
      <c r="FK89" s="10">
        <f>INDEX('O3-8hr'!$A:$Z,$IU89+FK$21-$G$21,$IT89)</f>
        <v>37.000000000000007</v>
      </c>
      <c r="FL89" s="10">
        <f>INDEX('O3-8hr'!$A:$Z,$IU89+FL$21-$G$21,$IT89)</f>
        <v>32</v>
      </c>
      <c r="FM89" s="10">
        <f>INDEX('O3-8hr'!$A:$Z,$IU89+FM$21-$G$21,$IT89)</f>
        <v>25</v>
      </c>
      <c r="FN89" s="10">
        <f>INDEX('O3-8hr'!$A:$Z,$IU89+FN$21-$G$21,$IT89)</f>
        <v>27</v>
      </c>
      <c r="FO89" s="10">
        <f>INDEX('O3-8hr'!$A:$Z,$IU89+FO$21-$G$21,$IT89)</f>
        <v>28</v>
      </c>
      <c r="FP89" s="10">
        <f>INDEX('O3-8hr'!$A:$Z,$IU89+FP$21-$G$21,$IT89)</f>
        <v>40</v>
      </c>
      <c r="FQ89" s="10">
        <f>INDEX('O3-8hr'!$A:$Z,$IU89+FQ$21-$G$21,$IT89)</f>
        <v>50</v>
      </c>
      <c r="FR89" s="10">
        <f>INDEX('O3-8hr'!$A:$Z,$IU89+FR$21-$G$21,$IT89)</f>
        <v>53.000000000000007</v>
      </c>
      <c r="FS89" s="10">
        <f>INDEX('O3-8hr'!$A:$Z,$IU89+FS$21-$G$21,$IT89)</f>
        <v>45.000000000000007</v>
      </c>
      <c r="FT89" s="10">
        <f>INDEX('O3-8hr'!$A:$Z,$IU89+FT$21-$G$21,$IT89)</f>
        <v>52.000000000000007</v>
      </c>
      <c r="FU89" s="10">
        <f>INDEX('O3-8hr'!$A:$Z,$IU89+FU$21-$G$21,$IT89)</f>
        <v>50</v>
      </c>
      <c r="FV89" s="10">
        <f>INDEX('O3-8hr'!$A:$Z,$IU89+FV$21-$G$21,$IT89)</f>
        <v>44.000000000000007</v>
      </c>
      <c r="FW89" s="10">
        <f>INDEX('O3-8hr'!$A:$Z,$IU89+FW$21-$G$21,$IT89)</f>
        <v>17</v>
      </c>
      <c r="FX89" s="10">
        <f>INDEX('O3-8hr'!$A:$Z,$IU89+FX$21-$G$21,$IT89)</f>
        <v>38</v>
      </c>
      <c r="FY89" s="10">
        <f>INDEX('O3-8hr'!$A:$Z,$IU89+FY$21-$G$21,$IT89)</f>
        <v>33</v>
      </c>
      <c r="FZ89" s="10">
        <f>INDEX('O3-8hr'!$A:$Z,$IU89+FZ$21-$G$21,$IT89)</f>
        <v>45.000000000000007</v>
      </c>
      <c r="GA89" s="10">
        <f>INDEX('O3-8hr'!$A:$Z,$IU89+GA$21-$G$21,$IT89)</f>
        <v>56</v>
      </c>
      <c r="GB89" s="10">
        <f>INDEX('O3-8hr'!$A:$Z,$IU89+GB$21-$G$21,$IT89)</f>
        <v>49</v>
      </c>
      <c r="GC89" s="10">
        <f>INDEX('O3-8hr'!$A:$Z,$IU89+GC$21-$G$21,$IT89)</f>
        <v>38</v>
      </c>
      <c r="GD89" s="10">
        <f>INDEX('O3-8hr'!$A:$Z,$IU89+GD$21-$G$21,$IT89)</f>
        <v>27</v>
      </c>
      <c r="GE89" s="10">
        <f>INDEX('O3-8hr'!$A:$Z,$IU89+GE$21-$G$21,$IT89)</f>
        <v>32</v>
      </c>
      <c r="GF89" s="10">
        <f>INDEX('O3-8hr'!$A:$Z,$IU89+GF$21-$G$21,$IT89)</f>
        <v>50</v>
      </c>
      <c r="GG89" s="10">
        <f>INDEX('O3-8hr'!$A:$Z,$IU89+GG$21-$G$21,$IT89)</f>
        <v>42</v>
      </c>
      <c r="GH89" s="10">
        <f>INDEX('O3-8hr'!$A:$Z,$IU89+GH$21-$G$21,$IT89)</f>
        <v>48</v>
      </c>
      <c r="GI89" s="10">
        <f>INDEX('O3-8hr'!$A:$Z,$IU89+GI$21-$G$21,$IT89)</f>
        <v>36.000000000000007</v>
      </c>
      <c r="GJ89" s="10">
        <f>INDEX('O3-8hr'!$A:$Z,$IU89+GJ$21-$G$21,$IT89)</f>
        <v>50</v>
      </c>
      <c r="GK89" s="10">
        <f>INDEX('O3-8hr'!$A:$Z,$IU89+GK$21-$G$21,$IT89)</f>
        <v>35</v>
      </c>
      <c r="GL89" s="10">
        <f>INDEX('O3-8hr'!$A:$Z,$IU89+GL$21-$G$21,$IT89)</f>
        <v>42</v>
      </c>
      <c r="GM89" s="10">
        <f>INDEX('O3-8hr'!$A:$Z,$IU89+GM$21-$G$21,$IT89)</f>
        <v>33</v>
      </c>
      <c r="GN89" s="10">
        <f>INDEX('O3-8hr'!$A:$Z,$IU89+GN$21-$G$21,$IT89)</f>
        <v>49</v>
      </c>
      <c r="GO89" s="10">
        <f>INDEX('O3-8hr'!$A:$Z,$IU89+GO$21-$G$21,$IT89)</f>
        <v>59.000000000000007</v>
      </c>
      <c r="GP89" s="10">
        <f>INDEX('O3-8hr'!$A:$Z,$IU89+GP$21-$G$21,$IT89)</f>
        <v>61.000000000000007</v>
      </c>
      <c r="GQ89" s="10">
        <f>INDEX('O3-8hr'!$A:$Z,$IU89+GQ$21-$G$21,$IT89)</f>
        <v>46</v>
      </c>
      <c r="GR89" s="10">
        <f>INDEX('O3-8hr'!$A:$Z,$IU89+GR$21-$G$21,$IT89)</f>
        <v>11.000000000000002</v>
      </c>
      <c r="GS89" s="10">
        <f>INDEX('O3-8hr'!$A:$Z,$IU89+GS$21-$G$21,$IT89)</f>
        <v>27</v>
      </c>
      <c r="GT89" s="10">
        <f>INDEX('O3-8hr'!$A:$Z,$IU89+GT$21-$G$21,$IT89)</f>
        <v>19</v>
      </c>
      <c r="GU89" s="10">
        <f>INDEX('O3-8hr'!$A:$Z,$IU89+GU$21-$G$21,$IT89)</f>
        <v>18.000000000000004</v>
      </c>
      <c r="GV89" s="10">
        <f>INDEX('O3-8hr'!$A:$Z,$IU89+GV$21-$G$21,$IT89)</f>
        <v>25</v>
      </c>
      <c r="GW89" s="10">
        <f>INDEX('O3-8hr'!$A:$Z,$IU89+GW$21-$G$21,$IT89)</f>
        <v>47</v>
      </c>
      <c r="GX89" s="10">
        <f>INDEX('O3-8hr'!$A:$Z,$IU89+GX$21-$G$21,$IT89)</f>
        <v>40</v>
      </c>
      <c r="GY89" s="10">
        <f>INDEX('O3-8hr'!$A:$Z,$IU89+GY$21-$G$21,$IT89)</f>
        <v>58</v>
      </c>
      <c r="GZ89" s="10">
        <f>INDEX('O3-8hr'!$A:$Z,$IU89+GZ$21-$G$21,$IT89)</f>
        <v>55</v>
      </c>
      <c r="HA89" s="10">
        <f>INDEX('O3-8hr'!$A:$Z,$IU89+HA$21-$G$21,$IT89)</f>
        <v>43</v>
      </c>
      <c r="HB89" s="10">
        <f>INDEX('O3-8hr'!$A:$Z,$IU89+HB$21-$G$21,$IT89)</f>
        <v>24</v>
      </c>
      <c r="HC89" s="10">
        <f>INDEX('O3-8hr'!$A:$Z,$IU89+HC$21-$G$21,$IT89)</f>
        <v>21</v>
      </c>
      <c r="HD89" s="10">
        <f>INDEX('O3-8hr'!$A:$Z,$IU89+HD$21-$G$21,$IT89)</f>
        <v>21</v>
      </c>
      <c r="HE89" s="10">
        <f>INDEX('O3-8hr'!$A:$Z,$IU89+HE$21-$G$21,$IT89)</f>
        <v>26.000000000000004</v>
      </c>
      <c r="HF89" s="10">
        <f>INDEX('O3-8hr'!$A:$Z,$IU89+HF$21-$G$21,$IT89)</f>
        <v>32</v>
      </c>
      <c r="HG89" s="10">
        <f>INDEX('O3-8hr'!$A:$Z,$IU89+HG$21-$G$21,$IT89)</f>
        <v>26.000000000000004</v>
      </c>
      <c r="HH89" s="10">
        <f>INDEX('O3-8hr'!$A:$Z,$IU89+HH$21-$G$21,$IT89)</f>
        <v>25</v>
      </c>
      <c r="HI89" s="10">
        <f>INDEX('O3-8hr'!$A:$Z,$IU89+HI$21-$G$21,$IT89)</f>
        <v>29</v>
      </c>
      <c r="HJ89" s="10">
        <f>INDEX('O3-8hr'!$A:$Z,$IU89+HJ$21-$G$21,$IT89)</f>
        <v>31</v>
      </c>
      <c r="HK89" s="10">
        <f>INDEX('O3-8hr'!$A:$Z,$IU89+HK$21-$G$21,$IT89)</f>
        <v>24</v>
      </c>
      <c r="HL89" s="10">
        <f>INDEX('O3-8hr'!$A:$Z,$IU89+HL$21-$G$21,$IT89)</f>
        <v>18.000000000000004</v>
      </c>
      <c r="HM89" s="10">
        <f>INDEX('O3-8hr'!$A:$Z,$IU89+HM$21-$G$21,$IT89)</f>
        <v>14</v>
      </c>
      <c r="HN89" s="10">
        <f>INDEX('O3-8hr'!$A:$Z,$IU89+HN$21-$G$21,$IT89)</f>
        <v>13.000000000000002</v>
      </c>
      <c r="HO89" s="10">
        <f>INDEX('O3-8hr'!$A:$Z,$IU89+HO$21-$G$21,$IT89)</f>
        <v>13.000000000000002</v>
      </c>
      <c r="HP89" s="10">
        <f>INDEX('O3-8hr'!$A:$Z,$IU89+HP$21-$G$21,$IT89)</f>
        <v>24</v>
      </c>
      <c r="HQ89" s="10">
        <f>INDEX('O3-8hr'!$A:$Z,$IU89+HQ$21-$G$21,$IT89)</f>
        <v>26.000000000000004</v>
      </c>
      <c r="HR89" s="10">
        <f>INDEX('O3-8hr'!$A:$Z,$IU89+HR$21-$G$21,$IT89)</f>
        <v>27</v>
      </c>
      <c r="HS89" s="10">
        <f>INDEX('O3-8hr'!$A:$Z,$IU89+HS$21-$G$21,$IT89)</f>
        <v>24</v>
      </c>
      <c r="HT89" s="10">
        <f>INDEX('O3-8hr'!$A:$Z,$IU89+HT$21-$G$21,$IT89)</f>
        <v>32</v>
      </c>
      <c r="HU89" s="10">
        <f>INDEX('O3-8hr'!$A:$Z,$IU89+HU$21-$G$21,$IT89)</f>
        <v>23</v>
      </c>
      <c r="HV89" s="10">
        <f>INDEX('O3-8hr'!$A:$Z,$IU89+HV$21-$G$21,$IT89)</f>
        <v>27</v>
      </c>
      <c r="HW89" s="10">
        <f>INDEX('O3-8hr'!$A:$Z,$IU89+HW$21-$G$21,$IT89)</f>
        <v>34</v>
      </c>
      <c r="HX89" s="10">
        <f>INDEX('O3-8hr'!$A:$Z,$IU89+HX$21-$G$21,$IT89)</f>
        <v>38</v>
      </c>
      <c r="HY89" s="10">
        <f>INDEX('O3-8hr'!$A:$Z,$IU89+HY$21-$G$21,$IT89)</f>
        <v>24</v>
      </c>
      <c r="HZ89" s="10">
        <f>INDEX('O3-8hr'!$A:$Z,$IU89+HZ$21-$G$21,$IT89)</f>
        <v>14</v>
      </c>
      <c r="IA89" s="10">
        <f>INDEX('O3-8hr'!$A:$Z,$IU89+IA$21-$G$21,$IT89)</f>
        <v>28</v>
      </c>
      <c r="IB89" s="10">
        <f>INDEX('O3-8hr'!$A:$Z,$IU89+IB$21-$G$21,$IT89)</f>
        <v>30</v>
      </c>
      <c r="IC89" s="10">
        <f>INDEX('O3-8hr'!$A:$Z,$IU89+IC$21-$G$21,$IT89)</f>
        <v>22.000000000000004</v>
      </c>
      <c r="ID89" s="10">
        <f>INDEX('O3-8hr'!$A:$Z,$IU89+ID$21-$G$21,$IT89)</f>
        <v>25</v>
      </c>
      <c r="IE89" s="10">
        <f>INDEX('O3-8hr'!$A:$Z,$IU89+IE$21-$G$21,$IT89)</f>
        <v>29</v>
      </c>
      <c r="IF89" s="10">
        <f>INDEX('O3-8hr'!$A:$Z,$IU89+IF$21-$G$21,$IT89)</f>
        <v>27</v>
      </c>
      <c r="IG89" s="10">
        <f>INDEX('O3-8hr'!$A:$Z,$IU89+IG$21-$G$21,$IT89)</f>
        <v>15.000000000000002</v>
      </c>
      <c r="IH89" s="10">
        <f>INDEX('O3-8hr'!$A:$Z,$IU89+IH$21-$G$21,$IT89)</f>
        <v>41</v>
      </c>
      <c r="II89" s="10">
        <f>INDEX('O3-8hr'!$A:$Z,$IU89+II$21-$G$21,$IT89)</f>
        <v>30</v>
      </c>
      <c r="IJ89" s="10">
        <f>INDEX('O3-8hr'!$A:$Z,$IU89+IJ$21-$G$21,$IT89)</f>
        <v>23</v>
      </c>
      <c r="IK89" s="10">
        <f>INDEX('O3-8hr'!$A:$Z,$IU89+IK$21-$G$21,$IT89)</f>
        <v>22.000000000000004</v>
      </c>
      <c r="IL89" s="10">
        <f>INDEX('O3-8hr'!$A:$Z,$IU89+IL$21-$G$21,$IT89)</f>
        <v>21</v>
      </c>
      <c r="IM89" s="10">
        <f>INDEX('O3-8hr'!$A:$Z,$IU89+IM$21-$G$21,$IT89)</f>
        <v>14</v>
      </c>
      <c r="IN89" s="10">
        <f>INDEX('O3-8hr'!$A:$Z,$IU89+IN$21-$G$21,$IT89)</f>
        <v>24</v>
      </c>
      <c r="IO89" s="10">
        <f>INDEX('O3-8hr'!$A:$Z,$IU89+IO$21-$G$21,$IT89)</f>
        <v>34</v>
      </c>
      <c r="IP89" s="10">
        <f>INDEX('O3-8hr'!$A:$Z,$IU89+IP$21-$G$21,$IT89)</f>
        <v>21</v>
      </c>
      <c r="IQ89" s="15">
        <f>INDEX('O3-8hr'!$A:$Z,$IU89+IQ$21-$G$21,$IT89)</f>
        <v>26.000000000000004</v>
      </c>
      <c r="IR89" s="21">
        <f t="shared" si="60"/>
        <v>75</v>
      </c>
      <c r="IT89" s="40">
        <f>MATCH($B89,'O3-8hr'!$1:$1,0)</f>
        <v>10</v>
      </c>
      <c r="IU89" s="40">
        <f>MATCH(DATE($A89,$IT$18,$IU$18),'O3-8hr'!$B:$B,0)</f>
        <v>65</v>
      </c>
    </row>
    <row r="90" spans="1:255" ht="12.75" customHeight="1" x14ac:dyDescent="0.2">
      <c r="A90" s="21">
        <v>2015</v>
      </c>
      <c r="B90" s="21">
        <v>340190001</v>
      </c>
      <c r="C90" s="20">
        <f>INDEX(Sites!$A:$N,MATCH($B90,Sites!$A:$A,0),2)</f>
        <v>40.515262</v>
      </c>
      <c r="D90" s="21" t="str">
        <f>INDEX(Sites!$A:$N,MATCH($B90,Sites!$A:$A,0),4)</f>
        <v>NJ</v>
      </c>
      <c r="E90" s="21" t="str">
        <f>INDEX(Sites!$A:$N,MATCH($B90,Sites!$A:$A,0),10)</f>
        <v>45.0</v>
      </c>
      <c r="F90" s="40" t="str">
        <f>INDEX(Sites!$A:$N,MATCH($B90,Sites!$A:$A,0),6)</f>
        <v>Flemington</v>
      </c>
      <c r="G90" s="16">
        <f>INDEX('O3-8hr'!$A:$Z,$IU90+G$21-$G$21,$IT90)</f>
        <v>31</v>
      </c>
      <c r="H90" s="10">
        <f>INDEX('O3-8hr'!$A:$Z,$IU90+H$21-$G$21,$IT90)</f>
        <v>45.000000000000007</v>
      </c>
      <c r="I90" s="10">
        <f>INDEX('O3-8hr'!$A:$Z,$IU90+I$21-$G$21,$IT90)</f>
        <v>35</v>
      </c>
      <c r="J90" s="10">
        <f>INDEX('O3-8hr'!$A:$Z,$IU90+J$21-$G$21,$IT90)</f>
        <v>25</v>
      </c>
      <c r="K90" s="10">
        <f>INDEX('O3-8hr'!$A:$Z,$IU90+K$21-$G$21,$IT90)</f>
        <v>35</v>
      </c>
      <c r="L90" s="10">
        <f>INDEX('O3-8hr'!$A:$Z,$IU90+L$21-$G$21,$IT90)</f>
        <v>36.000000000000007</v>
      </c>
      <c r="M90" s="10">
        <f>INDEX('O3-8hr'!$A:$Z,$IU90+M$21-$G$21,$IT90)</f>
        <v>43</v>
      </c>
      <c r="N90" s="10">
        <f>INDEX('O3-8hr'!$A:$Z,$IU90+N$21-$G$21,$IT90)</f>
        <v>49</v>
      </c>
      <c r="O90" s="10">
        <f>INDEX('O3-8hr'!$A:$Z,$IU90+O$21-$G$21,$IT90)</f>
        <v>46</v>
      </c>
      <c r="P90" s="10">
        <f>INDEX('O3-8hr'!$A:$Z,$IU90+P$21-$G$21,$IT90)</f>
        <v>23</v>
      </c>
      <c r="Q90" s="10">
        <f>INDEX('O3-8hr'!$A:$Z,$IU90+Q$21-$G$21,$IT90)</f>
        <v>43</v>
      </c>
      <c r="R90" s="10">
        <f>INDEX('O3-8hr'!$A:$Z,$IU90+R$21-$G$21,$IT90)</f>
        <v>45.000000000000007</v>
      </c>
      <c r="S90" s="10">
        <f>INDEX('O3-8hr'!$A:$Z,$IU90+S$21-$G$21,$IT90)</f>
        <v>38</v>
      </c>
      <c r="T90" s="10">
        <f>INDEX('O3-8hr'!$A:$Z,$IU90+T$21-$G$21,$IT90)</f>
        <v>29</v>
      </c>
      <c r="U90" s="10">
        <f>INDEX('O3-8hr'!$A:$Z,$IU90+U$21-$G$21,$IT90)</f>
        <v>35</v>
      </c>
      <c r="V90" s="10">
        <f>INDEX('O3-8hr'!$A:$Z,$IU90+V$21-$G$21,$IT90)</f>
        <v>36.000000000000007</v>
      </c>
      <c r="W90" s="10">
        <f>INDEX('O3-8hr'!$A:$Z,$IU90+W$21-$G$21,$IT90)</f>
        <v>38</v>
      </c>
      <c r="X90" s="10">
        <f>INDEX('O3-8hr'!$A:$Z,$IU90+X$21-$G$21,$IT90)</f>
        <v>41</v>
      </c>
      <c r="Y90" s="10">
        <f>INDEX('O3-8hr'!$A:$Z,$IU90+Y$21-$G$21,$IT90)</f>
        <v>43</v>
      </c>
      <c r="Z90" s="10">
        <f>INDEX('O3-8hr'!$A:$Z,$IU90+Z$21-$G$21,$IT90)</f>
        <v>31</v>
      </c>
      <c r="AA90" s="10">
        <f>INDEX('O3-8hr'!$A:$Z,$IU90+AA$21-$G$21,$IT90)</f>
        <v>36.000000000000007</v>
      </c>
      <c r="AB90" s="10">
        <f>INDEX('O3-8hr'!$A:$Z,$IU90+AB$21-$G$21,$IT90)</f>
        <v>39</v>
      </c>
      <c r="AC90" s="10">
        <f>INDEX('O3-8hr'!$A:$Z,$IU90+AC$21-$G$21,$IT90)</f>
        <v>37.000000000000007</v>
      </c>
      <c r="AD90" s="10">
        <f>INDEX('O3-8hr'!$A:$Z,$IU90+AD$21-$G$21,$IT90)</f>
        <v>33</v>
      </c>
      <c r="AE90" s="10">
        <f>INDEX('O3-8hr'!$A:$Z,$IU90+AE$21-$G$21,$IT90)</f>
        <v>27</v>
      </c>
      <c r="AF90" s="10">
        <f>INDEX('O3-8hr'!$A:$Z,$IU90+AF$21-$G$21,$IT90)</f>
        <v>25</v>
      </c>
      <c r="AG90" s="10">
        <f>INDEX('O3-8hr'!$A:$Z,$IU90+AG$21-$G$21,$IT90)</f>
        <v>33</v>
      </c>
      <c r="AH90" s="10">
        <f>INDEX('O3-8hr'!$A:$Z,$IU90+AH$21-$G$21,$IT90)</f>
        <v>37.000000000000007</v>
      </c>
      <c r="AI90" s="10">
        <f>INDEX('O3-8hr'!$A:$Z,$IU90+AI$21-$G$21,$IT90)</f>
        <v>43</v>
      </c>
      <c r="AJ90" s="10">
        <f>INDEX('O3-8hr'!$A:$Z,$IU90+AJ$21-$G$21,$IT90)</f>
        <v>35</v>
      </c>
      <c r="AK90" s="10">
        <f>INDEX('O3-8hr'!$A:$Z,$IU90+AK$21-$G$21,$IT90)</f>
        <v>35</v>
      </c>
      <c r="AL90" s="10">
        <f>INDEX('O3-8hr'!$A:$Z,$IU90+AL$21-$G$21,$IT90)</f>
        <v>41</v>
      </c>
      <c r="AM90" s="10">
        <f>INDEX('O3-8hr'!$A:$Z,$IU90+AM$21-$G$21,$IT90)</f>
        <v>50</v>
      </c>
      <c r="AN90" s="10">
        <f>INDEX('O3-8hr'!$A:$Z,$IU90+AN$21-$G$21,$IT90)</f>
        <v>27</v>
      </c>
      <c r="AO90" s="10">
        <f>INDEX('O3-8hr'!$A:$Z,$IU90+AO$21-$G$21,$IT90)</f>
        <v>39</v>
      </c>
      <c r="AP90" s="10">
        <f>INDEX('O3-8hr'!$A:$Z,$IU90+AP$21-$G$21,$IT90)</f>
        <v>46</v>
      </c>
      <c r="AQ90" s="10">
        <f>INDEX('O3-8hr'!$A:$Z,$IU90+AQ$21-$G$21,$IT90)</f>
        <v>52.000000000000007</v>
      </c>
      <c r="AR90" s="10">
        <f>INDEX('O3-8hr'!$A:$Z,$IU90+AR$21-$G$21,$IT90)</f>
        <v>23</v>
      </c>
      <c r="AS90" s="10">
        <f>INDEX('O3-8hr'!$A:$Z,$IU90+AS$21-$G$21,$IT90)</f>
        <v>41</v>
      </c>
      <c r="AT90" s="10">
        <f>INDEX('O3-8hr'!$A:$Z,$IU90+AT$21-$G$21,$IT90)</f>
        <v>39</v>
      </c>
      <c r="AU90" s="10">
        <f>INDEX('O3-8hr'!$A:$Z,$IU90+AU$21-$G$21,$IT90)</f>
        <v>30</v>
      </c>
      <c r="AV90" s="10">
        <f>INDEX('O3-8hr'!$A:$Z,$IU90+AV$21-$G$21,$IT90)</f>
        <v>46</v>
      </c>
      <c r="AW90" s="10">
        <f>INDEX('O3-8hr'!$A:$Z,$IU90+AW$21-$G$21,$IT90)</f>
        <v>52.000000000000007</v>
      </c>
      <c r="AX90" s="10">
        <f>INDEX('O3-8hr'!$A:$Z,$IU90+AX$21-$G$21,$IT90)</f>
        <v>54</v>
      </c>
      <c r="AY90" s="10">
        <f>INDEX('O3-8hr'!$A:$Z,$IU90+AY$21-$G$21,$IT90)</f>
        <v>41</v>
      </c>
      <c r="AZ90" s="10">
        <f>INDEX('O3-8hr'!$A:$Z,$IU90+AZ$21-$G$21,$IT90)</f>
        <v>48</v>
      </c>
      <c r="BA90" s="10">
        <f>INDEX('O3-8hr'!$A:$Z,$IU90+BA$21-$G$21,$IT90)</f>
        <v>49</v>
      </c>
      <c r="BB90" s="10">
        <f>INDEX('O3-8hr'!$A:$Z,$IU90+BB$21-$G$21,$IT90)</f>
        <v>42</v>
      </c>
      <c r="BC90" s="10">
        <f>INDEX('O3-8hr'!$A:$Z,$IU90+BC$21-$G$21,$IT90)</f>
        <v>61.000000000000007</v>
      </c>
      <c r="BD90" s="10">
        <f>INDEX('O3-8hr'!$A:$Z,$IU90+BD$21-$G$21,$IT90)</f>
        <v>44.000000000000007</v>
      </c>
      <c r="BE90" s="10">
        <f>INDEX('O3-8hr'!$A:$Z,$IU90+BE$21-$G$21,$IT90)</f>
        <v>34</v>
      </c>
      <c r="BF90" s="10">
        <f>INDEX('O3-8hr'!$A:$Z,$IU90+BF$21-$G$21,$IT90)</f>
        <v>44.000000000000007</v>
      </c>
      <c r="BG90" s="10">
        <f>INDEX('O3-8hr'!$A:$Z,$IU90+BG$21-$G$21,$IT90)</f>
        <v>46</v>
      </c>
      <c r="BH90" s="10">
        <f>INDEX('O3-8hr'!$A:$Z,$IU90+BH$21-$G$21,$IT90)</f>
        <v>37.000000000000007</v>
      </c>
      <c r="BI90" s="10">
        <f>INDEX('O3-8hr'!$A:$Z,$IU90+BI$21-$G$21,$IT90)</f>
        <v>47</v>
      </c>
      <c r="BJ90" s="10">
        <f>INDEX('O3-8hr'!$A:$Z,$IU90+BJ$21-$G$21,$IT90)</f>
        <v>41</v>
      </c>
      <c r="BK90" s="10">
        <f>INDEX('O3-8hr'!$A:$Z,$IU90+BK$21-$G$21,$IT90)</f>
        <v>43</v>
      </c>
      <c r="BL90" s="10">
        <f>INDEX('O3-8hr'!$A:$Z,$IU90+BL$21-$G$21,$IT90)</f>
        <v>38</v>
      </c>
      <c r="BM90" s="10">
        <f>INDEX('O3-8hr'!$A:$Z,$IU90+BM$21-$G$21,$IT90)</f>
        <v>46</v>
      </c>
      <c r="BN90" s="10">
        <f>INDEX('O3-8hr'!$A:$Z,$IU90+BN$21-$G$21,$IT90)</f>
        <v>52.000000000000007</v>
      </c>
      <c r="BO90" s="10">
        <f>INDEX('O3-8hr'!$A:$Z,$IU90+BO$21-$G$21,$IT90)</f>
        <v>39</v>
      </c>
      <c r="BP90" s="10">
        <f>INDEX('O3-8hr'!$A:$Z,$IU90+BP$21-$G$21,$IT90)</f>
        <v>36.000000000000007</v>
      </c>
      <c r="BQ90" s="10">
        <f>INDEX('O3-8hr'!$A:$Z,$IU90+BQ$21-$G$21,$IT90)</f>
        <v>47</v>
      </c>
      <c r="BR90" s="10">
        <f>INDEX('O3-8hr'!$A:$Z,$IU90+BR$21-$G$21,$IT90)</f>
        <v>55</v>
      </c>
      <c r="BS90" s="10">
        <f>INDEX('O3-8hr'!$A:$Z,$IU90+BS$21-$G$21,$IT90)</f>
        <v>63</v>
      </c>
      <c r="BT90" s="10">
        <f>INDEX('O3-8hr'!$A:$Z,$IU90+BT$21-$G$21,$IT90)</f>
        <v>61.000000000000007</v>
      </c>
      <c r="BU90" s="10">
        <f>INDEX('O3-8hr'!$A:$Z,$IU90+BU$21-$G$21,$IT90)</f>
        <v>39</v>
      </c>
      <c r="BV90" s="10">
        <f>INDEX('O3-8hr'!$A:$Z,$IU90+BV$21-$G$21,$IT90)</f>
        <v>64</v>
      </c>
      <c r="BW90" s="10">
        <f>INDEX('O3-8hr'!$A:$Z,$IU90+BW$21-$G$21,$IT90)</f>
        <v>75</v>
      </c>
      <c r="BX90" s="10">
        <f>INDEX('O3-8hr'!$A:$Z,$IU90+BX$21-$G$21,$IT90)</f>
        <v>33</v>
      </c>
      <c r="BY90" s="10">
        <f>INDEX('O3-8hr'!$A:$Z,$IU90+BY$21-$G$21,$IT90)</f>
        <v>34</v>
      </c>
      <c r="BZ90" s="10">
        <f>INDEX('O3-8hr'!$A:$Z,$IU90+BZ$21-$G$21,$IT90)</f>
        <v>34</v>
      </c>
      <c r="CA90" s="10">
        <f>INDEX('O3-8hr'!$A:$Z,$IU90+CA$21-$G$21,$IT90)</f>
        <v>56</v>
      </c>
      <c r="CB90" s="10">
        <f>INDEX('O3-8hr'!$A:$Z,$IU90+CB$21-$G$21,$IT90)</f>
        <v>35</v>
      </c>
      <c r="CC90" s="10">
        <f>INDEX('O3-8hr'!$A:$Z,$IU90+CC$21-$G$21,$IT90)</f>
        <v>53.000000000000007</v>
      </c>
      <c r="CD90" s="10">
        <f>INDEX('O3-8hr'!$A:$Z,$IU90+CD$21-$G$21,$IT90)</f>
        <v>63</v>
      </c>
      <c r="CE90" s="10">
        <f>INDEX('O3-8hr'!$A:$Z,$IU90+CE$21-$G$21,$IT90)</f>
        <v>57</v>
      </c>
      <c r="CF90" s="10">
        <f>INDEX('O3-8hr'!$A:$Z,$IU90+CF$21-$G$21,$IT90)</f>
        <v>47</v>
      </c>
      <c r="CG90" s="10">
        <f>INDEX('O3-8hr'!$A:$Z,$IU90+CG$21-$G$21,$IT90)</f>
        <v>37.000000000000007</v>
      </c>
      <c r="CH90" s="10">
        <f>INDEX('O3-8hr'!$A:$Z,$IU90+CH$21-$G$21,$IT90)</f>
        <v>47</v>
      </c>
      <c r="CI90" s="10">
        <f>INDEX('O3-8hr'!$A:$Z,$IU90+CI$21-$G$21,$IT90)</f>
        <v>32</v>
      </c>
      <c r="CJ90" s="10">
        <f>INDEX('O3-8hr'!$A:$Z,$IU90+CJ$21-$G$21,$IT90)</f>
        <v>34</v>
      </c>
      <c r="CK90" s="10">
        <f>INDEX('O3-8hr'!$A:$Z,$IU90+CK$21-$G$21,$IT90)</f>
        <v>53.000000000000007</v>
      </c>
      <c r="CL90" s="10">
        <f>INDEX('O3-8hr'!$A:$Z,$IU90+CL$21-$G$21,$IT90)</f>
        <v>48</v>
      </c>
      <c r="CM90" s="10">
        <f>INDEX('O3-8hr'!$A:$Z,$IU90+CM$21-$G$21,$IT90)</f>
        <v>64</v>
      </c>
      <c r="CN90" s="10">
        <f>INDEX('O3-8hr'!$A:$Z,$IU90+CN$21-$G$21,$IT90)</f>
        <v>64</v>
      </c>
      <c r="CO90" s="10">
        <f>INDEX('O3-8hr'!$A:$Z,$IU90+CO$21-$G$21,$IT90)</f>
        <v>70</v>
      </c>
      <c r="CP90" s="10">
        <f>INDEX('O3-8hr'!$A:$Z,$IU90+CP$21-$G$21,$IT90)</f>
        <v>47</v>
      </c>
      <c r="CQ90" s="10">
        <f>INDEX('O3-8hr'!$A:$Z,$IU90+CQ$21-$G$21,$IT90)</f>
        <v>58</v>
      </c>
      <c r="CR90" s="10">
        <f>INDEX('O3-8hr'!$A:$Z,$IU90+CR$21-$G$21,$IT90)</f>
        <v>63</v>
      </c>
      <c r="CS90" s="10">
        <f>INDEX('O3-8hr'!$A:$Z,$IU90+CS$21-$G$21,$IT90)</f>
        <v>45.000000000000007</v>
      </c>
      <c r="CT90" s="10">
        <f>INDEX('O3-8hr'!$A:$Z,$IU90+CT$21-$G$21,$IT90)</f>
        <v>35</v>
      </c>
      <c r="CU90" s="10">
        <f>INDEX('O3-8hr'!$A:$Z,$IU90+CU$21-$G$21,$IT90)</f>
        <v>12</v>
      </c>
      <c r="CV90" s="10">
        <f>INDEX('O3-8hr'!$A:$Z,$IU90+CV$21-$G$21,$IT90)</f>
        <v>11.000000000000002</v>
      </c>
      <c r="CW90" s="10">
        <f>INDEX('O3-8hr'!$A:$Z,$IU90+CW$21-$G$21,$IT90)</f>
        <v>36.000000000000007</v>
      </c>
      <c r="CX90" s="10">
        <f>INDEX('O3-8hr'!$A:$Z,$IU90+CX$21-$G$21,$IT90)</f>
        <v>33</v>
      </c>
      <c r="CY90" s="10">
        <f>INDEX('O3-8hr'!$A:$Z,$IU90+CY$21-$G$21,$IT90)</f>
        <v>18.000000000000004</v>
      </c>
      <c r="CZ90" s="10">
        <f>INDEX('O3-8hr'!$A:$Z,$IU90+CZ$21-$G$21,$IT90)</f>
        <v>40</v>
      </c>
      <c r="DA90" s="10">
        <f>INDEX('O3-8hr'!$A:$Z,$IU90+DA$21-$G$21,$IT90)</f>
        <v>44.000000000000007</v>
      </c>
      <c r="DB90" s="10">
        <f>INDEX('O3-8hr'!$A:$Z,$IU90+DB$21-$G$21,$IT90)</f>
        <v>56</v>
      </c>
      <c r="DC90" s="10">
        <f>INDEX('O3-8hr'!$A:$Z,$IU90+DC$21-$G$21,$IT90)</f>
        <v>58</v>
      </c>
      <c r="DD90" s="10">
        <f>INDEX('O3-8hr'!$A:$Z,$IU90+DD$21-$G$21,$IT90)</f>
        <v>64</v>
      </c>
      <c r="DE90" s="10">
        <f>INDEX('O3-8hr'!$A:$Z,$IU90+DE$21-$G$21,$IT90)</f>
        <v>75</v>
      </c>
      <c r="DF90" s="10">
        <f>INDEX('O3-8hr'!$A:$Z,$IU90+DF$21-$G$21,$IT90)</f>
        <v>73.000000000000014</v>
      </c>
      <c r="DG90" s="10">
        <f>INDEX('O3-8hr'!$A:$Z,$IU90+DG$21-$G$21,$IT90)</f>
        <v>38</v>
      </c>
      <c r="DH90" s="10">
        <f>INDEX('O3-8hr'!$A:$Z,$IU90+DH$21-$G$21,$IT90)</f>
        <v>57</v>
      </c>
      <c r="DI90" s="10">
        <f>INDEX('O3-8hr'!$A:$Z,$IU90+DI$21-$G$21,$IT90)</f>
        <v>38</v>
      </c>
      <c r="DJ90" s="10">
        <f>INDEX('O3-8hr'!$A:$Z,$IU90+DJ$21-$G$21,$IT90)</f>
        <v>32</v>
      </c>
      <c r="DK90" s="10">
        <f>INDEX('O3-8hr'!$A:$Z,$IU90+DK$21-$G$21,$IT90)</f>
        <v>47</v>
      </c>
      <c r="DL90" s="10">
        <f>INDEX('O3-8hr'!$A:$Z,$IU90+DL$21-$G$21,$IT90)</f>
        <v>35</v>
      </c>
      <c r="DM90" s="10">
        <f>INDEX('O3-8hr'!$A:$Z,$IU90+DM$21-$G$21,$IT90)</f>
        <v>43</v>
      </c>
      <c r="DN90" s="10">
        <f>INDEX('O3-8hr'!$A:$Z,$IU90+DN$21-$G$21,$IT90)</f>
        <v>33</v>
      </c>
      <c r="DO90" s="10">
        <f>INDEX('O3-8hr'!$A:$Z,$IU90+DO$21-$G$21,$IT90)</f>
        <v>41</v>
      </c>
      <c r="DP90" s="10">
        <f>INDEX('O3-8hr'!$A:$Z,$IU90+DP$21-$G$21,$IT90)</f>
        <v>56</v>
      </c>
      <c r="DQ90" s="10">
        <f>INDEX('O3-8hr'!$A:$Z,$IU90+DQ$21-$G$21,$IT90)</f>
        <v>46</v>
      </c>
      <c r="DR90" s="10">
        <f>INDEX('O3-8hr'!$A:$Z,$IU90+DR$21-$G$21,$IT90)</f>
        <v>42</v>
      </c>
      <c r="DS90" s="10">
        <f>INDEX('O3-8hr'!$A:$Z,$IU90+DS$21-$G$21,$IT90)</f>
        <v>39</v>
      </c>
      <c r="DT90" s="10">
        <f>INDEX('O3-8hr'!$A:$Z,$IU90+DT$21-$G$21,$IT90)</f>
        <v>61.000000000000007</v>
      </c>
      <c r="DU90" s="10">
        <f>INDEX('O3-8hr'!$A:$Z,$IU90+DU$21-$G$21,$IT90)</f>
        <v>29</v>
      </c>
      <c r="DV90" s="10">
        <f>INDEX('O3-8hr'!$A:$Z,$IU90+DV$21-$G$21,$IT90)</f>
        <v>35</v>
      </c>
      <c r="DW90" s="10">
        <f>INDEX('O3-8hr'!$A:$Z,$IU90+DW$21-$G$21,$IT90)</f>
        <v>37.000000000000007</v>
      </c>
      <c r="DX90" s="10">
        <f>INDEX('O3-8hr'!$A:$Z,$IU90+DX$21-$G$21,$IT90)</f>
        <v>48</v>
      </c>
      <c r="DY90" s="10">
        <f>INDEX('O3-8hr'!$A:$Z,$IU90+DY$21-$G$21,$IT90)</f>
        <v>60</v>
      </c>
      <c r="DZ90" s="10">
        <f>INDEX('O3-8hr'!$A:$Z,$IU90+DZ$21-$G$21,$IT90)</f>
        <v>40</v>
      </c>
      <c r="EA90" s="10">
        <f>INDEX('O3-8hr'!$A:$Z,$IU90+EA$21-$G$21,$IT90)</f>
        <v>44.000000000000007</v>
      </c>
      <c r="EB90" s="10">
        <f>INDEX('O3-8hr'!$A:$Z,$IU90+EB$21-$G$21,$IT90)</f>
        <v>46</v>
      </c>
      <c r="EC90" s="10">
        <f>INDEX('O3-8hr'!$A:$Z,$IU90+EC$21-$G$21,$IT90)</f>
        <v>48</v>
      </c>
      <c r="ED90" s="10">
        <f>INDEX('O3-8hr'!$A:$Z,$IU90+ED$21-$G$21,$IT90)</f>
        <v>42</v>
      </c>
      <c r="EE90" s="10">
        <f>INDEX('O3-8hr'!$A:$Z,$IU90+EE$21-$G$21,$IT90)</f>
        <v>45.000000000000007</v>
      </c>
      <c r="EF90" s="10">
        <f>INDEX('O3-8hr'!$A:$Z,$IU90+EF$21-$G$21,$IT90)</f>
        <v>35</v>
      </c>
      <c r="EG90" s="10">
        <f>INDEX('O3-8hr'!$A:$Z,$IU90+EG$21-$G$21,$IT90)</f>
        <v>46</v>
      </c>
      <c r="EH90" s="10">
        <f>INDEX('O3-8hr'!$A:$Z,$IU90+EH$21-$G$21,$IT90)</f>
        <v>39</v>
      </c>
      <c r="EI90" s="10">
        <f>INDEX('O3-8hr'!$A:$Z,$IU90+EI$21-$G$21,$IT90)</f>
        <v>45.000000000000007</v>
      </c>
      <c r="EJ90" s="10">
        <f>INDEX('O3-8hr'!$A:$Z,$IU90+EJ$21-$G$21,$IT90)</f>
        <v>47</v>
      </c>
      <c r="EK90" s="10">
        <f>INDEX('O3-8hr'!$A:$Z,$IU90+EK$21-$G$21,$IT90)</f>
        <v>56</v>
      </c>
      <c r="EL90" s="10">
        <f>INDEX('O3-8hr'!$A:$Z,$IU90+EL$21-$G$21,$IT90)</f>
        <v>32</v>
      </c>
      <c r="EM90" s="10">
        <f>INDEX('O3-8hr'!$A:$Z,$IU90+EM$21-$G$21,$IT90)</f>
        <v>31</v>
      </c>
      <c r="EN90" s="10">
        <f>INDEX('O3-8hr'!$A:$Z,$IU90+EN$21-$G$21,$IT90)</f>
        <v>44.000000000000007</v>
      </c>
      <c r="EO90" s="10">
        <f>INDEX('O3-8hr'!$A:$Z,$IU90+EO$21-$G$21,$IT90)</f>
        <v>64</v>
      </c>
      <c r="EP90" s="10">
        <f>INDEX('O3-8hr'!$A:$Z,$IU90+EP$21-$G$21,$IT90)</f>
        <v>48</v>
      </c>
      <c r="EQ90" s="10">
        <f>INDEX('O3-8hr'!$A:$Z,$IU90+EQ$21-$G$21,$IT90)</f>
        <v>53.000000000000007</v>
      </c>
      <c r="ER90" s="10">
        <f>INDEX('O3-8hr'!$A:$Z,$IU90+ER$21-$G$21,$IT90)</f>
        <v>54</v>
      </c>
      <c r="ES90" s="10">
        <f>INDEX('O3-8hr'!$A:$Z,$IU90+ES$21-$G$21,$IT90)</f>
        <v>46</v>
      </c>
      <c r="ET90" s="10">
        <f>INDEX('O3-8hr'!$A:$Z,$IU90+ET$21-$G$21,$IT90)</f>
        <v>41</v>
      </c>
      <c r="EU90" s="10">
        <f>INDEX('O3-8hr'!$A:$Z,$IU90+EU$21-$G$21,$IT90)</f>
        <v>43</v>
      </c>
      <c r="EV90" s="10">
        <f>INDEX('O3-8hr'!$A:$Z,$IU90+EV$21-$G$21,$IT90)</f>
        <v>39</v>
      </c>
      <c r="EW90" s="10">
        <f>INDEX('O3-8hr'!$A:$Z,$IU90+EW$21-$G$21,$IT90)</f>
        <v>47</v>
      </c>
      <c r="EX90" s="10">
        <f>INDEX('O3-8hr'!$A:$Z,$IU90+EX$21-$G$21,$IT90)</f>
        <v>61.000000000000007</v>
      </c>
      <c r="EY90" s="10">
        <f>INDEX('O3-8hr'!$A:$Z,$IU90+EY$21-$G$21,$IT90)</f>
        <v>57</v>
      </c>
      <c r="EZ90" s="10">
        <f>INDEX('O3-8hr'!$A:$Z,$IU90+EZ$21-$G$21,$IT90)</f>
        <v>48</v>
      </c>
      <c r="FA90" s="10">
        <f>INDEX('O3-8hr'!$A:$Z,$IU90+FA$21-$G$21,$IT90)</f>
        <v>73.000000000000014</v>
      </c>
      <c r="FB90" s="10">
        <f>INDEX('O3-8hr'!$A:$Z,$IU90+FB$21-$G$21,$IT90)</f>
        <v>43</v>
      </c>
      <c r="FC90" s="10">
        <f>INDEX('O3-8hr'!$A:$Z,$IU90+FC$21-$G$21,$IT90)</f>
        <v>45.000000000000007</v>
      </c>
      <c r="FD90" s="10">
        <f>INDEX('O3-8hr'!$A:$Z,$IU90+FD$21-$G$21,$IT90)</f>
        <v>51.000000000000007</v>
      </c>
      <c r="FE90" s="10">
        <f>INDEX('O3-8hr'!$A:$Z,$IU90+FE$21-$G$21,$IT90)</f>
        <v>45.000000000000007</v>
      </c>
      <c r="FF90" s="10">
        <f>INDEX('O3-8hr'!$A:$Z,$IU90+FF$21-$G$21,$IT90)</f>
        <v>56</v>
      </c>
      <c r="FG90" s="10">
        <f>INDEX('O3-8hr'!$A:$Z,$IU90+FG$21-$G$21,$IT90)</f>
        <v>53.000000000000007</v>
      </c>
      <c r="FH90" s="10">
        <f>INDEX('O3-8hr'!$A:$Z,$IU90+FH$21-$G$21,$IT90)</f>
        <v>51.000000000000007</v>
      </c>
      <c r="FI90" s="10">
        <f>INDEX('O3-8hr'!$A:$Z,$IU90+FI$21-$G$21,$IT90)</f>
        <v>40</v>
      </c>
      <c r="FJ90" s="10">
        <f>INDEX('O3-8hr'!$A:$Z,$IU90+FJ$21-$G$21,$IT90)</f>
        <v>52.000000000000007</v>
      </c>
      <c r="FK90" s="10">
        <f>INDEX('O3-8hr'!$A:$Z,$IU90+FK$21-$G$21,$IT90)</f>
        <v>55</v>
      </c>
      <c r="FL90" s="10">
        <f>INDEX('O3-8hr'!$A:$Z,$IU90+FL$21-$G$21,$IT90)</f>
        <v>50</v>
      </c>
      <c r="FM90" s="10">
        <f>INDEX('O3-8hr'!$A:$Z,$IU90+FM$21-$G$21,$IT90)</f>
        <v>34</v>
      </c>
      <c r="FN90" s="10">
        <f>INDEX('O3-8hr'!$A:$Z,$IU90+FN$21-$G$21,$IT90)</f>
        <v>31</v>
      </c>
      <c r="FO90" s="10">
        <f>INDEX('O3-8hr'!$A:$Z,$IU90+FO$21-$G$21,$IT90)</f>
        <v>34</v>
      </c>
      <c r="FP90" s="10">
        <f>INDEX('O3-8hr'!$A:$Z,$IU90+FP$21-$G$21,$IT90)</f>
        <v>44.000000000000007</v>
      </c>
      <c r="FQ90" s="10">
        <f>INDEX('O3-8hr'!$A:$Z,$IU90+FQ$21-$G$21,$IT90)</f>
        <v>51.000000000000007</v>
      </c>
      <c r="FR90" s="10">
        <f>INDEX('O3-8hr'!$A:$Z,$IU90+FR$21-$G$21,$IT90)</f>
        <v>58</v>
      </c>
      <c r="FS90" s="10">
        <f>INDEX('O3-8hr'!$A:$Z,$IU90+FS$21-$G$21,$IT90)</f>
        <v>58</v>
      </c>
      <c r="FT90" s="10">
        <f>INDEX('O3-8hr'!$A:$Z,$IU90+FT$21-$G$21,$IT90)</f>
        <v>60</v>
      </c>
      <c r="FU90" s="10">
        <f>INDEX('O3-8hr'!$A:$Z,$IU90+FU$21-$G$21,$IT90)</f>
        <v>53.000000000000007</v>
      </c>
      <c r="FV90" s="10">
        <f>INDEX('O3-8hr'!$A:$Z,$IU90+FV$21-$G$21,$IT90)</f>
        <v>46</v>
      </c>
      <c r="FW90" s="10">
        <f>INDEX('O3-8hr'!$A:$Z,$IU90+FW$21-$G$21,$IT90)</f>
        <v>21</v>
      </c>
      <c r="FX90" s="10">
        <f>INDEX('O3-8hr'!$A:$Z,$IU90+FX$21-$G$21,$IT90)</f>
        <v>47</v>
      </c>
      <c r="FY90" s="10">
        <f>INDEX('O3-8hr'!$A:$Z,$IU90+FY$21-$G$21,$IT90)</f>
        <v>41</v>
      </c>
      <c r="FZ90" s="10">
        <f>INDEX('O3-8hr'!$A:$Z,$IU90+FZ$21-$G$21,$IT90)</f>
        <v>54</v>
      </c>
      <c r="GA90" s="10">
        <f>INDEX('O3-8hr'!$A:$Z,$IU90+GA$21-$G$21,$IT90)</f>
        <v>68</v>
      </c>
      <c r="GB90" s="10">
        <f>INDEX('O3-8hr'!$A:$Z,$IU90+GB$21-$G$21,$IT90)</f>
        <v>57</v>
      </c>
      <c r="GC90" s="10">
        <f>INDEX('O3-8hr'!$A:$Z,$IU90+GC$21-$G$21,$IT90)</f>
        <v>48</v>
      </c>
      <c r="GD90" s="10">
        <f>INDEX('O3-8hr'!$A:$Z,$IU90+GD$21-$G$21,$IT90)</f>
        <v>34</v>
      </c>
      <c r="GE90" s="10">
        <f>INDEX('O3-8hr'!$A:$Z,$IU90+GE$21-$G$21,$IT90)</f>
        <v>38</v>
      </c>
      <c r="GF90" s="10">
        <f>INDEX('O3-8hr'!$A:$Z,$IU90+GF$21-$G$21,$IT90)</f>
        <v>59.000000000000007</v>
      </c>
      <c r="GG90" s="10">
        <f>INDEX('O3-8hr'!$A:$Z,$IU90+GG$21-$G$21,$IT90)</f>
        <v>56</v>
      </c>
      <c r="GH90" s="10">
        <f>INDEX('O3-8hr'!$A:$Z,$IU90+GH$21-$G$21,$IT90)</f>
        <v>58</v>
      </c>
      <c r="GI90" s="10">
        <f>INDEX('O3-8hr'!$A:$Z,$IU90+GI$21-$G$21,$IT90)</f>
        <v>53.000000000000007</v>
      </c>
      <c r="GJ90" s="10">
        <f>INDEX('O3-8hr'!$A:$Z,$IU90+GJ$21-$G$21,$IT90)</f>
        <v>63</v>
      </c>
      <c r="GK90" s="10">
        <f>INDEX('O3-8hr'!$A:$Z,$IU90+GK$21-$G$21,$IT90)</f>
        <v>53.000000000000007</v>
      </c>
      <c r="GL90" s="10">
        <f>INDEX('O3-8hr'!$A:$Z,$IU90+GL$21-$G$21,$IT90)</f>
        <v>51.000000000000007</v>
      </c>
      <c r="GM90" s="10">
        <f>INDEX('O3-8hr'!$A:$Z,$IU90+GM$21-$G$21,$IT90)</f>
        <v>53.000000000000007</v>
      </c>
      <c r="GN90" s="10">
        <f>INDEX('O3-8hr'!$A:$Z,$IU90+GN$21-$G$21,$IT90)</f>
        <v>48</v>
      </c>
      <c r="GO90" s="10">
        <f>INDEX('O3-8hr'!$A:$Z,$IU90+GO$21-$G$21,$IT90)</f>
        <v>55</v>
      </c>
      <c r="GP90" s="10">
        <f>INDEX('O3-8hr'!$A:$Z,$IU90+GP$21-$G$21,$IT90)</f>
        <v>69</v>
      </c>
      <c r="GQ90" s="10">
        <f>INDEX('O3-8hr'!$A:$Z,$IU90+GQ$21-$G$21,$IT90)</f>
        <v>45.000000000000007</v>
      </c>
      <c r="GR90" s="10">
        <f>INDEX('O3-8hr'!$A:$Z,$IU90+GR$21-$G$21,$IT90)</f>
        <v>21</v>
      </c>
      <c r="GS90" s="10">
        <f>INDEX('O3-8hr'!$A:$Z,$IU90+GS$21-$G$21,$IT90)</f>
        <v>33</v>
      </c>
      <c r="GT90" s="10">
        <f>INDEX('O3-8hr'!$A:$Z,$IU90+GT$21-$G$21,$IT90)</f>
        <v>29</v>
      </c>
      <c r="GU90" s="10">
        <f>INDEX('O3-8hr'!$A:$Z,$IU90+GU$21-$G$21,$IT90)</f>
        <v>21</v>
      </c>
      <c r="GV90" s="10">
        <f>INDEX('O3-8hr'!$A:$Z,$IU90+GV$21-$G$21,$IT90)</f>
        <v>29</v>
      </c>
      <c r="GW90" s="10">
        <f>INDEX('O3-8hr'!$A:$Z,$IU90+GW$21-$G$21,$IT90)</f>
        <v>54</v>
      </c>
      <c r="GX90" s="10">
        <f>INDEX('O3-8hr'!$A:$Z,$IU90+GX$21-$G$21,$IT90)</f>
        <v>58</v>
      </c>
      <c r="GY90" s="10">
        <f>INDEX('O3-8hr'!$A:$Z,$IU90+GY$21-$G$21,$IT90)</f>
        <v>67</v>
      </c>
      <c r="GZ90" s="10">
        <f>INDEX('O3-8hr'!$A:$Z,$IU90+GZ$21-$G$21,$IT90)</f>
        <v>70</v>
      </c>
      <c r="HA90" s="10">
        <f>INDEX('O3-8hr'!$A:$Z,$IU90+HA$21-$G$21,$IT90)</f>
        <v>57</v>
      </c>
      <c r="HB90" s="10">
        <f>INDEX('O3-8hr'!$A:$Z,$IU90+HB$21-$G$21,$IT90)</f>
        <v>29</v>
      </c>
      <c r="HC90" s="10">
        <f>INDEX('O3-8hr'!$A:$Z,$IU90+HC$21-$G$21,$IT90)</f>
        <v>30</v>
      </c>
      <c r="HD90" s="10">
        <f>INDEX('O3-8hr'!$A:$Z,$IU90+HD$21-$G$21,$IT90)</f>
        <v>24</v>
      </c>
      <c r="HE90" s="10">
        <f>INDEX('O3-8hr'!$A:$Z,$IU90+HE$21-$G$21,$IT90)</f>
        <v>45.000000000000007</v>
      </c>
      <c r="HF90" s="10">
        <f>INDEX('O3-8hr'!$A:$Z,$IU90+HF$21-$G$21,$IT90)</f>
        <v>50</v>
      </c>
      <c r="HG90" s="10">
        <f>INDEX('O3-8hr'!$A:$Z,$IU90+HG$21-$G$21,$IT90)</f>
        <v>31</v>
      </c>
      <c r="HH90" s="10">
        <f>INDEX('O3-8hr'!$A:$Z,$IU90+HH$21-$G$21,$IT90)</f>
        <v>35</v>
      </c>
      <c r="HI90" s="10">
        <f>INDEX('O3-8hr'!$A:$Z,$IU90+HI$21-$G$21,$IT90)</f>
        <v>29</v>
      </c>
      <c r="HJ90" s="10">
        <f>INDEX('O3-8hr'!$A:$Z,$IU90+HJ$21-$G$21,$IT90)</f>
        <v>34</v>
      </c>
      <c r="HK90" s="10">
        <f>INDEX('O3-8hr'!$A:$Z,$IU90+HK$21-$G$21,$IT90)</f>
        <v>25</v>
      </c>
      <c r="HL90" s="10">
        <f>INDEX('O3-8hr'!$A:$Z,$IU90+HL$21-$G$21,$IT90)</f>
        <v>25</v>
      </c>
      <c r="HM90" s="10">
        <f>INDEX('O3-8hr'!$A:$Z,$IU90+HM$21-$G$21,$IT90)</f>
        <v>21</v>
      </c>
      <c r="HN90" s="10">
        <f>INDEX('O3-8hr'!$A:$Z,$IU90+HN$21-$G$21,$IT90)</f>
        <v>19</v>
      </c>
      <c r="HO90" s="10">
        <f>INDEX('O3-8hr'!$A:$Z,$IU90+HO$21-$G$21,$IT90)</f>
        <v>16</v>
      </c>
      <c r="HP90" s="10">
        <f>INDEX('O3-8hr'!$A:$Z,$IU90+HP$21-$G$21,$IT90)</f>
        <v>29</v>
      </c>
      <c r="HQ90" s="10">
        <f>INDEX('O3-8hr'!$A:$Z,$IU90+HQ$21-$G$21,$IT90)</f>
        <v>31</v>
      </c>
      <c r="HR90" s="10">
        <f>INDEX('O3-8hr'!$A:$Z,$IU90+HR$21-$G$21,$IT90)</f>
        <v>32</v>
      </c>
      <c r="HS90" s="10">
        <f>INDEX('O3-8hr'!$A:$Z,$IU90+HS$21-$G$21,$IT90)</f>
        <v>30</v>
      </c>
      <c r="HT90" s="10">
        <f>INDEX('O3-8hr'!$A:$Z,$IU90+HT$21-$G$21,$IT90)</f>
        <v>27</v>
      </c>
      <c r="HU90" s="10">
        <f>INDEX('O3-8hr'!$A:$Z,$IU90+HU$21-$G$21,$IT90)</f>
        <v>35</v>
      </c>
      <c r="HV90" s="10">
        <f>INDEX('O3-8hr'!$A:$Z,$IU90+HV$21-$G$21,$IT90)</f>
        <v>29</v>
      </c>
      <c r="HW90" s="10">
        <f>INDEX('O3-8hr'!$A:$Z,$IU90+HW$21-$G$21,$IT90)</f>
        <v>38</v>
      </c>
      <c r="HX90" s="10">
        <f>INDEX('O3-8hr'!$A:$Z,$IU90+HX$21-$G$21,$IT90)</f>
        <v>44.000000000000007</v>
      </c>
      <c r="HY90" s="10">
        <f>INDEX('O3-8hr'!$A:$Z,$IU90+HY$21-$G$21,$IT90)</f>
        <v>32</v>
      </c>
      <c r="HZ90" s="10">
        <f>INDEX('O3-8hr'!$A:$Z,$IU90+HZ$21-$G$21,$IT90)</f>
        <v>14</v>
      </c>
      <c r="IA90" s="10">
        <f>INDEX('O3-8hr'!$A:$Z,$IU90+IA$21-$G$21,$IT90)</f>
        <v>30</v>
      </c>
      <c r="IB90" s="10">
        <f>INDEX('O3-8hr'!$A:$Z,$IU90+IB$21-$G$21,$IT90)</f>
        <v>35</v>
      </c>
      <c r="IC90" s="10">
        <f>INDEX('O3-8hr'!$A:$Z,$IU90+IC$21-$G$21,$IT90)</f>
        <v>25</v>
      </c>
      <c r="ID90" s="10">
        <f>INDEX('O3-8hr'!$A:$Z,$IU90+ID$21-$G$21,$IT90)</f>
        <v>29</v>
      </c>
      <c r="IE90" s="10">
        <f>INDEX('O3-8hr'!$A:$Z,$IU90+IE$21-$G$21,$IT90)</f>
        <v>32</v>
      </c>
      <c r="IF90" s="10">
        <f>INDEX('O3-8hr'!$A:$Z,$IU90+IF$21-$G$21,$IT90)</f>
        <v>39</v>
      </c>
      <c r="IG90" s="10">
        <f>INDEX('O3-8hr'!$A:$Z,$IU90+IG$21-$G$21,$IT90)</f>
        <v>45.000000000000007</v>
      </c>
      <c r="IH90" s="10">
        <f>INDEX('O3-8hr'!$A:$Z,$IU90+IH$21-$G$21,$IT90)</f>
        <v>46</v>
      </c>
      <c r="II90" s="10">
        <f>INDEX('O3-8hr'!$A:$Z,$IU90+II$21-$G$21,$IT90)</f>
        <v>37.000000000000007</v>
      </c>
      <c r="IJ90" s="10">
        <f>INDEX('O3-8hr'!$A:$Z,$IU90+IJ$21-$G$21,$IT90)</f>
        <v>25</v>
      </c>
      <c r="IK90" s="10">
        <f>INDEX('O3-8hr'!$A:$Z,$IU90+IK$21-$G$21,$IT90)</f>
        <v>26.000000000000004</v>
      </c>
      <c r="IL90" s="10">
        <f>INDEX('O3-8hr'!$A:$Z,$IU90+IL$21-$G$21,$IT90)</f>
        <v>24</v>
      </c>
      <c r="IM90" s="10">
        <f>INDEX('O3-8hr'!$A:$Z,$IU90+IM$21-$G$21,$IT90)</f>
        <v>20</v>
      </c>
      <c r="IN90" s="10">
        <f>INDEX('O3-8hr'!$A:$Z,$IU90+IN$21-$G$21,$IT90)</f>
        <v>27</v>
      </c>
      <c r="IO90" s="10">
        <f>INDEX('O3-8hr'!$A:$Z,$IU90+IO$21-$G$21,$IT90)</f>
        <v>34</v>
      </c>
      <c r="IP90" s="10">
        <f>INDEX('O3-8hr'!$A:$Z,$IU90+IP$21-$G$21,$IT90)</f>
        <v>25</v>
      </c>
      <c r="IQ90" s="15">
        <f>INDEX('O3-8hr'!$A:$Z,$IU90+IQ$21-$G$21,$IT90)</f>
        <v>27</v>
      </c>
      <c r="IR90" s="21">
        <f t="shared" si="60"/>
        <v>75</v>
      </c>
      <c r="IT90" s="40">
        <f>MATCH($B90,'O3-8hr'!$1:$1,0)</f>
        <v>11</v>
      </c>
      <c r="IU90" s="40">
        <f>MATCH(DATE($A90,$IT$18,$IU$18),'O3-8hr'!$B:$B,0)</f>
        <v>65</v>
      </c>
    </row>
    <row r="91" spans="1:255" ht="12.75" customHeight="1" x14ac:dyDescent="0.2">
      <c r="A91" s="21">
        <v>2015</v>
      </c>
      <c r="B91" s="21">
        <v>340030006</v>
      </c>
      <c r="C91" s="20">
        <f>INDEX(Sites!$A:$N,MATCH($B91,Sites!$A:$A,0),2)</f>
        <v>40.870435999999998</v>
      </c>
      <c r="D91" s="21" t="str">
        <f>INDEX(Sites!$A:$N,MATCH($B91,Sites!$A:$A,0),4)</f>
        <v>NJ</v>
      </c>
      <c r="E91" s="21" t="str">
        <f>INDEX(Sites!$A:$N,MATCH($B91,Sites!$A:$A,0),10)</f>
        <v>1.0</v>
      </c>
      <c r="F91" s="40" t="str">
        <f>INDEX(Sites!$A:$N,MATCH($B91,Sites!$A:$A,0),6)</f>
        <v>Leonia</v>
      </c>
      <c r="G91" s="16" t="str">
        <f>INDEX('O3-8hr'!$A:$Z,$IU91+G$21-$G$21,$IT91)</f>
        <v/>
      </c>
      <c r="H91" s="10">
        <f>INDEX('O3-8hr'!$A:$Z,$IU91+H$21-$G$21,$IT91)</f>
        <v>45.000000000000007</v>
      </c>
      <c r="I91" s="10">
        <f>INDEX('O3-8hr'!$A:$Z,$IU91+I$21-$G$21,$IT91)</f>
        <v>26.000000000000004</v>
      </c>
      <c r="J91" s="10">
        <f>INDEX('O3-8hr'!$A:$Z,$IU91+J$21-$G$21,$IT91)</f>
        <v>17</v>
      </c>
      <c r="K91" s="10">
        <f>INDEX('O3-8hr'!$A:$Z,$IU91+K$21-$G$21,$IT91)</f>
        <v>30</v>
      </c>
      <c r="L91" s="10">
        <f>INDEX('O3-8hr'!$A:$Z,$IU91+L$21-$G$21,$IT91)</f>
        <v>32</v>
      </c>
      <c r="M91" s="10">
        <f>INDEX('O3-8hr'!$A:$Z,$IU91+M$21-$G$21,$IT91)</f>
        <v>41</v>
      </c>
      <c r="N91" s="10">
        <f>INDEX('O3-8hr'!$A:$Z,$IU91+N$21-$G$21,$IT91)</f>
        <v>49</v>
      </c>
      <c r="O91" s="10">
        <f>INDEX('O3-8hr'!$A:$Z,$IU91+O$21-$G$21,$IT91)</f>
        <v>46</v>
      </c>
      <c r="P91" s="10">
        <f>INDEX('O3-8hr'!$A:$Z,$IU91+P$21-$G$21,$IT91)</f>
        <v>14</v>
      </c>
      <c r="Q91" s="10">
        <f>INDEX('O3-8hr'!$A:$Z,$IU91+Q$21-$G$21,$IT91)</f>
        <v>45.000000000000007</v>
      </c>
      <c r="R91" s="10">
        <f>INDEX('O3-8hr'!$A:$Z,$IU91+R$21-$G$21,$IT91)</f>
        <v>45.000000000000007</v>
      </c>
      <c r="S91" s="10">
        <f>INDEX('O3-8hr'!$A:$Z,$IU91+S$21-$G$21,$IT91)</f>
        <v>33</v>
      </c>
      <c r="T91" s="10">
        <f>INDEX('O3-8hr'!$A:$Z,$IU91+T$21-$G$21,$IT91)</f>
        <v>26.000000000000004</v>
      </c>
      <c r="U91" s="10">
        <f>INDEX('O3-8hr'!$A:$Z,$IU91+U$21-$G$21,$IT91)</f>
        <v>37.000000000000007</v>
      </c>
      <c r="V91" s="10">
        <f>INDEX('O3-8hr'!$A:$Z,$IU91+V$21-$G$21,$IT91)</f>
        <v>27</v>
      </c>
      <c r="W91" s="10">
        <f>INDEX('O3-8hr'!$A:$Z,$IU91+W$21-$G$21,$IT91)</f>
        <v>40</v>
      </c>
      <c r="X91" s="10">
        <f>INDEX('O3-8hr'!$A:$Z,$IU91+X$21-$G$21,$IT91)</f>
        <v>40</v>
      </c>
      <c r="Y91" s="10">
        <f>INDEX('O3-8hr'!$A:$Z,$IU91+Y$21-$G$21,$IT91)</f>
        <v>44.000000000000007</v>
      </c>
      <c r="Z91" s="10">
        <f>INDEX('O3-8hr'!$A:$Z,$IU91+Z$21-$G$21,$IT91)</f>
        <v>31</v>
      </c>
      <c r="AA91" s="10">
        <f>INDEX('O3-8hr'!$A:$Z,$IU91+AA$21-$G$21,$IT91)</f>
        <v>37.000000000000007</v>
      </c>
      <c r="AB91" s="10">
        <f>INDEX('O3-8hr'!$A:$Z,$IU91+AB$21-$G$21,$IT91)</f>
        <v>40</v>
      </c>
      <c r="AC91" s="10">
        <f>INDEX('O3-8hr'!$A:$Z,$IU91+AC$21-$G$21,$IT91)</f>
        <v>39</v>
      </c>
      <c r="AD91" s="10">
        <f>INDEX('O3-8hr'!$A:$Z,$IU91+AD$21-$G$21,$IT91)</f>
        <v>36.000000000000007</v>
      </c>
      <c r="AE91" s="10">
        <f>INDEX('O3-8hr'!$A:$Z,$IU91+AE$21-$G$21,$IT91)</f>
        <v>21</v>
      </c>
      <c r="AF91" s="10">
        <f>INDEX('O3-8hr'!$A:$Z,$IU91+AF$21-$G$21,$IT91)</f>
        <v>21</v>
      </c>
      <c r="AG91" s="10">
        <f>INDEX('O3-8hr'!$A:$Z,$IU91+AG$21-$G$21,$IT91)</f>
        <v>32</v>
      </c>
      <c r="AH91" s="10">
        <f>INDEX('O3-8hr'!$A:$Z,$IU91+AH$21-$G$21,$IT91)</f>
        <v>36.000000000000007</v>
      </c>
      <c r="AI91" s="10">
        <f>INDEX('O3-8hr'!$A:$Z,$IU91+AI$21-$G$21,$IT91)</f>
        <v>44.000000000000007</v>
      </c>
      <c r="AJ91" s="10">
        <f>INDEX('O3-8hr'!$A:$Z,$IU91+AJ$21-$G$21,$IT91)</f>
        <v>35</v>
      </c>
      <c r="AK91" s="10">
        <f>INDEX('O3-8hr'!$A:$Z,$IU91+AK$21-$G$21,$IT91)</f>
        <v>34</v>
      </c>
      <c r="AL91" s="10">
        <f>INDEX('O3-8hr'!$A:$Z,$IU91+AL$21-$G$21,$IT91)</f>
        <v>46</v>
      </c>
      <c r="AM91" s="10">
        <f>INDEX('O3-8hr'!$A:$Z,$IU91+AM$21-$G$21,$IT91)</f>
        <v>48</v>
      </c>
      <c r="AN91" s="10">
        <f>INDEX('O3-8hr'!$A:$Z,$IU91+AN$21-$G$21,$IT91)</f>
        <v>26.000000000000004</v>
      </c>
      <c r="AO91" s="10">
        <f>INDEX('O3-8hr'!$A:$Z,$IU91+AO$21-$G$21,$IT91)</f>
        <v>40</v>
      </c>
      <c r="AP91" s="10">
        <f>INDEX('O3-8hr'!$A:$Z,$IU91+AP$21-$G$21,$IT91)</f>
        <v>44.000000000000007</v>
      </c>
      <c r="AQ91" s="10">
        <f>INDEX('O3-8hr'!$A:$Z,$IU91+AQ$21-$G$21,$IT91)</f>
        <v>32</v>
      </c>
      <c r="AR91" s="10">
        <f>INDEX('O3-8hr'!$A:$Z,$IU91+AR$21-$G$21,$IT91)</f>
        <v>27</v>
      </c>
      <c r="AS91" s="10">
        <f>INDEX('O3-8hr'!$A:$Z,$IU91+AS$21-$G$21,$IT91)</f>
        <v>41</v>
      </c>
      <c r="AT91" s="10">
        <f>INDEX('O3-8hr'!$A:$Z,$IU91+AT$21-$G$21,$IT91)</f>
        <v>35</v>
      </c>
      <c r="AU91" s="10">
        <f>INDEX('O3-8hr'!$A:$Z,$IU91+AU$21-$G$21,$IT91)</f>
        <v>18.000000000000004</v>
      </c>
      <c r="AV91" s="10">
        <f>INDEX('O3-8hr'!$A:$Z,$IU91+AV$21-$G$21,$IT91)</f>
        <v>46</v>
      </c>
      <c r="AW91" s="10">
        <f>INDEX('O3-8hr'!$A:$Z,$IU91+AW$21-$G$21,$IT91)</f>
        <v>46</v>
      </c>
      <c r="AX91" s="10">
        <f>INDEX('O3-8hr'!$A:$Z,$IU91+AX$21-$G$21,$IT91)</f>
        <v>45.000000000000007</v>
      </c>
      <c r="AY91" s="10">
        <f>INDEX('O3-8hr'!$A:$Z,$IU91+AY$21-$G$21,$IT91)</f>
        <v>40</v>
      </c>
      <c r="AZ91" s="10">
        <f>INDEX('O3-8hr'!$A:$Z,$IU91+AZ$21-$G$21,$IT91)</f>
        <v>48</v>
      </c>
      <c r="BA91" s="10">
        <f>INDEX('O3-8hr'!$A:$Z,$IU91+BA$21-$G$21,$IT91)</f>
        <v>44.000000000000007</v>
      </c>
      <c r="BB91" s="10">
        <f>INDEX('O3-8hr'!$A:$Z,$IU91+BB$21-$G$21,$IT91)</f>
        <v>39</v>
      </c>
      <c r="BC91" s="10">
        <f>INDEX('O3-8hr'!$A:$Z,$IU91+BC$21-$G$21,$IT91)</f>
        <v>61.000000000000007</v>
      </c>
      <c r="BD91" s="10">
        <f>INDEX('O3-8hr'!$A:$Z,$IU91+BD$21-$G$21,$IT91)</f>
        <v>41</v>
      </c>
      <c r="BE91" s="10">
        <f>INDEX('O3-8hr'!$A:$Z,$IU91+BE$21-$G$21,$IT91)</f>
        <v>32</v>
      </c>
      <c r="BF91" s="10">
        <f>INDEX('O3-8hr'!$A:$Z,$IU91+BF$21-$G$21,$IT91)</f>
        <v>44.000000000000007</v>
      </c>
      <c r="BG91" s="10">
        <f>INDEX('O3-8hr'!$A:$Z,$IU91+BG$21-$G$21,$IT91)</f>
        <v>44.000000000000007</v>
      </c>
      <c r="BH91" s="10">
        <f>INDEX('O3-8hr'!$A:$Z,$IU91+BH$21-$G$21,$IT91)</f>
        <v>36.000000000000007</v>
      </c>
      <c r="BI91" s="10">
        <f>INDEX('O3-8hr'!$A:$Z,$IU91+BI$21-$G$21,$IT91)</f>
        <v>38</v>
      </c>
      <c r="BJ91" s="10">
        <f>INDEX('O3-8hr'!$A:$Z,$IU91+BJ$21-$G$21,$IT91)</f>
        <v>40</v>
      </c>
      <c r="BK91" s="10">
        <f>INDEX('O3-8hr'!$A:$Z,$IU91+BK$21-$G$21,$IT91)</f>
        <v>46</v>
      </c>
      <c r="BL91" s="10">
        <f>INDEX('O3-8hr'!$A:$Z,$IU91+BL$21-$G$21,$IT91)</f>
        <v>37.000000000000007</v>
      </c>
      <c r="BM91" s="10">
        <f>INDEX('O3-8hr'!$A:$Z,$IU91+BM$21-$G$21,$IT91)</f>
        <v>48</v>
      </c>
      <c r="BN91" s="10">
        <f>INDEX('O3-8hr'!$A:$Z,$IU91+BN$21-$G$21,$IT91)</f>
        <v>48</v>
      </c>
      <c r="BO91" s="10">
        <f>INDEX('O3-8hr'!$A:$Z,$IU91+BO$21-$G$21,$IT91)</f>
        <v>40</v>
      </c>
      <c r="BP91" s="10">
        <f>INDEX('O3-8hr'!$A:$Z,$IU91+BP$21-$G$21,$IT91)</f>
        <v>33</v>
      </c>
      <c r="BQ91" s="10">
        <f>INDEX('O3-8hr'!$A:$Z,$IU91+BQ$21-$G$21,$IT91)</f>
        <v>39</v>
      </c>
      <c r="BR91" s="10">
        <f>INDEX('O3-8hr'!$A:$Z,$IU91+BR$21-$G$21,$IT91)</f>
        <v>51.000000000000007</v>
      </c>
      <c r="BS91" s="10">
        <f>INDEX('O3-8hr'!$A:$Z,$IU91+BS$21-$G$21,$IT91)</f>
        <v>65</v>
      </c>
      <c r="BT91" s="10">
        <f>INDEX('O3-8hr'!$A:$Z,$IU91+BT$21-$G$21,$IT91)</f>
        <v>64</v>
      </c>
      <c r="BU91" s="10">
        <f>INDEX('O3-8hr'!$A:$Z,$IU91+BU$21-$G$21,$IT91)</f>
        <v>43</v>
      </c>
      <c r="BV91" s="10">
        <f>INDEX('O3-8hr'!$A:$Z,$IU91+BV$21-$G$21,$IT91)</f>
        <v>47</v>
      </c>
      <c r="BW91" s="10">
        <f>INDEX('O3-8hr'!$A:$Z,$IU91+BW$21-$G$21,$IT91)</f>
        <v>60</v>
      </c>
      <c r="BX91" s="10">
        <f>INDEX('O3-8hr'!$A:$Z,$IU91+BX$21-$G$21,$IT91)</f>
        <v>30</v>
      </c>
      <c r="BY91" s="10">
        <f>INDEX('O3-8hr'!$A:$Z,$IU91+BY$21-$G$21,$IT91)</f>
        <v>30</v>
      </c>
      <c r="BZ91" s="10">
        <f>INDEX('O3-8hr'!$A:$Z,$IU91+BZ$21-$G$21,$IT91)</f>
        <v>27</v>
      </c>
      <c r="CA91" s="10">
        <f>INDEX('O3-8hr'!$A:$Z,$IU91+CA$21-$G$21,$IT91)</f>
        <v>55</v>
      </c>
      <c r="CB91" s="10">
        <f>INDEX('O3-8hr'!$A:$Z,$IU91+CB$21-$G$21,$IT91)</f>
        <v>32</v>
      </c>
      <c r="CC91" s="10">
        <f>INDEX('O3-8hr'!$A:$Z,$IU91+CC$21-$G$21,$IT91)</f>
        <v>52.000000000000007</v>
      </c>
      <c r="CD91" s="10">
        <f>INDEX('O3-8hr'!$A:$Z,$IU91+CD$21-$G$21,$IT91)</f>
        <v>55</v>
      </c>
      <c r="CE91" s="10">
        <f>INDEX('O3-8hr'!$A:$Z,$IU91+CE$21-$G$21,$IT91)</f>
        <v>37.000000000000007</v>
      </c>
      <c r="CF91" s="10">
        <f>INDEX('O3-8hr'!$A:$Z,$IU91+CF$21-$G$21,$IT91)</f>
        <v>55</v>
      </c>
      <c r="CG91" s="10">
        <f>INDEX('O3-8hr'!$A:$Z,$IU91+CG$21-$G$21,$IT91)</f>
        <v>31</v>
      </c>
      <c r="CH91" s="10">
        <f>INDEX('O3-8hr'!$A:$Z,$IU91+CH$21-$G$21,$IT91)</f>
        <v>29</v>
      </c>
      <c r="CI91" s="10">
        <f>INDEX('O3-8hr'!$A:$Z,$IU91+CI$21-$G$21,$IT91)</f>
        <v>35</v>
      </c>
      <c r="CJ91" s="10">
        <f>INDEX('O3-8hr'!$A:$Z,$IU91+CJ$21-$G$21,$IT91)</f>
        <v>29</v>
      </c>
      <c r="CK91" s="10">
        <f>INDEX('O3-8hr'!$A:$Z,$IU91+CK$21-$G$21,$IT91)</f>
        <v>50</v>
      </c>
      <c r="CL91" s="10">
        <f>INDEX('O3-8hr'!$A:$Z,$IU91+CL$21-$G$21,$IT91)</f>
        <v>45.000000000000007</v>
      </c>
      <c r="CM91" s="10">
        <f>INDEX('O3-8hr'!$A:$Z,$IU91+CM$21-$G$21,$IT91)</f>
        <v>66</v>
      </c>
      <c r="CN91" s="10">
        <f>INDEX('O3-8hr'!$A:$Z,$IU91+CN$21-$G$21,$IT91)</f>
        <v>65</v>
      </c>
      <c r="CO91" s="10">
        <f>INDEX('O3-8hr'!$A:$Z,$IU91+CO$21-$G$21,$IT91)</f>
        <v>63</v>
      </c>
      <c r="CP91" s="10">
        <f>INDEX('O3-8hr'!$A:$Z,$IU91+CP$21-$G$21,$IT91)</f>
        <v>36.000000000000007</v>
      </c>
      <c r="CQ91" s="10">
        <f>INDEX('O3-8hr'!$A:$Z,$IU91+CQ$21-$G$21,$IT91)</f>
        <v>56</v>
      </c>
      <c r="CR91" s="10">
        <f>INDEX('O3-8hr'!$A:$Z,$IU91+CR$21-$G$21,$IT91)</f>
        <v>45.000000000000007</v>
      </c>
      <c r="CS91" s="10">
        <f>INDEX('O3-8hr'!$A:$Z,$IU91+CS$21-$G$21,$IT91)</f>
        <v>35</v>
      </c>
      <c r="CT91" s="10">
        <f>INDEX('O3-8hr'!$A:$Z,$IU91+CT$21-$G$21,$IT91)</f>
        <v>38</v>
      </c>
      <c r="CU91" s="10">
        <f>INDEX('O3-8hr'!$A:$Z,$IU91+CU$21-$G$21,$IT91)</f>
        <v>20</v>
      </c>
      <c r="CV91" s="10">
        <f>INDEX('O3-8hr'!$A:$Z,$IU91+CV$21-$G$21,$IT91)</f>
        <v>14</v>
      </c>
      <c r="CW91" s="10">
        <f>INDEX('O3-8hr'!$A:$Z,$IU91+CW$21-$G$21,$IT91)</f>
        <v>34</v>
      </c>
      <c r="CX91" s="10">
        <f>INDEX('O3-8hr'!$A:$Z,$IU91+CX$21-$G$21,$IT91)</f>
        <v>35</v>
      </c>
      <c r="CY91" s="10">
        <f>INDEX('O3-8hr'!$A:$Z,$IU91+CY$21-$G$21,$IT91)</f>
        <v>26.000000000000004</v>
      </c>
      <c r="CZ91" s="10">
        <f>INDEX('O3-8hr'!$A:$Z,$IU91+CZ$21-$G$21,$IT91)</f>
        <v>47</v>
      </c>
      <c r="DA91" s="10">
        <f>INDEX('O3-8hr'!$A:$Z,$IU91+DA$21-$G$21,$IT91)</f>
        <v>43</v>
      </c>
      <c r="DB91" s="10">
        <f>INDEX('O3-8hr'!$A:$Z,$IU91+DB$21-$G$21,$IT91)</f>
        <v>38</v>
      </c>
      <c r="DC91" s="10">
        <f>INDEX('O3-8hr'!$A:$Z,$IU91+DC$21-$G$21,$IT91)</f>
        <v>57</v>
      </c>
      <c r="DD91" s="10">
        <f>INDEX('O3-8hr'!$A:$Z,$IU91+DD$21-$G$21,$IT91)</f>
        <v>64</v>
      </c>
      <c r="DE91" s="10">
        <f>INDEX('O3-8hr'!$A:$Z,$IU91+DE$21-$G$21,$IT91)</f>
        <v>77</v>
      </c>
      <c r="DF91" s="10">
        <f>INDEX('O3-8hr'!$A:$Z,$IU91+DF$21-$G$21,$IT91)</f>
        <v>62</v>
      </c>
      <c r="DG91" s="10">
        <f>INDEX('O3-8hr'!$A:$Z,$IU91+DG$21-$G$21,$IT91)</f>
        <v>49</v>
      </c>
      <c r="DH91" s="10">
        <f>INDEX('O3-8hr'!$A:$Z,$IU91+DH$21-$G$21,$IT91)</f>
        <v>76</v>
      </c>
      <c r="DI91" s="10">
        <f>INDEX('O3-8hr'!$A:$Z,$IU91+DI$21-$G$21,$IT91)</f>
        <v>35</v>
      </c>
      <c r="DJ91" s="10">
        <f>INDEX('O3-8hr'!$A:$Z,$IU91+DJ$21-$G$21,$IT91)</f>
        <v>34</v>
      </c>
      <c r="DK91" s="10">
        <f>INDEX('O3-8hr'!$A:$Z,$IU91+DK$21-$G$21,$IT91)</f>
        <v>37.000000000000007</v>
      </c>
      <c r="DL91" s="10">
        <f>INDEX('O3-8hr'!$A:$Z,$IU91+DL$21-$G$21,$IT91)</f>
        <v>35</v>
      </c>
      <c r="DM91" s="10">
        <f>INDEX('O3-8hr'!$A:$Z,$IU91+DM$21-$G$21,$IT91)</f>
        <v>46</v>
      </c>
      <c r="DN91" s="10">
        <f>INDEX('O3-8hr'!$A:$Z,$IU91+DN$21-$G$21,$IT91)</f>
        <v>32</v>
      </c>
      <c r="DO91" s="10">
        <f>INDEX('O3-8hr'!$A:$Z,$IU91+DO$21-$G$21,$IT91)</f>
        <v>39</v>
      </c>
      <c r="DP91" s="10">
        <f>INDEX('O3-8hr'!$A:$Z,$IU91+DP$21-$G$21,$IT91)</f>
        <v>55</v>
      </c>
      <c r="DQ91" s="10">
        <f>INDEX('O3-8hr'!$A:$Z,$IU91+DQ$21-$G$21,$IT91)</f>
        <v>54</v>
      </c>
      <c r="DR91" s="10">
        <f>INDEX('O3-8hr'!$A:$Z,$IU91+DR$21-$G$21,$IT91)</f>
        <v>39</v>
      </c>
      <c r="DS91" s="10">
        <f>INDEX('O3-8hr'!$A:$Z,$IU91+DS$21-$G$21,$IT91)</f>
        <v>51.000000000000007</v>
      </c>
      <c r="DT91" s="10">
        <f>INDEX('O3-8hr'!$A:$Z,$IU91+DT$21-$G$21,$IT91)</f>
        <v>55</v>
      </c>
      <c r="DU91" s="10">
        <f>INDEX('O3-8hr'!$A:$Z,$IU91+DU$21-$G$21,$IT91)</f>
        <v>35</v>
      </c>
      <c r="DV91" s="10">
        <f>INDEX('O3-8hr'!$A:$Z,$IU91+DV$21-$G$21,$IT91)</f>
        <v>31</v>
      </c>
      <c r="DW91" s="10">
        <f>INDEX('O3-8hr'!$A:$Z,$IU91+DW$21-$G$21,$IT91)</f>
        <v>35</v>
      </c>
      <c r="DX91" s="10">
        <f>INDEX('O3-8hr'!$A:$Z,$IU91+DX$21-$G$21,$IT91)</f>
        <v>47</v>
      </c>
      <c r="DY91" s="10">
        <f>INDEX('O3-8hr'!$A:$Z,$IU91+DY$21-$G$21,$IT91)</f>
        <v>63</v>
      </c>
      <c r="DZ91" s="10">
        <f>INDEX('O3-8hr'!$A:$Z,$IU91+DZ$21-$G$21,$IT91)</f>
        <v>51.000000000000007</v>
      </c>
      <c r="EA91" s="10">
        <f>INDEX('O3-8hr'!$A:$Z,$IU91+EA$21-$G$21,$IT91)</f>
        <v>54</v>
      </c>
      <c r="EB91" s="10">
        <f>INDEX('O3-8hr'!$A:$Z,$IU91+EB$21-$G$21,$IT91)</f>
        <v>50</v>
      </c>
      <c r="EC91" s="10">
        <f>INDEX('O3-8hr'!$A:$Z,$IU91+EC$21-$G$21,$IT91)</f>
        <v>57</v>
      </c>
      <c r="ED91" s="10">
        <f>INDEX('O3-8hr'!$A:$Z,$IU91+ED$21-$G$21,$IT91)</f>
        <v>52.000000000000007</v>
      </c>
      <c r="EE91" s="10">
        <f>INDEX('O3-8hr'!$A:$Z,$IU91+EE$21-$G$21,$IT91)</f>
        <v>53.000000000000007</v>
      </c>
      <c r="EF91" s="10">
        <f>INDEX('O3-8hr'!$A:$Z,$IU91+EF$21-$G$21,$IT91)</f>
        <v>45.000000000000007</v>
      </c>
      <c r="EG91" s="10">
        <f>INDEX('O3-8hr'!$A:$Z,$IU91+EG$21-$G$21,$IT91)</f>
        <v>39</v>
      </c>
      <c r="EH91" s="10">
        <f>INDEX('O3-8hr'!$A:$Z,$IU91+EH$21-$G$21,$IT91)</f>
        <v>44.000000000000007</v>
      </c>
      <c r="EI91" s="10">
        <f>INDEX('O3-8hr'!$A:$Z,$IU91+EI$21-$G$21,$IT91)</f>
        <v>52.000000000000007</v>
      </c>
      <c r="EJ91" s="10">
        <f>INDEX('O3-8hr'!$A:$Z,$IU91+EJ$21-$G$21,$IT91)</f>
        <v>57</v>
      </c>
      <c r="EK91" s="10">
        <f>INDEX('O3-8hr'!$A:$Z,$IU91+EK$21-$G$21,$IT91)</f>
        <v>55</v>
      </c>
      <c r="EL91" s="10" t="str">
        <f>INDEX('O3-8hr'!$A:$Z,$IU91+EL$21-$G$21,$IT91)</f>
        <v/>
      </c>
      <c r="EM91" s="10">
        <f>INDEX('O3-8hr'!$A:$Z,$IU91+EM$21-$G$21,$IT91)</f>
        <v>37.000000000000007</v>
      </c>
      <c r="EN91" s="10">
        <f>INDEX('O3-8hr'!$A:$Z,$IU91+EN$21-$G$21,$IT91)</f>
        <v>50</v>
      </c>
      <c r="EO91" s="10">
        <f>INDEX('O3-8hr'!$A:$Z,$IU91+EO$21-$G$21,$IT91)</f>
        <v>55</v>
      </c>
      <c r="EP91" s="10" t="str">
        <f>INDEX('O3-8hr'!$A:$Z,$IU91+EP$21-$G$21,$IT91)</f>
        <v/>
      </c>
      <c r="EQ91" s="10" t="str">
        <f>INDEX('O3-8hr'!$A:$Z,$IU91+EQ$21-$G$21,$IT91)</f>
        <v/>
      </c>
      <c r="ER91" s="10">
        <f>INDEX('O3-8hr'!$A:$Z,$IU91+ER$21-$G$21,$IT91)</f>
        <v>52.000000000000007</v>
      </c>
      <c r="ES91" s="10">
        <f>INDEX('O3-8hr'!$A:$Z,$IU91+ES$21-$G$21,$IT91)</f>
        <v>52.000000000000007</v>
      </c>
      <c r="ET91" s="10">
        <f>INDEX('O3-8hr'!$A:$Z,$IU91+ET$21-$G$21,$IT91)</f>
        <v>39</v>
      </c>
      <c r="EU91" s="10">
        <f>INDEX('O3-8hr'!$A:$Z,$IU91+EU$21-$G$21,$IT91)</f>
        <v>41</v>
      </c>
      <c r="EV91" s="10">
        <f>INDEX('O3-8hr'!$A:$Z,$IU91+EV$21-$G$21,$IT91)</f>
        <v>43</v>
      </c>
      <c r="EW91" s="10">
        <f>INDEX('O3-8hr'!$A:$Z,$IU91+EW$21-$G$21,$IT91)</f>
        <v>56</v>
      </c>
      <c r="EX91" s="10">
        <f>INDEX('O3-8hr'!$A:$Z,$IU91+EX$21-$G$21,$IT91)</f>
        <v>63</v>
      </c>
      <c r="EY91" s="10">
        <f>INDEX('O3-8hr'!$A:$Z,$IU91+EY$21-$G$21,$IT91)</f>
        <v>54</v>
      </c>
      <c r="EZ91" s="10">
        <f>INDEX('O3-8hr'!$A:$Z,$IU91+EZ$21-$G$21,$IT91)</f>
        <v>58</v>
      </c>
      <c r="FA91" s="10">
        <f>INDEX('O3-8hr'!$A:$Z,$IU91+FA$21-$G$21,$IT91)</f>
        <v>79</v>
      </c>
      <c r="FB91" s="10">
        <f>INDEX('O3-8hr'!$A:$Z,$IU91+FB$21-$G$21,$IT91)</f>
        <v>39</v>
      </c>
      <c r="FC91" s="10">
        <f>INDEX('O3-8hr'!$A:$Z,$IU91+FC$21-$G$21,$IT91)</f>
        <v>41</v>
      </c>
      <c r="FD91" s="10">
        <f>INDEX('O3-8hr'!$A:$Z,$IU91+FD$21-$G$21,$IT91)</f>
        <v>56</v>
      </c>
      <c r="FE91" s="10">
        <f>INDEX('O3-8hr'!$A:$Z,$IU91+FE$21-$G$21,$IT91)</f>
        <v>57</v>
      </c>
      <c r="FF91" s="10">
        <f>INDEX('O3-8hr'!$A:$Z,$IU91+FF$21-$G$21,$IT91)</f>
        <v>67</v>
      </c>
      <c r="FG91" s="10">
        <f>INDEX('O3-8hr'!$A:$Z,$IU91+FG$21-$G$21,$IT91)</f>
        <v>57</v>
      </c>
      <c r="FH91" s="10">
        <f>INDEX('O3-8hr'!$A:$Z,$IU91+FH$21-$G$21,$IT91)</f>
        <v>49</v>
      </c>
      <c r="FI91" s="10">
        <f>INDEX('O3-8hr'!$A:$Z,$IU91+FI$21-$G$21,$IT91)</f>
        <v>38</v>
      </c>
      <c r="FJ91" s="10">
        <f>INDEX('O3-8hr'!$A:$Z,$IU91+FJ$21-$G$21,$IT91)</f>
        <v>44.000000000000007</v>
      </c>
      <c r="FK91" s="10">
        <f>INDEX('O3-8hr'!$A:$Z,$IU91+FK$21-$G$21,$IT91)</f>
        <v>45.000000000000007</v>
      </c>
      <c r="FL91" s="10">
        <f>INDEX('O3-8hr'!$A:$Z,$IU91+FL$21-$G$21,$IT91)</f>
        <v>36.000000000000007</v>
      </c>
      <c r="FM91" s="10">
        <f>INDEX('O3-8hr'!$A:$Z,$IU91+FM$21-$G$21,$IT91)</f>
        <v>27</v>
      </c>
      <c r="FN91" s="10">
        <f>INDEX('O3-8hr'!$A:$Z,$IU91+FN$21-$G$21,$IT91)</f>
        <v>31</v>
      </c>
      <c r="FO91" s="10">
        <f>INDEX('O3-8hr'!$A:$Z,$IU91+FO$21-$G$21,$IT91)</f>
        <v>33</v>
      </c>
      <c r="FP91" s="10">
        <f>INDEX('O3-8hr'!$A:$Z,$IU91+FP$21-$G$21,$IT91)</f>
        <v>40</v>
      </c>
      <c r="FQ91" s="10">
        <f>INDEX('O3-8hr'!$A:$Z,$IU91+FQ$21-$G$21,$IT91)</f>
        <v>59.000000000000007</v>
      </c>
      <c r="FR91" s="10">
        <f>INDEX('O3-8hr'!$A:$Z,$IU91+FR$21-$G$21,$IT91)</f>
        <v>71.000000000000014</v>
      </c>
      <c r="FS91" s="10">
        <f>INDEX('O3-8hr'!$A:$Z,$IU91+FS$21-$G$21,$IT91)</f>
        <v>67</v>
      </c>
      <c r="FT91" s="10">
        <f>INDEX('O3-8hr'!$A:$Z,$IU91+FT$21-$G$21,$IT91)</f>
        <v>72.000000000000014</v>
      </c>
      <c r="FU91" s="10">
        <f>INDEX('O3-8hr'!$A:$Z,$IU91+FU$21-$G$21,$IT91)</f>
        <v>43</v>
      </c>
      <c r="FV91" s="10">
        <f>INDEX('O3-8hr'!$A:$Z,$IU91+FV$21-$G$21,$IT91)</f>
        <v>31</v>
      </c>
      <c r="FW91" s="10">
        <f>INDEX('O3-8hr'!$A:$Z,$IU91+FW$21-$G$21,$IT91)</f>
        <v>26.000000000000004</v>
      </c>
      <c r="FX91" s="10">
        <f>INDEX('O3-8hr'!$A:$Z,$IU91+FX$21-$G$21,$IT91)</f>
        <v>51.000000000000007</v>
      </c>
      <c r="FY91" s="10">
        <f>INDEX('O3-8hr'!$A:$Z,$IU91+FY$21-$G$21,$IT91)</f>
        <v>51.000000000000007</v>
      </c>
      <c r="FZ91" s="10">
        <f>INDEX('O3-8hr'!$A:$Z,$IU91+FZ$21-$G$21,$IT91)</f>
        <v>42</v>
      </c>
      <c r="GA91" s="10">
        <f>INDEX('O3-8hr'!$A:$Z,$IU91+GA$21-$G$21,$IT91)</f>
        <v>73.000000000000014</v>
      </c>
      <c r="GB91" s="10">
        <f>INDEX('O3-8hr'!$A:$Z,$IU91+GB$21-$G$21,$IT91)</f>
        <v>71.000000000000014</v>
      </c>
      <c r="GC91" s="10">
        <f>INDEX('O3-8hr'!$A:$Z,$IU91+GC$21-$G$21,$IT91)</f>
        <v>48</v>
      </c>
      <c r="GD91" s="10">
        <f>INDEX('O3-8hr'!$A:$Z,$IU91+GD$21-$G$21,$IT91)</f>
        <v>34</v>
      </c>
      <c r="GE91" s="10">
        <f>INDEX('O3-8hr'!$A:$Z,$IU91+GE$21-$G$21,$IT91)</f>
        <v>38</v>
      </c>
      <c r="GF91" s="10">
        <f>INDEX('O3-8hr'!$A:$Z,$IU91+GF$21-$G$21,$IT91)</f>
        <v>65</v>
      </c>
      <c r="GG91" s="10">
        <f>INDEX('O3-8hr'!$A:$Z,$IU91+GG$21-$G$21,$IT91)</f>
        <v>73.000000000000014</v>
      </c>
      <c r="GH91" s="10">
        <f>INDEX('O3-8hr'!$A:$Z,$IU91+GH$21-$G$21,$IT91)</f>
        <v>62</v>
      </c>
      <c r="GI91" s="10">
        <f>INDEX('O3-8hr'!$A:$Z,$IU91+GI$21-$G$21,$IT91)</f>
        <v>62</v>
      </c>
      <c r="GJ91" s="10">
        <f>INDEX('O3-8hr'!$A:$Z,$IU91+GJ$21-$G$21,$IT91)</f>
        <v>71.000000000000014</v>
      </c>
      <c r="GK91" s="10">
        <f>INDEX('O3-8hr'!$A:$Z,$IU91+GK$21-$G$21,$IT91)</f>
        <v>60</v>
      </c>
      <c r="GL91" s="10">
        <f>INDEX('O3-8hr'!$A:$Z,$IU91+GL$21-$G$21,$IT91)</f>
        <v>44.000000000000007</v>
      </c>
      <c r="GM91" s="10">
        <f>INDEX('O3-8hr'!$A:$Z,$IU91+GM$21-$G$21,$IT91)</f>
        <v>37.000000000000007</v>
      </c>
      <c r="GN91" s="10">
        <f>INDEX('O3-8hr'!$A:$Z,$IU91+GN$21-$G$21,$IT91)</f>
        <v>48</v>
      </c>
      <c r="GO91" s="10">
        <f>INDEX('O3-8hr'!$A:$Z,$IU91+GO$21-$G$21,$IT91)</f>
        <v>64</v>
      </c>
      <c r="GP91" s="10">
        <f>INDEX('O3-8hr'!$A:$Z,$IU91+GP$21-$G$21,$IT91)</f>
        <v>76</v>
      </c>
      <c r="GQ91" s="10">
        <f>INDEX('O3-8hr'!$A:$Z,$IU91+GQ$21-$G$21,$IT91)</f>
        <v>36.000000000000007</v>
      </c>
      <c r="GR91" s="10">
        <f>INDEX('O3-8hr'!$A:$Z,$IU91+GR$21-$G$21,$IT91)</f>
        <v>20</v>
      </c>
      <c r="GS91" s="10">
        <f>INDEX('O3-8hr'!$A:$Z,$IU91+GS$21-$G$21,$IT91)</f>
        <v>37.000000000000007</v>
      </c>
      <c r="GT91" s="10">
        <f>INDEX('O3-8hr'!$A:$Z,$IU91+GT$21-$G$21,$IT91)</f>
        <v>37.000000000000007</v>
      </c>
      <c r="GU91" s="10">
        <f>INDEX('O3-8hr'!$A:$Z,$IU91+GU$21-$G$21,$IT91)</f>
        <v>33</v>
      </c>
      <c r="GV91" s="10">
        <f>INDEX('O3-8hr'!$A:$Z,$IU91+GV$21-$G$21,$IT91)</f>
        <v>27</v>
      </c>
      <c r="GW91" s="10">
        <f>INDEX('O3-8hr'!$A:$Z,$IU91+GW$21-$G$21,$IT91)</f>
        <v>56</v>
      </c>
      <c r="GX91" s="10">
        <f>INDEX('O3-8hr'!$A:$Z,$IU91+GX$21-$G$21,$IT91)</f>
        <v>70</v>
      </c>
      <c r="GY91" s="10">
        <f>INDEX('O3-8hr'!$A:$Z,$IU91+GY$21-$G$21,$IT91)</f>
        <v>80</v>
      </c>
      <c r="GZ91" s="10">
        <f>INDEX('O3-8hr'!$A:$Z,$IU91+GZ$21-$G$21,$IT91)</f>
        <v>64</v>
      </c>
      <c r="HA91" s="10">
        <f>INDEX('O3-8hr'!$A:$Z,$IU91+HA$21-$G$21,$IT91)</f>
        <v>45.000000000000007</v>
      </c>
      <c r="HB91" s="10">
        <f>INDEX('O3-8hr'!$A:$Z,$IU91+HB$21-$G$21,$IT91)</f>
        <v>32</v>
      </c>
      <c r="HC91" s="10">
        <f>INDEX('O3-8hr'!$A:$Z,$IU91+HC$21-$G$21,$IT91)</f>
        <v>34</v>
      </c>
      <c r="HD91" s="10">
        <f>INDEX('O3-8hr'!$A:$Z,$IU91+HD$21-$G$21,$IT91)</f>
        <v>32</v>
      </c>
      <c r="HE91" s="10">
        <f>INDEX('O3-8hr'!$A:$Z,$IU91+HE$21-$G$21,$IT91)</f>
        <v>43</v>
      </c>
      <c r="HF91" s="10">
        <f>INDEX('O3-8hr'!$A:$Z,$IU91+HF$21-$G$21,$IT91)</f>
        <v>50</v>
      </c>
      <c r="HG91" s="10">
        <f>INDEX('O3-8hr'!$A:$Z,$IU91+HG$21-$G$21,$IT91)</f>
        <v>29</v>
      </c>
      <c r="HH91" s="10">
        <f>INDEX('O3-8hr'!$A:$Z,$IU91+HH$21-$G$21,$IT91)</f>
        <v>36.000000000000007</v>
      </c>
      <c r="HI91" s="10">
        <f>INDEX('O3-8hr'!$A:$Z,$IU91+HI$21-$G$21,$IT91)</f>
        <v>33</v>
      </c>
      <c r="HJ91" s="10">
        <f>INDEX('O3-8hr'!$A:$Z,$IU91+HJ$21-$G$21,$IT91)</f>
        <v>24</v>
      </c>
      <c r="HK91" s="10">
        <f>INDEX('O3-8hr'!$A:$Z,$IU91+HK$21-$G$21,$IT91)</f>
        <v>23</v>
      </c>
      <c r="HL91" s="10">
        <f>INDEX('O3-8hr'!$A:$Z,$IU91+HL$21-$G$21,$IT91)</f>
        <v>25</v>
      </c>
      <c r="HM91" s="10">
        <f>INDEX('O3-8hr'!$A:$Z,$IU91+HM$21-$G$21,$IT91)</f>
        <v>17</v>
      </c>
      <c r="HN91" s="10">
        <f>INDEX('O3-8hr'!$A:$Z,$IU91+HN$21-$G$21,$IT91)</f>
        <v>18.000000000000004</v>
      </c>
      <c r="HO91" s="10">
        <f>INDEX('O3-8hr'!$A:$Z,$IU91+HO$21-$G$21,$IT91)</f>
        <v>19</v>
      </c>
      <c r="HP91" s="10">
        <f>INDEX('O3-8hr'!$A:$Z,$IU91+HP$21-$G$21,$IT91)</f>
        <v>32</v>
      </c>
      <c r="HQ91" s="10">
        <f>INDEX('O3-8hr'!$A:$Z,$IU91+HQ$21-$G$21,$IT91)</f>
        <v>28</v>
      </c>
      <c r="HR91" s="10">
        <f>INDEX('O3-8hr'!$A:$Z,$IU91+HR$21-$G$21,$IT91)</f>
        <v>29</v>
      </c>
      <c r="HS91" s="10">
        <f>INDEX('O3-8hr'!$A:$Z,$IU91+HS$21-$G$21,$IT91)</f>
        <v>26.000000000000004</v>
      </c>
      <c r="HT91" s="10">
        <f>INDEX('O3-8hr'!$A:$Z,$IU91+HT$21-$G$21,$IT91)</f>
        <v>23</v>
      </c>
      <c r="HU91" s="10">
        <f>INDEX('O3-8hr'!$A:$Z,$IU91+HU$21-$G$21,$IT91)</f>
        <v>32</v>
      </c>
      <c r="HV91" s="10">
        <f>INDEX('O3-8hr'!$A:$Z,$IU91+HV$21-$G$21,$IT91)</f>
        <v>29</v>
      </c>
      <c r="HW91" s="10">
        <f>INDEX('O3-8hr'!$A:$Z,$IU91+HW$21-$G$21,$IT91)</f>
        <v>37.000000000000007</v>
      </c>
      <c r="HX91" s="10">
        <f>INDEX('O3-8hr'!$A:$Z,$IU91+HX$21-$G$21,$IT91)</f>
        <v>35</v>
      </c>
      <c r="HY91" s="10">
        <f>INDEX('O3-8hr'!$A:$Z,$IU91+HY$21-$G$21,$IT91)</f>
        <v>27</v>
      </c>
      <c r="HZ91" s="10">
        <f>INDEX('O3-8hr'!$A:$Z,$IU91+HZ$21-$G$21,$IT91)</f>
        <v>16</v>
      </c>
      <c r="IA91" s="10">
        <f>INDEX('O3-8hr'!$A:$Z,$IU91+IA$21-$G$21,$IT91)</f>
        <v>27</v>
      </c>
      <c r="IB91" s="10">
        <f>INDEX('O3-8hr'!$A:$Z,$IU91+IB$21-$G$21,$IT91)</f>
        <v>34</v>
      </c>
      <c r="IC91" s="10">
        <f>INDEX('O3-8hr'!$A:$Z,$IU91+IC$21-$G$21,$IT91)</f>
        <v>25</v>
      </c>
      <c r="ID91" s="10">
        <f>INDEX('O3-8hr'!$A:$Z,$IU91+ID$21-$G$21,$IT91)</f>
        <v>29</v>
      </c>
      <c r="IE91" s="10">
        <f>INDEX('O3-8hr'!$A:$Z,$IU91+IE$21-$G$21,$IT91)</f>
        <v>27</v>
      </c>
      <c r="IF91" s="10">
        <f>INDEX('O3-8hr'!$A:$Z,$IU91+IF$21-$G$21,$IT91)</f>
        <v>35</v>
      </c>
      <c r="IG91" s="10">
        <f>INDEX('O3-8hr'!$A:$Z,$IU91+IG$21-$G$21,$IT91)</f>
        <v>28</v>
      </c>
      <c r="IH91" s="10">
        <f>INDEX('O3-8hr'!$A:$Z,$IU91+IH$21-$G$21,$IT91)</f>
        <v>32</v>
      </c>
      <c r="II91" s="10">
        <f>INDEX('O3-8hr'!$A:$Z,$IU91+II$21-$G$21,$IT91)</f>
        <v>33</v>
      </c>
      <c r="IJ91" s="10">
        <f>INDEX('O3-8hr'!$A:$Z,$IU91+IJ$21-$G$21,$IT91)</f>
        <v>24</v>
      </c>
      <c r="IK91" s="10">
        <f>INDEX('O3-8hr'!$A:$Z,$IU91+IK$21-$G$21,$IT91)</f>
        <v>26.000000000000004</v>
      </c>
      <c r="IL91" s="10">
        <f>INDEX('O3-8hr'!$A:$Z,$IU91+IL$21-$G$21,$IT91)</f>
        <v>20</v>
      </c>
      <c r="IM91" s="10">
        <f>INDEX('O3-8hr'!$A:$Z,$IU91+IM$21-$G$21,$IT91)</f>
        <v>24</v>
      </c>
      <c r="IN91" s="10">
        <f>INDEX('O3-8hr'!$A:$Z,$IU91+IN$21-$G$21,$IT91)</f>
        <v>27</v>
      </c>
      <c r="IO91" s="10">
        <f>INDEX('O3-8hr'!$A:$Z,$IU91+IO$21-$G$21,$IT91)</f>
        <v>32</v>
      </c>
      <c r="IP91" s="10">
        <f>INDEX('O3-8hr'!$A:$Z,$IU91+IP$21-$G$21,$IT91)</f>
        <v>26.000000000000004</v>
      </c>
      <c r="IQ91" s="15">
        <f>INDEX('O3-8hr'!$A:$Z,$IU91+IQ$21-$G$21,$IT91)</f>
        <v>20</v>
      </c>
      <c r="IR91" s="21">
        <f t="shared" si="60"/>
        <v>80</v>
      </c>
      <c r="IT91" s="40">
        <f>MATCH($B91,'O3-8hr'!$1:$1,0)</f>
        <v>12</v>
      </c>
      <c r="IU91" s="40">
        <f>MATCH(DATE($A91,$IT$18,$IU$18),'O3-8hr'!$B:$B,0)</f>
        <v>65</v>
      </c>
    </row>
    <row r="92" spans="1:255" ht="12.75" customHeight="1" x14ac:dyDescent="0.2">
      <c r="A92" s="21">
        <v>2015</v>
      </c>
      <c r="B92" s="21">
        <v>340110007</v>
      </c>
      <c r="C92" s="20">
        <f>INDEX(Sites!$A:$N,MATCH($B92,Sites!$A:$A,0),2)</f>
        <v>39.422272999999997</v>
      </c>
      <c r="D92" s="21" t="str">
        <f>INDEX(Sites!$A:$N,MATCH($B92,Sites!$A:$A,0),4)</f>
        <v>NJ</v>
      </c>
      <c r="E92" s="21" t="str">
        <f>INDEX(Sites!$A:$N,MATCH($B92,Sites!$A:$A,0),10)</f>
        <v>22.0</v>
      </c>
      <c r="F92" s="40" t="str">
        <f>INDEX(Sites!$A:$N,MATCH($B92,Sites!$A:$A,0),6)</f>
        <v>Millville</v>
      </c>
      <c r="G92" s="16">
        <f>INDEX('O3-8hr'!$A:$Z,$IU92+G$21-$G$21,$IT92)</f>
        <v>36.000000000000007</v>
      </c>
      <c r="H92" s="10">
        <f>INDEX('O3-8hr'!$A:$Z,$IU92+H$21-$G$21,$IT92)</f>
        <v>45.000000000000007</v>
      </c>
      <c r="I92" s="10">
        <f>INDEX('O3-8hr'!$A:$Z,$IU92+I$21-$G$21,$IT92)</f>
        <v>41</v>
      </c>
      <c r="J92" s="10">
        <f>INDEX('O3-8hr'!$A:$Z,$IU92+J$21-$G$21,$IT92)</f>
        <v>16</v>
      </c>
      <c r="K92" s="10">
        <f>INDEX('O3-8hr'!$A:$Z,$IU92+K$21-$G$21,$IT92)</f>
        <v>36.000000000000007</v>
      </c>
      <c r="L92" s="10">
        <f>INDEX('O3-8hr'!$A:$Z,$IU92+L$21-$G$21,$IT92)</f>
        <v>30</v>
      </c>
      <c r="M92" s="10">
        <f>INDEX('O3-8hr'!$A:$Z,$IU92+M$21-$G$21,$IT92)</f>
        <v>45.000000000000007</v>
      </c>
      <c r="N92" s="10">
        <f>INDEX('O3-8hr'!$A:$Z,$IU92+N$21-$G$21,$IT92)</f>
        <v>56</v>
      </c>
      <c r="O92" s="10">
        <f>INDEX('O3-8hr'!$A:$Z,$IU92+O$21-$G$21,$IT92)</f>
        <v>43</v>
      </c>
      <c r="P92" s="10">
        <f>INDEX('O3-8hr'!$A:$Z,$IU92+P$21-$G$21,$IT92)</f>
        <v>44.000000000000007</v>
      </c>
      <c r="Q92" s="10">
        <f>INDEX('O3-8hr'!$A:$Z,$IU92+Q$21-$G$21,$IT92)</f>
        <v>38</v>
      </c>
      <c r="R92" s="10">
        <f>INDEX('O3-8hr'!$A:$Z,$IU92+R$21-$G$21,$IT92)</f>
        <v>43</v>
      </c>
      <c r="S92" s="10">
        <f>INDEX('O3-8hr'!$A:$Z,$IU92+S$21-$G$21,$IT92)</f>
        <v>45.000000000000007</v>
      </c>
      <c r="T92" s="10">
        <f>INDEX('O3-8hr'!$A:$Z,$IU92+T$21-$G$21,$IT92)</f>
        <v>37.000000000000007</v>
      </c>
      <c r="U92" s="10">
        <f>INDEX('O3-8hr'!$A:$Z,$IU92+U$21-$G$21,$IT92)</f>
        <v>39</v>
      </c>
      <c r="V92" s="10">
        <f>INDEX('O3-8hr'!$A:$Z,$IU92+V$21-$G$21,$IT92)</f>
        <v>42</v>
      </c>
      <c r="W92" s="10">
        <f>INDEX('O3-8hr'!$A:$Z,$IU92+W$21-$G$21,$IT92)</f>
        <v>40</v>
      </c>
      <c r="X92" s="10">
        <f>INDEX('O3-8hr'!$A:$Z,$IU92+X$21-$G$21,$IT92)</f>
        <v>43</v>
      </c>
      <c r="Y92" s="10">
        <f>INDEX('O3-8hr'!$A:$Z,$IU92+Y$21-$G$21,$IT92)</f>
        <v>38</v>
      </c>
      <c r="Z92" s="10">
        <f>INDEX('O3-8hr'!$A:$Z,$IU92+Z$21-$G$21,$IT92)</f>
        <v>40</v>
      </c>
      <c r="AA92" s="10">
        <f>INDEX('O3-8hr'!$A:$Z,$IU92+AA$21-$G$21,$IT92)</f>
        <v>39</v>
      </c>
      <c r="AB92" s="10">
        <f>INDEX('O3-8hr'!$A:$Z,$IU92+AB$21-$G$21,$IT92)</f>
        <v>43</v>
      </c>
      <c r="AC92" s="10">
        <f>INDEX('O3-8hr'!$A:$Z,$IU92+AC$21-$G$21,$IT92)</f>
        <v>34</v>
      </c>
      <c r="AD92" s="10">
        <f>INDEX('O3-8hr'!$A:$Z,$IU92+AD$21-$G$21,$IT92)</f>
        <v>27</v>
      </c>
      <c r="AE92" s="10">
        <f>INDEX('O3-8hr'!$A:$Z,$IU92+AE$21-$G$21,$IT92)</f>
        <v>35</v>
      </c>
      <c r="AF92" s="10">
        <f>INDEX('O3-8hr'!$A:$Z,$IU92+AF$21-$G$21,$IT92)</f>
        <v>35</v>
      </c>
      <c r="AG92" s="10">
        <f>INDEX('O3-8hr'!$A:$Z,$IU92+AG$21-$G$21,$IT92)</f>
        <v>25</v>
      </c>
      <c r="AH92" s="10">
        <f>INDEX('O3-8hr'!$A:$Z,$IU92+AH$21-$G$21,$IT92)</f>
        <v>37.000000000000007</v>
      </c>
      <c r="AI92" s="10">
        <f>INDEX('O3-8hr'!$A:$Z,$IU92+AI$21-$G$21,$IT92)</f>
        <v>43</v>
      </c>
      <c r="AJ92" s="10">
        <f>INDEX('O3-8hr'!$A:$Z,$IU92+AJ$21-$G$21,$IT92)</f>
        <v>40</v>
      </c>
      <c r="AK92" s="10">
        <f>INDEX('O3-8hr'!$A:$Z,$IU92+AK$21-$G$21,$IT92)</f>
        <v>42</v>
      </c>
      <c r="AL92" s="10">
        <f>INDEX('O3-8hr'!$A:$Z,$IU92+AL$21-$G$21,$IT92)</f>
        <v>42</v>
      </c>
      <c r="AM92" s="10">
        <f>INDEX('O3-8hr'!$A:$Z,$IU92+AM$21-$G$21,$IT92)</f>
        <v>50</v>
      </c>
      <c r="AN92" s="10">
        <f>INDEX('O3-8hr'!$A:$Z,$IU92+AN$21-$G$21,$IT92)</f>
        <v>38</v>
      </c>
      <c r="AO92" s="10">
        <f>INDEX('O3-8hr'!$A:$Z,$IU92+AO$21-$G$21,$IT92)</f>
        <v>40</v>
      </c>
      <c r="AP92" s="10">
        <f>INDEX('O3-8hr'!$A:$Z,$IU92+AP$21-$G$21,$IT92)</f>
        <v>47</v>
      </c>
      <c r="AQ92" s="10">
        <f>INDEX('O3-8hr'!$A:$Z,$IU92+AQ$21-$G$21,$IT92)</f>
        <v>50</v>
      </c>
      <c r="AR92" s="10">
        <f>INDEX('O3-8hr'!$A:$Z,$IU92+AR$21-$G$21,$IT92)</f>
        <v>38</v>
      </c>
      <c r="AS92" s="10">
        <f>INDEX('O3-8hr'!$A:$Z,$IU92+AS$21-$G$21,$IT92)</f>
        <v>40</v>
      </c>
      <c r="AT92" s="10">
        <f>INDEX('O3-8hr'!$A:$Z,$IU92+AT$21-$G$21,$IT92)</f>
        <v>39</v>
      </c>
      <c r="AU92" s="10">
        <f>INDEX('O3-8hr'!$A:$Z,$IU92+AU$21-$G$21,$IT92)</f>
        <v>24</v>
      </c>
      <c r="AV92" s="10">
        <f>INDEX('O3-8hr'!$A:$Z,$IU92+AV$21-$G$21,$IT92)</f>
        <v>49</v>
      </c>
      <c r="AW92" s="10">
        <f>INDEX('O3-8hr'!$A:$Z,$IU92+AW$21-$G$21,$IT92)</f>
        <v>51.000000000000007</v>
      </c>
      <c r="AX92" s="10">
        <f>INDEX('O3-8hr'!$A:$Z,$IU92+AX$21-$G$21,$IT92)</f>
        <v>52.000000000000007</v>
      </c>
      <c r="AY92" s="10">
        <f>INDEX('O3-8hr'!$A:$Z,$IU92+AY$21-$G$21,$IT92)</f>
        <v>26.000000000000004</v>
      </c>
      <c r="AZ92" s="10">
        <f>INDEX('O3-8hr'!$A:$Z,$IU92+AZ$21-$G$21,$IT92)</f>
        <v>44.000000000000007</v>
      </c>
      <c r="BA92" s="10">
        <f>INDEX('O3-8hr'!$A:$Z,$IU92+BA$21-$G$21,$IT92)</f>
        <v>51.000000000000007</v>
      </c>
      <c r="BB92" s="10">
        <f>INDEX('O3-8hr'!$A:$Z,$IU92+BB$21-$G$21,$IT92)</f>
        <v>44.000000000000007</v>
      </c>
      <c r="BC92" s="10">
        <f>INDEX('O3-8hr'!$A:$Z,$IU92+BC$21-$G$21,$IT92)</f>
        <v>61.000000000000007</v>
      </c>
      <c r="BD92" s="10">
        <f>INDEX('O3-8hr'!$A:$Z,$IU92+BD$21-$G$21,$IT92)</f>
        <v>43</v>
      </c>
      <c r="BE92" s="10">
        <f>INDEX('O3-8hr'!$A:$Z,$IU92+BE$21-$G$21,$IT92)</f>
        <v>41</v>
      </c>
      <c r="BF92" s="10">
        <f>INDEX('O3-8hr'!$A:$Z,$IU92+BF$21-$G$21,$IT92)</f>
        <v>44.000000000000007</v>
      </c>
      <c r="BG92" s="10">
        <f>INDEX('O3-8hr'!$A:$Z,$IU92+BG$21-$G$21,$IT92)</f>
        <v>48</v>
      </c>
      <c r="BH92" s="10">
        <f>INDEX('O3-8hr'!$A:$Z,$IU92+BH$21-$G$21,$IT92)</f>
        <v>38</v>
      </c>
      <c r="BI92" s="10">
        <f>INDEX('O3-8hr'!$A:$Z,$IU92+BI$21-$G$21,$IT92)</f>
        <v>44.000000000000007</v>
      </c>
      <c r="BJ92" s="10">
        <f>INDEX('O3-8hr'!$A:$Z,$IU92+BJ$21-$G$21,$IT92)</f>
        <v>42</v>
      </c>
      <c r="BK92" s="10">
        <f>INDEX('O3-8hr'!$A:$Z,$IU92+BK$21-$G$21,$IT92)</f>
        <v>42</v>
      </c>
      <c r="BL92" s="10">
        <f>INDEX('O3-8hr'!$A:$Z,$IU92+BL$21-$G$21,$IT92)</f>
        <v>39</v>
      </c>
      <c r="BM92" s="10">
        <f>INDEX('O3-8hr'!$A:$Z,$IU92+BM$21-$G$21,$IT92)</f>
        <v>45.000000000000007</v>
      </c>
      <c r="BN92" s="10">
        <f>INDEX('O3-8hr'!$A:$Z,$IU92+BN$21-$G$21,$IT92)</f>
        <v>49</v>
      </c>
      <c r="BO92" s="10">
        <f>INDEX('O3-8hr'!$A:$Z,$IU92+BO$21-$G$21,$IT92)</f>
        <v>41</v>
      </c>
      <c r="BP92" s="10">
        <f>INDEX('O3-8hr'!$A:$Z,$IU92+BP$21-$G$21,$IT92)</f>
        <v>37.000000000000007</v>
      </c>
      <c r="BQ92" s="10">
        <f>INDEX('O3-8hr'!$A:$Z,$IU92+BQ$21-$G$21,$IT92)</f>
        <v>46</v>
      </c>
      <c r="BR92" s="10">
        <f>INDEX('O3-8hr'!$A:$Z,$IU92+BR$21-$G$21,$IT92)</f>
        <v>56</v>
      </c>
      <c r="BS92" s="10">
        <f>INDEX('O3-8hr'!$A:$Z,$IU92+BS$21-$G$21,$IT92)</f>
        <v>61.000000000000007</v>
      </c>
      <c r="BT92" s="10">
        <f>INDEX('O3-8hr'!$A:$Z,$IU92+BT$21-$G$21,$IT92)</f>
        <v>63</v>
      </c>
      <c r="BU92" s="10">
        <f>INDEX('O3-8hr'!$A:$Z,$IU92+BU$21-$G$21,$IT92)</f>
        <v>59.000000000000007</v>
      </c>
      <c r="BV92" s="10">
        <f>INDEX('O3-8hr'!$A:$Z,$IU92+BV$21-$G$21,$IT92)</f>
        <v>59.000000000000007</v>
      </c>
      <c r="BW92" s="10">
        <f>INDEX('O3-8hr'!$A:$Z,$IU92+BW$21-$G$21,$IT92)</f>
        <v>58</v>
      </c>
      <c r="BX92" s="10">
        <f>INDEX('O3-8hr'!$A:$Z,$IU92+BX$21-$G$21,$IT92)</f>
        <v>31</v>
      </c>
      <c r="BY92" s="10">
        <f>INDEX('O3-8hr'!$A:$Z,$IU92+BY$21-$G$21,$IT92)</f>
        <v>26.000000000000004</v>
      </c>
      <c r="BZ92" s="10">
        <f>INDEX('O3-8hr'!$A:$Z,$IU92+BZ$21-$G$21,$IT92)</f>
        <v>28</v>
      </c>
      <c r="CA92" s="10">
        <f>INDEX('O3-8hr'!$A:$Z,$IU92+CA$21-$G$21,$IT92)</f>
        <v>60</v>
      </c>
      <c r="CB92" s="10">
        <f>INDEX('O3-8hr'!$A:$Z,$IU92+CB$21-$G$21,$IT92)</f>
        <v>33</v>
      </c>
      <c r="CC92" s="10">
        <f>INDEX('O3-8hr'!$A:$Z,$IU92+CC$21-$G$21,$IT92)</f>
        <v>55</v>
      </c>
      <c r="CD92" s="10">
        <f>INDEX('O3-8hr'!$A:$Z,$IU92+CD$21-$G$21,$IT92)</f>
        <v>63</v>
      </c>
      <c r="CE92" s="10">
        <f>INDEX('O3-8hr'!$A:$Z,$IU92+CE$21-$G$21,$IT92)</f>
        <v>55</v>
      </c>
      <c r="CF92" s="10">
        <f>INDEX('O3-8hr'!$A:$Z,$IU92+CF$21-$G$21,$IT92)</f>
        <v>41</v>
      </c>
      <c r="CG92" s="10">
        <f>INDEX('O3-8hr'!$A:$Z,$IU92+CG$21-$G$21,$IT92)</f>
        <v>45.000000000000007</v>
      </c>
      <c r="CH92" s="10">
        <f>INDEX('O3-8hr'!$A:$Z,$IU92+CH$21-$G$21,$IT92)</f>
        <v>44.000000000000007</v>
      </c>
      <c r="CI92" s="10">
        <f>INDEX('O3-8hr'!$A:$Z,$IU92+CI$21-$G$21,$IT92)</f>
        <v>35</v>
      </c>
      <c r="CJ92" s="10">
        <f>INDEX('O3-8hr'!$A:$Z,$IU92+CJ$21-$G$21,$IT92)</f>
        <v>30</v>
      </c>
      <c r="CK92" s="10">
        <f>INDEX('O3-8hr'!$A:$Z,$IU92+CK$21-$G$21,$IT92)</f>
        <v>55</v>
      </c>
      <c r="CL92" s="10">
        <f>INDEX('O3-8hr'!$A:$Z,$IU92+CL$21-$G$21,$IT92)</f>
        <v>53.000000000000007</v>
      </c>
      <c r="CM92" s="10">
        <f>INDEX('O3-8hr'!$A:$Z,$IU92+CM$21-$G$21,$IT92)</f>
        <v>57</v>
      </c>
      <c r="CN92" s="10">
        <f>INDEX('O3-8hr'!$A:$Z,$IU92+CN$21-$G$21,$IT92)</f>
        <v>57</v>
      </c>
      <c r="CO92" s="10">
        <f>INDEX('O3-8hr'!$A:$Z,$IU92+CO$21-$G$21,$IT92)</f>
        <v>48</v>
      </c>
      <c r="CP92" s="10">
        <f>INDEX('O3-8hr'!$A:$Z,$IU92+CP$21-$G$21,$IT92)</f>
        <v>38</v>
      </c>
      <c r="CQ92" s="10">
        <f>INDEX('O3-8hr'!$A:$Z,$IU92+CQ$21-$G$21,$IT92)</f>
        <v>47</v>
      </c>
      <c r="CR92" s="10">
        <f>INDEX('O3-8hr'!$A:$Z,$IU92+CR$21-$G$21,$IT92)</f>
        <v>47</v>
      </c>
      <c r="CS92" s="10">
        <f>INDEX('O3-8hr'!$A:$Z,$IU92+CS$21-$G$21,$IT92)</f>
        <v>28</v>
      </c>
      <c r="CT92" s="10">
        <f>INDEX('O3-8hr'!$A:$Z,$IU92+CT$21-$G$21,$IT92)</f>
        <v>32</v>
      </c>
      <c r="CU92" s="10">
        <f>INDEX('O3-8hr'!$A:$Z,$IU92+CU$21-$G$21,$IT92)</f>
        <v>35</v>
      </c>
      <c r="CV92" s="10">
        <f>INDEX('O3-8hr'!$A:$Z,$IU92+CV$21-$G$21,$IT92)</f>
        <v>15.000000000000002</v>
      </c>
      <c r="CW92" s="10">
        <f>INDEX('O3-8hr'!$A:$Z,$IU92+CW$21-$G$21,$IT92)</f>
        <v>27</v>
      </c>
      <c r="CX92" s="10">
        <f>INDEX('O3-8hr'!$A:$Z,$IU92+CX$21-$G$21,$IT92)</f>
        <v>31</v>
      </c>
      <c r="CY92" s="10">
        <f>INDEX('O3-8hr'!$A:$Z,$IU92+CY$21-$G$21,$IT92)</f>
        <v>27</v>
      </c>
      <c r="CZ92" s="10">
        <f>INDEX('O3-8hr'!$A:$Z,$IU92+CZ$21-$G$21,$IT92)</f>
        <v>44.000000000000007</v>
      </c>
      <c r="DA92" s="10">
        <f>INDEX('O3-8hr'!$A:$Z,$IU92+DA$21-$G$21,$IT92)</f>
        <v>38</v>
      </c>
      <c r="DB92" s="10">
        <f>INDEX('O3-8hr'!$A:$Z,$IU92+DB$21-$G$21,$IT92)</f>
        <v>46</v>
      </c>
      <c r="DC92" s="10">
        <f>INDEX('O3-8hr'!$A:$Z,$IU92+DC$21-$G$21,$IT92)</f>
        <v>60</v>
      </c>
      <c r="DD92" s="10">
        <f>INDEX('O3-8hr'!$A:$Z,$IU92+DD$21-$G$21,$IT92)</f>
        <v>57</v>
      </c>
      <c r="DE92" s="10">
        <f>INDEX('O3-8hr'!$A:$Z,$IU92+DE$21-$G$21,$IT92)</f>
        <v>68</v>
      </c>
      <c r="DF92" s="10">
        <f>INDEX('O3-8hr'!$A:$Z,$IU92+DF$21-$G$21,$IT92)</f>
        <v>46</v>
      </c>
      <c r="DG92" s="10">
        <f>INDEX('O3-8hr'!$A:$Z,$IU92+DG$21-$G$21,$IT92)</f>
        <v>59.000000000000007</v>
      </c>
      <c r="DH92" s="10">
        <f>INDEX('O3-8hr'!$A:$Z,$IU92+DH$21-$G$21,$IT92)</f>
        <v>52.000000000000007</v>
      </c>
      <c r="DI92" s="10">
        <f>INDEX('O3-8hr'!$A:$Z,$IU92+DI$21-$G$21,$IT92)</f>
        <v>37.000000000000007</v>
      </c>
      <c r="DJ92" s="10">
        <f>INDEX('O3-8hr'!$A:$Z,$IU92+DJ$21-$G$21,$IT92)</f>
        <v>41</v>
      </c>
      <c r="DK92" s="10">
        <f>INDEX('O3-8hr'!$A:$Z,$IU92+DK$21-$G$21,$IT92)</f>
        <v>34</v>
      </c>
      <c r="DL92" s="10">
        <f>INDEX('O3-8hr'!$A:$Z,$IU92+DL$21-$G$21,$IT92)</f>
        <v>29</v>
      </c>
      <c r="DM92" s="10">
        <f>INDEX('O3-8hr'!$A:$Z,$IU92+DM$21-$G$21,$IT92)</f>
        <v>48</v>
      </c>
      <c r="DN92" s="10">
        <f>INDEX('O3-8hr'!$A:$Z,$IU92+DN$21-$G$21,$IT92)</f>
        <v>42</v>
      </c>
      <c r="DO92" s="10">
        <f>INDEX('O3-8hr'!$A:$Z,$IU92+DO$21-$G$21,$IT92)</f>
        <v>40</v>
      </c>
      <c r="DP92" s="10">
        <f>INDEX('O3-8hr'!$A:$Z,$IU92+DP$21-$G$21,$IT92)</f>
        <v>57</v>
      </c>
      <c r="DQ92" s="10">
        <f>INDEX('O3-8hr'!$A:$Z,$IU92+DQ$21-$G$21,$IT92)</f>
        <v>48</v>
      </c>
      <c r="DR92" s="10">
        <f>INDEX('O3-8hr'!$A:$Z,$IU92+DR$21-$G$21,$IT92)</f>
        <v>56</v>
      </c>
      <c r="DS92" s="10">
        <f>INDEX('O3-8hr'!$A:$Z,$IU92+DS$21-$G$21,$IT92)</f>
        <v>46</v>
      </c>
      <c r="DT92" s="10">
        <f>INDEX('O3-8hr'!$A:$Z,$IU92+DT$21-$G$21,$IT92)</f>
        <v>50</v>
      </c>
      <c r="DU92" s="10">
        <f>INDEX('O3-8hr'!$A:$Z,$IU92+DU$21-$G$21,$IT92)</f>
        <v>38</v>
      </c>
      <c r="DV92" s="10">
        <f>INDEX('O3-8hr'!$A:$Z,$IU92+DV$21-$G$21,$IT92)</f>
        <v>43</v>
      </c>
      <c r="DW92" s="10">
        <f>INDEX('O3-8hr'!$A:$Z,$IU92+DW$21-$G$21,$IT92)</f>
        <v>46</v>
      </c>
      <c r="DX92" s="10">
        <f>INDEX('O3-8hr'!$A:$Z,$IU92+DX$21-$G$21,$IT92)</f>
        <v>46</v>
      </c>
      <c r="DY92" s="10">
        <f>INDEX('O3-8hr'!$A:$Z,$IU92+DY$21-$G$21,$IT92)</f>
        <v>67</v>
      </c>
      <c r="DZ92" s="10">
        <f>INDEX('O3-8hr'!$A:$Z,$IU92+DZ$21-$G$21,$IT92)</f>
        <v>27</v>
      </c>
      <c r="EA92" s="10">
        <f>INDEX('O3-8hr'!$A:$Z,$IU92+EA$21-$G$21,$IT92)</f>
        <v>54</v>
      </c>
      <c r="EB92" s="10">
        <f>INDEX('O3-8hr'!$A:$Z,$IU92+EB$21-$G$21,$IT92)</f>
        <v>47</v>
      </c>
      <c r="EC92" s="10">
        <f>INDEX('O3-8hr'!$A:$Z,$IU92+EC$21-$G$21,$IT92)</f>
        <v>47</v>
      </c>
      <c r="ED92" s="10">
        <f>INDEX('O3-8hr'!$A:$Z,$IU92+ED$21-$G$21,$IT92)</f>
        <v>35</v>
      </c>
      <c r="EE92" s="10">
        <f>INDEX('O3-8hr'!$A:$Z,$IU92+EE$21-$G$21,$IT92)</f>
        <v>47</v>
      </c>
      <c r="EF92" s="10">
        <f>INDEX('O3-8hr'!$A:$Z,$IU92+EF$21-$G$21,$IT92)</f>
        <v>40</v>
      </c>
      <c r="EG92" s="10">
        <f>INDEX('O3-8hr'!$A:$Z,$IU92+EG$21-$G$21,$IT92)</f>
        <v>41</v>
      </c>
      <c r="EH92" s="10">
        <f>INDEX('O3-8hr'!$A:$Z,$IU92+EH$21-$G$21,$IT92)</f>
        <v>48</v>
      </c>
      <c r="EI92" s="10">
        <f>INDEX('O3-8hr'!$A:$Z,$IU92+EI$21-$G$21,$IT92)</f>
        <v>57</v>
      </c>
      <c r="EJ92" s="10">
        <f>INDEX('O3-8hr'!$A:$Z,$IU92+EJ$21-$G$21,$IT92)</f>
        <v>49</v>
      </c>
      <c r="EK92" s="10">
        <f>INDEX('O3-8hr'!$A:$Z,$IU92+EK$21-$G$21,$IT92)</f>
        <v>41</v>
      </c>
      <c r="EL92" s="10">
        <f>INDEX('O3-8hr'!$A:$Z,$IU92+EL$21-$G$21,$IT92)</f>
        <v>37.000000000000007</v>
      </c>
      <c r="EM92" s="10">
        <f>INDEX('O3-8hr'!$A:$Z,$IU92+EM$21-$G$21,$IT92)</f>
        <v>35</v>
      </c>
      <c r="EN92" s="10">
        <f>INDEX('O3-8hr'!$A:$Z,$IU92+EN$21-$G$21,$IT92)</f>
        <v>32</v>
      </c>
      <c r="EO92" s="10">
        <f>INDEX('O3-8hr'!$A:$Z,$IU92+EO$21-$G$21,$IT92)</f>
        <v>56</v>
      </c>
      <c r="EP92" s="10">
        <f>INDEX('O3-8hr'!$A:$Z,$IU92+EP$21-$G$21,$IT92)</f>
        <v>34</v>
      </c>
      <c r="EQ92" s="10">
        <f>INDEX('O3-8hr'!$A:$Z,$IU92+EQ$21-$G$21,$IT92)</f>
        <v>43</v>
      </c>
      <c r="ER92" s="10">
        <f>INDEX('O3-8hr'!$A:$Z,$IU92+ER$21-$G$21,$IT92)</f>
        <v>51.000000000000007</v>
      </c>
      <c r="ES92" s="10">
        <f>INDEX('O3-8hr'!$A:$Z,$IU92+ES$21-$G$21,$IT92)</f>
        <v>36.000000000000007</v>
      </c>
      <c r="ET92" s="10">
        <f>INDEX('O3-8hr'!$A:$Z,$IU92+ET$21-$G$21,$IT92)</f>
        <v>41</v>
      </c>
      <c r="EU92" s="10">
        <f>INDEX('O3-8hr'!$A:$Z,$IU92+EU$21-$G$21,$IT92)</f>
        <v>53.000000000000007</v>
      </c>
      <c r="EV92" s="10">
        <f>INDEX('O3-8hr'!$A:$Z,$IU92+EV$21-$G$21,$IT92)</f>
        <v>57</v>
      </c>
      <c r="EW92" s="10">
        <f>INDEX('O3-8hr'!$A:$Z,$IU92+EW$21-$G$21,$IT92)</f>
        <v>59.000000000000007</v>
      </c>
      <c r="EX92" s="10">
        <f>INDEX('O3-8hr'!$A:$Z,$IU92+EX$21-$G$21,$IT92)</f>
        <v>49</v>
      </c>
      <c r="EY92" s="10">
        <f>INDEX('O3-8hr'!$A:$Z,$IU92+EY$21-$G$21,$IT92)</f>
        <v>44.000000000000007</v>
      </c>
      <c r="EZ92" s="10">
        <f>INDEX('O3-8hr'!$A:$Z,$IU92+EZ$21-$G$21,$IT92)</f>
        <v>52.000000000000007</v>
      </c>
      <c r="FA92" s="10">
        <f>INDEX('O3-8hr'!$A:$Z,$IU92+FA$21-$G$21,$IT92)</f>
        <v>43</v>
      </c>
      <c r="FB92" s="10">
        <f>INDEX('O3-8hr'!$A:$Z,$IU92+FB$21-$G$21,$IT92)</f>
        <v>35</v>
      </c>
      <c r="FC92" s="10">
        <f>INDEX('O3-8hr'!$A:$Z,$IU92+FC$21-$G$21,$IT92)</f>
        <v>53.000000000000007</v>
      </c>
      <c r="FD92" s="10">
        <f>INDEX('O3-8hr'!$A:$Z,$IU92+FD$21-$G$21,$IT92)</f>
        <v>57</v>
      </c>
      <c r="FE92" s="10">
        <f>INDEX('O3-8hr'!$A:$Z,$IU92+FE$21-$G$21,$IT92)</f>
        <v>46</v>
      </c>
      <c r="FF92" s="10">
        <f>INDEX('O3-8hr'!$A:$Z,$IU92+FF$21-$G$21,$IT92)</f>
        <v>54</v>
      </c>
      <c r="FG92" s="10">
        <f>INDEX('O3-8hr'!$A:$Z,$IU92+FG$21-$G$21,$IT92)</f>
        <v>60</v>
      </c>
      <c r="FH92" s="10">
        <f>INDEX('O3-8hr'!$A:$Z,$IU92+FH$21-$G$21,$IT92)</f>
        <v>59.000000000000007</v>
      </c>
      <c r="FI92" s="10">
        <f>INDEX('O3-8hr'!$A:$Z,$IU92+FI$21-$G$21,$IT92)</f>
        <v>44.000000000000007</v>
      </c>
      <c r="FJ92" s="10">
        <f>INDEX('O3-8hr'!$A:$Z,$IU92+FJ$21-$G$21,$IT92)</f>
        <v>39</v>
      </c>
      <c r="FK92" s="10">
        <f>INDEX('O3-8hr'!$A:$Z,$IU92+FK$21-$G$21,$IT92)</f>
        <v>29</v>
      </c>
      <c r="FL92" s="10">
        <f>INDEX('O3-8hr'!$A:$Z,$IU92+FL$21-$G$21,$IT92)</f>
        <v>46</v>
      </c>
      <c r="FM92" s="10">
        <f>INDEX('O3-8hr'!$A:$Z,$IU92+FM$21-$G$21,$IT92)</f>
        <v>28</v>
      </c>
      <c r="FN92" s="10">
        <f>INDEX('O3-8hr'!$A:$Z,$IU92+FN$21-$G$21,$IT92)</f>
        <v>37.000000000000007</v>
      </c>
      <c r="FO92" s="10">
        <f>INDEX('O3-8hr'!$A:$Z,$IU92+FO$21-$G$21,$IT92)</f>
        <v>41</v>
      </c>
      <c r="FP92" s="10">
        <f>INDEX('O3-8hr'!$A:$Z,$IU92+FP$21-$G$21,$IT92)</f>
        <v>44.000000000000007</v>
      </c>
      <c r="FQ92" s="10">
        <f>INDEX('O3-8hr'!$A:$Z,$IU92+FQ$21-$G$21,$IT92)</f>
        <v>55</v>
      </c>
      <c r="FR92" s="10">
        <f>INDEX('O3-8hr'!$A:$Z,$IU92+FR$21-$G$21,$IT92)</f>
        <v>67</v>
      </c>
      <c r="FS92" s="10">
        <f>INDEX('O3-8hr'!$A:$Z,$IU92+FS$21-$G$21,$IT92)</f>
        <v>56</v>
      </c>
      <c r="FT92" s="10">
        <f>INDEX('O3-8hr'!$A:$Z,$IU92+FT$21-$G$21,$IT92)</f>
        <v>51.000000000000007</v>
      </c>
      <c r="FU92" s="10">
        <f>INDEX('O3-8hr'!$A:$Z,$IU92+FU$21-$G$21,$IT92)</f>
        <v>44.000000000000007</v>
      </c>
      <c r="FV92" s="10">
        <f>INDEX('O3-8hr'!$A:$Z,$IU92+FV$21-$G$21,$IT92)</f>
        <v>36.000000000000007</v>
      </c>
      <c r="FW92" s="10">
        <f>INDEX('O3-8hr'!$A:$Z,$IU92+FW$21-$G$21,$IT92)</f>
        <v>26.000000000000004</v>
      </c>
      <c r="FX92" s="10">
        <f>INDEX('O3-8hr'!$A:$Z,$IU92+FX$21-$G$21,$IT92)</f>
        <v>56</v>
      </c>
      <c r="FY92" s="10">
        <f>INDEX('O3-8hr'!$A:$Z,$IU92+FY$21-$G$21,$IT92)</f>
        <v>57</v>
      </c>
      <c r="FZ92" s="10">
        <f>INDEX('O3-8hr'!$A:$Z,$IU92+FZ$21-$G$21,$IT92)</f>
        <v>68</v>
      </c>
      <c r="GA92" s="10">
        <f>INDEX('O3-8hr'!$A:$Z,$IU92+GA$21-$G$21,$IT92)</f>
        <v>59.000000000000007</v>
      </c>
      <c r="GB92" s="10">
        <f>INDEX('O3-8hr'!$A:$Z,$IU92+GB$21-$G$21,$IT92)</f>
        <v>59.000000000000007</v>
      </c>
      <c r="GC92" s="10">
        <f>INDEX('O3-8hr'!$A:$Z,$IU92+GC$21-$G$21,$IT92)</f>
        <v>54</v>
      </c>
      <c r="GD92" s="10">
        <f>INDEX('O3-8hr'!$A:$Z,$IU92+GD$21-$G$21,$IT92)</f>
        <v>42</v>
      </c>
      <c r="GE92" s="10">
        <f>INDEX('O3-8hr'!$A:$Z,$IU92+GE$21-$G$21,$IT92)</f>
        <v>46</v>
      </c>
      <c r="GF92" s="10">
        <f>INDEX('O3-8hr'!$A:$Z,$IU92+GF$21-$G$21,$IT92)</f>
        <v>53.000000000000007</v>
      </c>
      <c r="GG92" s="10">
        <f>INDEX('O3-8hr'!$A:$Z,$IU92+GG$21-$G$21,$IT92)</f>
        <v>54</v>
      </c>
      <c r="GH92" s="10">
        <f>INDEX('O3-8hr'!$A:$Z,$IU92+GH$21-$G$21,$IT92)</f>
        <v>54</v>
      </c>
      <c r="GI92" s="10">
        <f>INDEX('O3-8hr'!$A:$Z,$IU92+GI$21-$G$21,$IT92)</f>
        <v>67</v>
      </c>
      <c r="GJ92" s="10">
        <f>INDEX('O3-8hr'!$A:$Z,$IU92+GJ$21-$G$21,$IT92)</f>
        <v>61.000000000000007</v>
      </c>
      <c r="GK92" s="10">
        <f>INDEX('O3-8hr'!$A:$Z,$IU92+GK$21-$G$21,$IT92)</f>
        <v>72.000000000000014</v>
      </c>
      <c r="GL92" s="10">
        <f>INDEX('O3-8hr'!$A:$Z,$IU92+GL$21-$G$21,$IT92)</f>
        <v>62</v>
      </c>
      <c r="GM92" s="10">
        <f>INDEX('O3-8hr'!$A:$Z,$IU92+GM$21-$G$21,$IT92)</f>
        <v>29</v>
      </c>
      <c r="GN92" s="10">
        <f>INDEX('O3-8hr'!$A:$Z,$IU92+GN$21-$G$21,$IT92)</f>
        <v>35</v>
      </c>
      <c r="GO92" s="10">
        <f>INDEX('O3-8hr'!$A:$Z,$IU92+GO$21-$G$21,$IT92)</f>
        <v>38</v>
      </c>
      <c r="GP92" s="10">
        <f>INDEX('O3-8hr'!$A:$Z,$IU92+GP$21-$G$21,$IT92)</f>
        <v>39</v>
      </c>
      <c r="GQ92" s="10">
        <f>INDEX('O3-8hr'!$A:$Z,$IU92+GQ$21-$G$21,$IT92)</f>
        <v>33</v>
      </c>
      <c r="GR92" s="10">
        <f>INDEX('O3-8hr'!$A:$Z,$IU92+GR$21-$G$21,$IT92)</f>
        <v>27</v>
      </c>
      <c r="GS92" s="10">
        <f>INDEX('O3-8hr'!$A:$Z,$IU92+GS$21-$G$21,$IT92)</f>
        <v>32</v>
      </c>
      <c r="GT92" s="10">
        <f>INDEX('O3-8hr'!$A:$Z,$IU92+GT$21-$G$21,$IT92)</f>
        <v>38</v>
      </c>
      <c r="GU92" s="10">
        <f>INDEX('O3-8hr'!$A:$Z,$IU92+GU$21-$G$21,$IT92)</f>
        <v>25</v>
      </c>
      <c r="GV92" s="10">
        <f>INDEX('O3-8hr'!$A:$Z,$IU92+GV$21-$G$21,$IT92)</f>
        <v>44.000000000000007</v>
      </c>
      <c r="GW92" s="10">
        <f>INDEX('O3-8hr'!$A:$Z,$IU92+GW$21-$G$21,$IT92)</f>
        <v>59.000000000000007</v>
      </c>
      <c r="GX92" s="10">
        <f>INDEX('O3-8hr'!$A:$Z,$IU92+GX$21-$G$21,$IT92)</f>
        <v>70</v>
      </c>
      <c r="GY92" s="10">
        <f>INDEX('O3-8hr'!$A:$Z,$IU92+GY$21-$G$21,$IT92)</f>
        <v>73.000000000000014</v>
      </c>
      <c r="GZ92" s="10">
        <f>INDEX('O3-8hr'!$A:$Z,$IU92+GZ$21-$G$21,$IT92)</f>
        <v>58</v>
      </c>
      <c r="HA92" s="10">
        <f>INDEX('O3-8hr'!$A:$Z,$IU92+HA$21-$G$21,$IT92)</f>
        <v>45.000000000000007</v>
      </c>
      <c r="HB92" s="10">
        <f>INDEX('O3-8hr'!$A:$Z,$IU92+HB$21-$G$21,$IT92)</f>
        <v>34</v>
      </c>
      <c r="HC92" s="10">
        <f>INDEX('O3-8hr'!$A:$Z,$IU92+HC$21-$G$21,$IT92)</f>
        <v>32</v>
      </c>
      <c r="HD92" s="10">
        <f>INDEX('O3-8hr'!$A:$Z,$IU92+HD$21-$G$21,$IT92)</f>
        <v>31</v>
      </c>
      <c r="HE92" s="10">
        <f>INDEX('O3-8hr'!$A:$Z,$IU92+HE$21-$G$21,$IT92)</f>
        <v>44.000000000000007</v>
      </c>
      <c r="HF92" s="10">
        <f>INDEX('O3-8hr'!$A:$Z,$IU92+HF$21-$G$21,$IT92)</f>
        <v>44.000000000000007</v>
      </c>
      <c r="HG92" s="10">
        <f>INDEX('O3-8hr'!$A:$Z,$IU92+HG$21-$G$21,$IT92)</f>
        <v>30</v>
      </c>
      <c r="HH92" s="10">
        <f>INDEX('O3-8hr'!$A:$Z,$IU92+HH$21-$G$21,$IT92)</f>
        <v>30</v>
      </c>
      <c r="HI92" s="10">
        <f>INDEX('O3-8hr'!$A:$Z,$IU92+HI$21-$G$21,$IT92)</f>
        <v>32</v>
      </c>
      <c r="HJ92" s="10">
        <f>INDEX('O3-8hr'!$A:$Z,$IU92+HJ$21-$G$21,$IT92)</f>
        <v>35</v>
      </c>
      <c r="HK92" s="10">
        <f>INDEX('O3-8hr'!$A:$Z,$IU92+HK$21-$G$21,$IT92)</f>
        <v>29</v>
      </c>
      <c r="HL92" s="10">
        <f>INDEX('O3-8hr'!$A:$Z,$IU92+HL$21-$G$21,$IT92)</f>
        <v>22.000000000000004</v>
      </c>
      <c r="HM92" s="10">
        <f>INDEX('O3-8hr'!$A:$Z,$IU92+HM$21-$G$21,$IT92)</f>
        <v>23</v>
      </c>
      <c r="HN92" s="10">
        <f>INDEX('O3-8hr'!$A:$Z,$IU92+HN$21-$G$21,$IT92)</f>
        <v>21</v>
      </c>
      <c r="HO92" s="10">
        <f>INDEX('O3-8hr'!$A:$Z,$IU92+HO$21-$G$21,$IT92)</f>
        <v>23</v>
      </c>
      <c r="HP92" s="10">
        <f>INDEX('O3-8hr'!$A:$Z,$IU92+HP$21-$G$21,$IT92)</f>
        <v>30</v>
      </c>
      <c r="HQ92" s="10">
        <f>INDEX('O3-8hr'!$A:$Z,$IU92+HQ$21-$G$21,$IT92)</f>
        <v>28</v>
      </c>
      <c r="HR92" s="10">
        <f>INDEX('O3-8hr'!$A:$Z,$IU92+HR$21-$G$21,$IT92)</f>
        <v>29</v>
      </c>
      <c r="HS92" s="10">
        <f>INDEX('O3-8hr'!$A:$Z,$IU92+HS$21-$G$21,$IT92)</f>
        <v>25</v>
      </c>
      <c r="HT92" s="10">
        <f>INDEX('O3-8hr'!$A:$Z,$IU92+HT$21-$G$21,$IT92)</f>
        <v>38</v>
      </c>
      <c r="HU92" s="10">
        <f>INDEX('O3-8hr'!$A:$Z,$IU92+HU$21-$G$21,$IT92)</f>
        <v>41</v>
      </c>
      <c r="HV92" s="10">
        <f>INDEX('O3-8hr'!$A:$Z,$IU92+HV$21-$G$21,$IT92)</f>
        <v>30</v>
      </c>
      <c r="HW92" s="10">
        <f>INDEX('O3-8hr'!$A:$Z,$IU92+HW$21-$G$21,$IT92)</f>
        <v>40</v>
      </c>
      <c r="HX92" s="10">
        <f>INDEX('O3-8hr'!$A:$Z,$IU92+HX$21-$G$21,$IT92)</f>
        <v>49</v>
      </c>
      <c r="HY92" s="10">
        <f>INDEX('O3-8hr'!$A:$Z,$IU92+HY$21-$G$21,$IT92)</f>
        <v>37.000000000000007</v>
      </c>
      <c r="HZ92" s="10">
        <f>INDEX('O3-8hr'!$A:$Z,$IU92+HZ$21-$G$21,$IT92)</f>
        <v>20</v>
      </c>
      <c r="IA92" s="10">
        <f>INDEX('O3-8hr'!$A:$Z,$IU92+IA$21-$G$21,$IT92)</f>
        <v>31</v>
      </c>
      <c r="IB92" s="10">
        <f>INDEX('O3-8hr'!$A:$Z,$IU92+IB$21-$G$21,$IT92)</f>
        <v>36.000000000000007</v>
      </c>
      <c r="IC92" s="10">
        <f>INDEX('O3-8hr'!$A:$Z,$IU92+IC$21-$G$21,$IT92)</f>
        <v>30</v>
      </c>
      <c r="ID92" s="10">
        <f>INDEX('O3-8hr'!$A:$Z,$IU92+ID$21-$G$21,$IT92)</f>
        <v>24</v>
      </c>
      <c r="IE92" s="10">
        <f>INDEX('O3-8hr'!$A:$Z,$IU92+IE$21-$G$21,$IT92)</f>
        <v>32</v>
      </c>
      <c r="IF92" s="10">
        <f>INDEX('O3-8hr'!$A:$Z,$IU92+IF$21-$G$21,$IT92)</f>
        <v>40</v>
      </c>
      <c r="IG92" s="10">
        <f>INDEX('O3-8hr'!$A:$Z,$IU92+IG$21-$G$21,$IT92)</f>
        <v>49</v>
      </c>
      <c r="IH92" s="10">
        <f>INDEX('O3-8hr'!$A:$Z,$IU92+IH$21-$G$21,$IT92)</f>
        <v>50</v>
      </c>
      <c r="II92" s="10">
        <f>INDEX('O3-8hr'!$A:$Z,$IU92+II$21-$G$21,$IT92)</f>
        <v>29</v>
      </c>
      <c r="IJ92" s="10">
        <f>INDEX('O3-8hr'!$A:$Z,$IU92+IJ$21-$G$21,$IT92)</f>
        <v>32</v>
      </c>
      <c r="IK92" s="10">
        <f>INDEX('O3-8hr'!$A:$Z,$IU92+IK$21-$G$21,$IT92)</f>
        <v>26.000000000000004</v>
      </c>
      <c r="IL92" s="10">
        <f>INDEX('O3-8hr'!$A:$Z,$IU92+IL$21-$G$21,$IT92)</f>
        <v>20</v>
      </c>
      <c r="IM92" s="10">
        <f>INDEX('O3-8hr'!$A:$Z,$IU92+IM$21-$G$21,$IT92)</f>
        <v>28</v>
      </c>
      <c r="IN92" s="10">
        <f>INDEX('O3-8hr'!$A:$Z,$IU92+IN$21-$G$21,$IT92)</f>
        <v>30</v>
      </c>
      <c r="IO92" s="10">
        <f>INDEX('O3-8hr'!$A:$Z,$IU92+IO$21-$G$21,$IT92)</f>
        <v>30</v>
      </c>
      <c r="IP92" s="10">
        <f>INDEX('O3-8hr'!$A:$Z,$IU92+IP$21-$G$21,$IT92)</f>
        <v>19</v>
      </c>
      <c r="IQ92" s="15">
        <f>INDEX('O3-8hr'!$A:$Z,$IU92+IQ$21-$G$21,$IT92)</f>
        <v>29</v>
      </c>
      <c r="IR92" s="21">
        <f t="shared" si="60"/>
        <v>73.000000000000014</v>
      </c>
      <c r="IT92" s="40">
        <f>MATCH($B92,'O3-8hr'!$1:$1,0)</f>
        <v>13</v>
      </c>
      <c r="IU92" s="40">
        <f>MATCH(DATE($A92,$IT$18,$IU$18),'O3-8hr'!$B:$B,0)</f>
        <v>65</v>
      </c>
    </row>
    <row r="93" spans="1:255" ht="12.75" customHeight="1" x14ac:dyDescent="0.2">
      <c r="A93" s="21">
        <v>2015</v>
      </c>
      <c r="B93" s="21">
        <v>340250005</v>
      </c>
      <c r="C93" s="20">
        <f>INDEX(Sites!$A:$N,MATCH($B93,Sites!$A:$A,0),2)</f>
        <v>40.277647000000002</v>
      </c>
      <c r="D93" s="21" t="str">
        <f>INDEX(Sites!$A:$N,MATCH($B93,Sites!$A:$A,0),4)</f>
        <v>NJ</v>
      </c>
      <c r="E93" s="21" t="str">
        <f>INDEX(Sites!$A:$N,MATCH($B93,Sites!$A:$A,0),10)</f>
        <v>8.0</v>
      </c>
      <c r="F93" s="40" t="str">
        <f>INDEX(Sites!$A:$N,MATCH($B93,Sites!$A:$A,0),6)</f>
        <v>Monmouth University</v>
      </c>
      <c r="G93" s="16" t="str">
        <f>INDEX('O3-8hr'!$A:$Z,$IU93+G$21-$G$21,$IT93)</f>
        <v/>
      </c>
      <c r="H93" s="10" t="str">
        <f>INDEX('O3-8hr'!$A:$Z,$IU93+H$21-$G$21,$IT93)</f>
        <v/>
      </c>
      <c r="I93" s="10" t="str">
        <f>INDEX('O3-8hr'!$A:$Z,$IU93+I$21-$G$21,$IT93)</f>
        <v/>
      </c>
      <c r="J93" s="10" t="str">
        <f>INDEX('O3-8hr'!$A:$Z,$IU93+J$21-$G$21,$IT93)</f>
        <v/>
      </c>
      <c r="K93" s="10" t="str">
        <f>INDEX('O3-8hr'!$A:$Z,$IU93+K$21-$G$21,$IT93)</f>
        <v/>
      </c>
      <c r="L93" s="10" t="str">
        <f>INDEX('O3-8hr'!$A:$Z,$IU93+L$21-$G$21,$IT93)</f>
        <v/>
      </c>
      <c r="M93" s="10" t="str">
        <f>INDEX('O3-8hr'!$A:$Z,$IU93+M$21-$G$21,$IT93)</f>
        <v/>
      </c>
      <c r="N93" s="10" t="str">
        <f>INDEX('O3-8hr'!$A:$Z,$IU93+N$21-$G$21,$IT93)</f>
        <v/>
      </c>
      <c r="O93" s="10" t="str">
        <f>INDEX('O3-8hr'!$A:$Z,$IU93+O$21-$G$21,$IT93)</f>
        <v/>
      </c>
      <c r="P93" s="10">
        <f>INDEX('O3-8hr'!$A:$Z,$IU93+P$21-$G$21,$IT93)</f>
        <v>49</v>
      </c>
      <c r="Q93" s="10">
        <f>INDEX('O3-8hr'!$A:$Z,$IU93+Q$21-$G$21,$IT93)</f>
        <v>46</v>
      </c>
      <c r="R93" s="10">
        <f>INDEX('O3-8hr'!$A:$Z,$IU93+R$21-$G$21,$IT93)</f>
        <v>45.000000000000007</v>
      </c>
      <c r="S93" s="10">
        <f>INDEX('O3-8hr'!$A:$Z,$IU93+S$21-$G$21,$IT93)</f>
        <v>48</v>
      </c>
      <c r="T93" s="10">
        <f>INDEX('O3-8hr'!$A:$Z,$IU93+T$21-$G$21,$IT93)</f>
        <v>43</v>
      </c>
      <c r="U93" s="10">
        <f>INDEX('O3-8hr'!$A:$Z,$IU93+U$21-$G$21,$IT93)</f>
        <v>36.000000000000007</v>
      </c>
      <c r="V93" s="10">
        <f>INDEX('O3-8hr'!$A:$Z,$IU93+V$21-$G$21,$IT93)</f>
        <v>39</v>
      </c>
      <c r="W93" s="10">
        <f>INDEX('O3-8hr'!$A:$Z,$IU93+W$21-$G$21,$IT93)</f>
        <v>40</v>
      </c>
      <c r="X93" s="10">
        <f>INDEX('O3-8hr'!$A:$Z,$IU93+X$21-$G$21,$IT93)</f>
        <v>42</v>
      </c>
      <c r="Y93" s="10">
        <f>INDEX('O3-8hr'!$A:$Z,$IU93+Y$21-$G$21,$IT93)</f>
        <v>43</v>
      </c>
      <c r="Z93" s="10">
        <f>INDEX('O3-8hr'!$A:$Z,$IU93+Z$21-$G$21,$IT93)</f>
        <v>44.000000000000007</v>
      </c>
      <c r="AA93" s="10">
        <f>INDEX('O3-8hr'!$A:$Z,$IU93+AA$21-$G$21,$IT93)</f>
        <v>37.000000000000007</v>
      </c>
      <c r="AB93" s="10">
        <f>INDEX('O3-8hr'!$A:$Z,$IU93+AB$21-$G$21,$IT93)</f>
        <v>42</v>
      </c>
      <c r="AC93" s="10">
        <f>INDEX('O3-8hr'!$A:$Z,$IU93+AC$21-$G$21,$IT93)</f>
        <v>38</v>
      </c>
      <c r="AD93" s="10">
        <f>INDEX('O3-8hr'!$A:$Z,$IU93+AD$21-$G$21,$IT93)</f>
        <v>21</v>
      </c>
      <c r="AE93" s="10">
        <f>INDEX('O3-8hr'!$A:$Z,$IU93+AE$21-$G$21,$IT93)</f>
        <v>35</v>
      </c>
      <c r="AF93" s="10">
        <f>INDEX('O3-8hr'!$A:$Z,$IU93+AF$21-$G$21,$IT93)</f>
        <v>38</v>
      </c>
      <c r="AG93" s="10">
        <f>INDEX('O3-8hr'!$A:$Z,$IU93+AG$21-$G$21,$IT93)</f>
        <v>29</v>
      </c>
      <c r="AH93" s="10">
        <f>INDEX('O3-8hr'!$A:$Z,$IU93+AH$21-$G$21,$IT93)</f>
        <v>38</v>
      </c>
      <c r="AI93" s="10">
        <f>INDEX('O3-8hr'!$A:$Z,$IU93+AI$21-$G$21,$IT93)</f>
        <v>43</v>
      </c>
      <c r="AJ93" s="10">
        <f>INDEX('O3-8hr'!$A:$Z,$IU93+AJ$21-$G$21,$IT93)</f>
        <v>40</v>
      </c>
      <c r="AK93" s="10">
        <f>INDEX('O3-8hr'!$A:$Z,$IU93+AK$21-$G$21,$IT93)</f>
        <v>37.000000000000007</v>
      </c>
      <c r="AL93" s="10">
        <f>INDEX('O3-8hr'!$A:$Z,$IU93+AL$21-$G$21,$IT93)</f>
        <v>46</v>
      </c>
      <c r="AM93" s="10">
        <f>INDEX('O3-8hr'!$A:$Z,$IU93+AM$21-$G$21,$IT93)</f>
        <v>51.000000000000007</v>
      </c>
      <c r="AN93" s="10">
        <f>INDEX('O3-8hr'!$A:$Z,$IU93+AN$21-$G$21,$IT93)</f>
        <v>37.000000000000007</v>
      </c>
      <c r="AO93" s="10">
        <f>INDEX('O3-8hr'!$A:$Z,$IU93+AO$21-$G$21,$IT93)</f>
        <v>42</v>
      </c>
      <c r="AP93" s="10">
        <f>INDEX('O3-8hr'!$A:$Z,$IU93+AP$21-$G$21,$IT93)</f>
        <v>51.000000000000007</v>
      </c>
      <c r="AQ93" s="10">
        <f>INDEX('O3-8hr'!$A:$Z,$IU93+AQ$21-$G$21,$IT93)</f>
        <v>49</v>
      </c>
      <c r="AR93" s="10">
        <f>INDEX('O3-8hr'!$A:$Z,$IU93+AR$21-$G$21,$IT93)</f>
        <v>41</v>
      </c>
      <c r="AS93" s="10">
        <f>INDEX('O3-8hr'!$A:$Z,$IU93+AS$21-$G$21,$IT93)</f>
        <v>45.000000000000007</v>
      </c>
      <c r="AT93" s="10">
        <f>INDEX('O3-8hr'!$A:$Z,$IU93+AT$21-$G$21,$IT93)</f>
        <v>45.000000000000007</v>
      </c>
      <c r="AU93" s="10">
        <f>INDEX('O3-8hr'!$A:$Z,$IU93+AU$21-$G$21,$IT93)</f>
        <v>36.000000000000007</v>
      </c>
      <c r="AV93" s="10">
        <f>INDEX('O3-8hr'!$A:$Z,$IU93+AV$21-$G$21,$IT93)</f>
        <v>49</v>
      </c>
      <c r="AW93" s="10">
        <f>INDEX('O3-8hr'!$A:$Z,$IU93+AW$21-$G$21,$IT93)</f>
        <v>51.000000000000007</v>
      </c>
      <c r="AX93" s="10">
        <f>INDEX('O3-8hr'!$A:$Z,$IU93+AX$21-$G$21,$IT93)</f>
        <v>54</v>
      </c>
      <c r="AY93" s="10">
        <f>INDEX('O3-8hr'!$A:$Z,$IU93+AY$21-$G$21,$IT93)</f>
        <v>31</v>
      </c>
      <c r="AZ93" s="10">
        <f>INDEX('O3-8hr'!$A:$Z,$IU93+AZ$21-$G$21,$IT93)</f>
        <v>49</v>
      </c>
      <c r="BA93" s="10">
        <f>INDEX('O3-8hr'!$A:$Z,$IU93+BA$21-$G$21,$IT93)</f>
        <v>49</v>
      </c>
      <c r="BB93" s="10">
        <f>INDEX('O3-8hr'!$A:$Z,$IU93+BB$21-$G$21,$IT93)</f>
        <v>45.000000000000007</v>
      </c>
      <c r="BC93" s="10">
        <f>INDEX('O3-8hr'!$A:$Z,$IU93+BC$21-$G$21,$IT93)</f>
        <v>60</v>
      </c>
      <c r="BD93" s="10">
        <f>INDEX('O3-8hr'!$A:$Z,$IU93+BD$21-$G$21,$IT93)</f>
        <v>43</v>
      </c>
      <c r="BE93" s="10">
        <f>INDEX('O3-8hr'!$A:$Z,$IU93+BE$21-$G$21,$IT93)</f>
        <v>48</v>
      </c>
      <c r="BF93" s="10">
        <f>INDEX('O3-8hr'!$A:$Z,$IU93+BF$21-$G$21,$IT93)</f>
        <v>47</v>
      </c>
      <c r="BG93" s="10">
        <f>INDEX('O3-8hr'!$A:$Z,$IU93+BG$21-$G$21,$IT93)</f>
        <v>49</v>
      </c>
      <c r="BH93" s="10">
        <f>INDEX('O3-8hr'!$A:$Z,$IU93+BH$21-$G$21,$IT93)</f>
        <v>39</v>
      </c>
      <c r="BI93" s="10">
        <f>INDEX('O3-8hr'!$A:$Z,$IU93+BI$21-$G$21,$IT93)</f>
        <v>44.000000000000007</v>
      </c>
      <c r="BJ93" s="10">
        <f>INDEX('O3-8hr'!$A:$Z,$IU93+BJ$21-$G$21,$IT93)</f>
        <v>42</v>
      </c>
      <c r="BK93" s="10">
        <f>INDEX('O3-8hr'!$A:$Z,$IU93+BK$21-$G$21,$IT93)</f>
        <v>45.000000000000007</v>
      </c>
      <c r="BL93" s="10">
        <f>INDEX('O3-8hr'!$A:$Z,$IU93+BL$21-$G$21,$IT93)</f>
        <v>39</v>
      </c>
      <c r="BM93" s="10">
        <f>INDEX('O3-8hr'!$A:$Z,$IU93+BM$21-$G$21,$IT93)</f>
        <v>49</v>
      </c>
      <c r="BN93" s="10">
        <f>INDEX('O3-8hr'!$A:$Z,$IU93+BN$21-$G$21,$IT93)</f>
        <v>53.000000000000007</v>
      </c>
      <c r="BO93" s="10">
        <f>INDEX('O3-8hr'!$A:$Z,$IU93+BO$21-$G$21,$IT93)</f>
        <v>41</v>
      </c>
      <c r="BP93" s="10">
        <f>INDEX('O3-8hr'!$A:$Z,$IU93+BP$21-$G$21,$IT93)</f>
        <v>42</v>
      </c>
      <c r="BQ93" s="10">
        <f>INDEX('O3-8hr'!$A:$Z,$IU93+BQ$21-$G$21,$IT93)</f>
        <v>42</v>
      </c>
      <c r="BR93" s="10">
        <f>INDEX('O3-8hr'!$A:$Z,$IU93+BR$21-$G$21,$IT93)</f>
        <v>52.000000000000007</v>
      </c>
      <c r="BS93" s="10">
        <f>INDEX('O3-8hr'!$A:$Z,$IU93+BS$21-$G$21,$IT93)</f>
        <v>64</v>
      </c>
      <c r="BT93" s="10">
        <f>INDEX('O3-8hr'!$A:$Z,$IU93+BT$21-$G$21,$IT93)</f>
        <v>69</v>
      </c>
      <c r="BU93" s="10">
        <f>INDEX('O3-8hr'!$A:$Z,$IU93+BU$21-$G$21,$IT93)</f>
        <v>52.000000000000007</v>
      </c>
      <c r="BV93" s="10">
        <f>INDEX('O3-8hr'!$A:$Z,$IU93+BV$21-$G$21,$IT93)</f>
        <v>55</v>
      </c>
      <c r="BW93" s="10">
        <f>INDEX('O3-8hr'!$A:$Z,$IU93+BW$21-$G$21,$IT93)</f>
        <v>60</v>
      </c>
      <c r="BX93" s="10">
        <f>INDEX('O3-8hr'!$A:$Z,$IU93+BX$21-$G$21,$IT93)</f>
        <v>40</v>
      </c>
      <c r="BY93" s="10">
        <f>INDEX('O3-8hr'!$A:$Z,$IU93+BY$21-$G$21,$IT93)</f>
        <v>23</v>
      </c>
      <c r="BZ93" s="10">
        <f>INDEX('O3-8hr'!$A:$Z,$IU93+BZ$21-$G$21,$IT93)</f>
        <v>22.000000000000004</v>
      </c>
      <c r="CA93" s="10">
        <f>INDEX('O3-8hr'!$A:$Z,$IU93+CA$21-$G$21,$IT93)</f>
        <v>63</v>
      </c>
      <c r="CB93" s="10">
        <f>INDEX('O3-8hr'!$A:$Z,$IU93+CB$21-$G$21,$IT93)</f>
        <v>35</v>
      </c>
      <c r="CC93" s="10">
        <f>INDEX('O3-8hr'!$A:$Z,$IU93+CC$21-$G$21,$IT93)</f>
        <v>53.000000000000007</v>
      </c>
      <c r="CD93" s="10">
        <f>INDEX('O3-8hr'!$A:$Z,$IU93+CD$21-$G$21,$IT93)</f>
        <v>59.000000000000007</v>
      </c>
      <c r="CE93" s="10">
        <f>INDEX('O3-8hr'!$A:$Z,$IU93+CE$21-$G$21,$IT93)</f>
        <v>45.000000000000007</v>
      </c>
      <c r="CF93" s="10">
        <f>INDEX('O3-8hr'!$A:$Z,$IU93+CF$21-$G$21,$IT93)</f>
        <v>65</v>
      </c>
      <c r="CG93" s="10">
        <f>INDEX('O3-8hr'!$A:$Z,$IU93+CG$21-$G$21,$IT93)</f>
        <v>44.000000000000007</v>
      </c>
      <c r="CH93" s="10">
        <f>INDEX('O3-8hr'!$A:$Z,$IU93+CH$21-$G$21,$IT93)</f>
        <v>41</v>
      </c>
      <c r="CI93" s="10">
        <f>INDEX('O3-8hr'!$A:$Z,$IU93+CI$21-$G$21,$IT93)</f>
        <v>33</v>
      </c>
      <c r="CJ93" s="10">
        <f>INDEX('O3-8hr'!$A:$Z,$IU93+CJ$21-$G$21,$IT93)</f>
        <v>39</v>
      </c>
      <c r="CK93" s="10">
        <f>INDEX('O3-8hr'!$A:$Z,$IU93+CK$21-$G$21,$IT93)</f>
        <v>54</v>
      </c>
      <c r="CL93" s="10">
        <f>INDEX('O3-8hr'!$A:$Z,$IU93+CL$21-$G$21,$IT93)</f>
        <v>49</v>
      </c>
      <c r="CM93" s="10">
        <f>INDEX('O3-8hr'!$A:$Z,$IU93+CM$21-$G$21,$IT93)</f>
        <v>58</v>
      </c>
      <c r="CN93" s="10">
        <f>INDEX('O3-8hr'!$A:$Z,$IU93+CN$21-$G$21,$IT93)</f>
        <v>57</v>
      </c>
      <c r="CO93" s="10">
        <f>INDEX('O3-8hr'!$A:$Z,$IU93+CO$21-$G$21,$IT93)</f>
        <v>50</v>
      </c>
      <c r="CP93" s="10">
        <f>INDEX('O3-8hr'!$A:$Z,$IU93+CP$21-$G$21,$IT93)</f>
        <v>40</v>
      </c>
      <c r="CQ93" s="10">
        <f>INDEX('O3-8hr'!$A:$Z,$IU93+CQ$21-$G$21,$IT93)</f>
        <v>50</v>
      </c>
      <c r="CR93" s="10">
        <f>INDEX('O3-8hr'!$A:$Z,$IU93+CR$21-$G$21,$IT93)</f>
        <v>44.000000000000007</v>
      </c>
      <c r="CS93" s="10">
        <f>INDEX('O3-8hr'!$A:$Z,$IU93+CS$21-$G$21,$IT93)</f>
        <v>27</v>
      </c>
      <c r="CT93" s="10">
        <f>INDEX('O3-8hr'!$A:$Z,$IU93+CT$21-$G$21,$IT93)</f>
        <v>28</v>
      </c>
      <c r="CU93" s="10">
        <f>INDEX('O3-8hr'!$A:$Z,$IU93+CU$21-$G$21,$IT93)</f>
        <v>32</v>
      </c>
      <c r="CV93" s="10">
        <f>INDEX('O3-8hr'!$A:$Z,$IU93+CV$21-$G$21,$IT93)</f>
        <v>16</v>
      </c>
      <c r="CW93" s="10">
        <f>INDEX('O3-8hr'!$A:$Z,$IU93+CW$21-$G$21,$IT93)</f>
        <v>31</v>
      </c>
      <c r="CX93" s="10">
        <f>INDEX('O3-8hr'!$A:$Z,$IU93+CX$21-$G$21,$IT93)</f>
        <v>36.000000000000007</v>
      </c>
      <c r="CY93" s="10">
        <f>INDEX('O3-8hr'!$A:$Z,$IU93+CY$21-$G$21,$IT93)</f>
        <v>42</v>
      </c>
      <c r="CZ93" s="10">
        <f>INDEX('O3-8hr'!$A:$Z,$IU93+CZ$21-$G$21,$IT93)</f>
        <v>46</v>
      </c>
      <c r="DA93" s="10">
        <f>INDEX('O3-8hr'!$A:$Z,$IU93+DA$21-$G$21,$IT93)</f>
        <v>42</v>
      </c>
      <c r="DB93" s="10">
        <f>INDEX('O3-8hr'!$A:$Z,$IU93+DB$21-$G$21,$IT93)</f>
        <v>46</v>
      </c>
      <c r="DC93" s="10">
        <f>INDEX('O3-8hr'!$A:$Z,$IU93+DC$21-$G$21,$IT93)</f>
        <v>61.000000000000007</v>
      </c>
      <c r="DD93" s="10">
        <f>INDEX('O3-8hr'!$A:$Z,$IU93+DD$21-$G$21,$IT93)</f>
        <v>59.000000000000007</v>
      </c>
      <c r="DE93" s="10">
        <f>INDEX('O3-8hr'!$A:$Z,$IU93+DE$21-$G$21,$IT93)</f>
        <v>87.000000000000014</v>
      </c>
      <c r="DF93" s="10">
        <f>INDEX('O3-8hr'!$A:$Z,$IU93+DF$21-$G$21,$IT93)</f>
        <v>49</v>
      </c>
      <c r="DG93" s="10">
        <f>INDEX('O3-8hr'!$A:$Z,$IU93+DG$21-$G$21,$IT93)</f>
        <v>68</v>
      </c>
      <c r="DH93" s="10">
        <f>INDEX('O3-8hr'!$A:$Z,$IU93+DH$21-$G$21,$IT93)</f>
        <v>62</v>
      </c>
      <c r="DI93" s="10">
        <f>INDEX('O3-8hr'!$A:$Z,$IU93+DI$21-$G$21,$IT93)</f>
        <v>41</v>
      </c>
      <c r="DJ93" s="10">
        <f>INDEX('O3-8hr'!$A:$Z,$IU93+DJ$21-$G$21,$IT93)</f>
        <v>37.000000000000007</v>
      </c>
      <c r="DK93" s="10">
        <f>INDEX('O3-8hr'!$A:$Z,$IU93+DK$21-$G$21,$IT93)</f>
        <v>37.000000000000007</v>
      </c>
      <c r="DL93" s="10">
        <f>INDEX('O3-8hr'!$A:$Z,$IU93+DL$21-$G$21,$IT93)</f>
        <v>44.000000000000007</v>
      </c>
      <c r="DM93" s="10">
        <f>INDEX('O3-8hr'!$A:$Z,$IU93+DM$21-$G$21,$IT93)</f>
        <v>52.000000000000007</v>
      </c>
      <c r="DN93" s="10">
        <f>INDEX('O3-8hr'!$A:$Z,$IU93+DN$21-$G$21,$IT93)</f>
        <v>47</v>
      </c>
      <c r="DO93" s="10">
        <f>INDEX('O3-8hr'!$A:$Z,$IU93+DO$21-$G$21,$IT93)</f>
        <v>41</v>
      </c>
      <c r="DP93" s="10">
        <f>INDEX('O3-8hr'!$A:$Z,$IU93+DP$21-$G$21,$IT93)</f>
        <v>62</v>
      </c>
      <c r="DQ93" s="10">
        <f>INDEX('O3-8hr'!$A:$Z,$IU93+DQ$21-$G$21,$IT93)</f>
        <v>47</v>
      </c>
      <c r="DR93" s="10">
        <f>INDEX('O3-8hr'!$A:$Z,$IU93+DR$21-$G$21,$IT93)</f>
        <v>60</v>
      </c>
      <c r="DS93" s="10">
        <f>INDEX('O3-8hr'!$A:$Z,$IU93+DS$21-$G$21,$IT93)</f>
        <v>53.000000000000007</v>
      </c>
      <c r="DT93" s="10">
        <f>INDEX('O3-8hr'!$A:$Z,$IU93+DT$21-$G$21,$IT93)</f>
        <v>65</v>
      </c>
      <c r="DU93" s="10">
        <f>INDEX('O3-8hr'!$A:$Z,$IU93+DU$21-$G$21,$IT93)</f>
        <v>38</v>
      </c>
      <c r="DV93" s="10">
        <f>INDEX('O3-8hr'!$A:$Z,$IU93+DV$21-$G$21,$IT93)</f>
        <v>36.000000000000007</v>
      </c>
      <c r="DW93" s="10">
        <f>INDEX('O3-8hr'!$A:$Z,$IU93+DW$21-$G$21,$IT93)</f>
        <v>42</v>
      </c>
      <c r="DX93" s="10">
        <f>INDEX('O3-8hr'!$A:$Z,$IU93+DX$21-$G$21,$IT93)</f>
        <v>46</v>
      </c>
      <c r="DY93" s="10">
        <f>INDEX('O3-8hr'!$A:$Z,$IU93+DY$21-$G$21,$IT93)</f>
        <v>73.000000000000014</v>
      </c>
      <c r="DZ93" s="10">
        <f>INDEX('O3-8hr'!$A:$Z,$IU93+DZ$21-$G$21,$IT93)</f>
        <v>31</v>
      </c>
      <c r="EA93" s="10">
        <f>INDEX('O3-8hr'!$A:$Z,$IU93+EA$21-$G$21,$IT93)</f>
        <v>62</v>
      </c>
      <c r="EB93" s="10">
        <f>INDEX('O3-8hr'!$A:$Z,$IU93+EB$21-$G$21,$IT93)</f>
        <v>51.000000000000007</v>
      </c>
      <c r="EC93" s="10">
        <f>INDEX('O3-8hr'!$A:$Z,$IU93+EC$21-$G$21,$IT93)</f>
        <v>60</v>
      </c>
      <c r="ED93" s="10">
        <f>INDEX('O3-8hr'!$A:$Z,$IU93+ED$21-$G$21,$IT93)</f>
        <v>47</v>
      </c>
      <c r="EE93" s="10">
        <f>INDEX('O3-8hr'!$A:$Z,$IU93+EE$21-$G$21,$IT93)</f>
        <v>44.000000000000007</v>
      </c>
      <c r="EF93" s="10">
        <f>INDEX('O3-8hr'!$A:$Z,$IU93+EF$21-$G$21,$IT93)</f>
        <v>51.000000000000007</v>
      </c>
      <c r="EG93" s="10">
        <f>INDEX('O3-8hr'!$A:$Z,$IU93+EG$21-$G$21,$IT93)</f>
        <v>41</v>
      </c>
      <c r="EH93" s="10">
        <f>INDEX('O3-8hr'!$A:$Z,$IU93+EH$21-$G$21,$IT93)</f>
        <v>58</v>
      </c>
      <c r="EI93" s="10">
        <f>INDEX('O3-8hr'!$A:$Z,$IU93+EI$21-$G$21,$IT93)</f>
        <v>52.000000000000007</v>
      </c>
      <c r="EJ93" s="10">
        <f>INDEX('O3-8hr'!$A:$Z,$IU93+EJ$21-$G$21,$IT93)</f>
        <v>67</v>
      </c>
      <c r="EK93" s="10">
        <f>INDEX('O3-8hr'!$A:$Z,$IU93+EK$21-$G$21,$IT93)</f>
        <v>52.000000000000007</v>
      </c>
      <c r="EL93" s="10">
        <f>INDEX('O3-8hr'!$A:$Z,$IU93+EL$21-$G$21,$IT93)</f>
        <v>43</v>
      </c>
      <c r="EM93" s="10">
        <f>INDEX('O3-8hr'!$A:$Z,$IU93+EM$21-$G$21,$IT93)</f>
        <v>35</v>
      </c>
      <c r="EN93" s="10">
        <f>INDEX('O3-8hr'!$A:$Z,$IU93+EN$21-$G$21,$IT93)</f>
        <v>50</v>
      </c>
      <c r="EO93" s="10">
        <f>INDEX('O3-8hr'!$A:$Z,$IU93+EO$21-$G$21,$IT93)</f>
        <v>46</v>
      </c>
      <c r="EP93" s="10">
        <f>INDEX('O3-8hr'!$A:$Z,$IU93+EP$21-$G$21,$IT93)</f>
        <v>39</v>
      </c>
      <c r="EQ93" s="10">
        <f>INDEX('O3-8hr'!$A:$Z,$IU93+EQ$21-$G$21,$IT93)</f>
        <v>55</v>
      </c>
      <c r="ER93" s="10">
        <f>INDEX('O3-8hr'!$A:$Z,$IU93+ER$21-$G$21,$IT93)</f>
        <v>67</v>
      </c>
      <c r="ES93" s="10">
        <f>INDEX('O3-8hr'!$A:$Z,$IU93+ES$21-$G$21,$IT93)</f>
        <v>58</v>
      </c>
      <c r="ET93" s="10">
        <f>INDEX('O3-8hr'!$A:$Z,$IU93+ET$21-$G$21,$IT93)</f>
        <v>48</v>
      </c>
      <c r="EU93" s="10">
        <f>INDEX('O3-8hr'!$A:$Z,$IU93+EU$21-$G$21,$IT93)</f>
        <v>53.000000000000007</v>
      </c>
      <c r="EV93" s="10">
        <f>INDEX('O3-8hr'!$A:$Z,$IU93+EV$21-$G$21,$IT93)</f>
        <v>64</v>
      </c>
      <c r="EW93" s="10">
        <f>INDEX('O3-8hr'!$A:$Z,$IU93+EW$21-$G$21,$IT93)</f>
        <v>78</v>
      </c>
      <c r="EX93" s="10">
        <f>INDEX('O3-8hr'!$A:$Z,$IU93+EX$21-$G$21,$IT93)</f>
        <v>54</v>
      </c>
      <c r="EY93" s="10">
        <f>INDEX('O3-8hr'!$A:$Z,$IU93+EY$21-$G$21,$IT93)</f>
        <v>49</v>
      </c>
      <c r="EZ93" s="10">
        <f>INDEX('O3-8hr'!$A:$Z,$IU93+EZ$21-$G$21,$IT93)</f>
        <v>54</v>
      </c>
      <c r="FA93" s="10">
        <f>INDEX('O3-8hr'!$A:$Z,$IU93+FA$21-$G$21,$IT93)</f>
        <v>61.000000000000007</v>
      </c>
      <c r="FB93" s="10">
        <f>INDEX('O3-8hr'!$A:$Z,$IU93+FB$21-$G$21,$IT93)</f>
        <v>36.000000000000007</v>
      </c>
      <c r="FC93" s="10">
        <f>INDEX('O3-8hr'!$A:$Z,$IU93+FC$21-$G$21,$IT93)</f>
        <v>62</v>
      </c>
      <c r="FD93" s="10">
        <f>INDEX('O3-8hr'!$A:$Z,$IU93+FD$21-$G$21,$IT93)</f>
        <v>64</v>
      </c>
      <c r="FE93" s="10" t="str">
        <f>INDEX('O3-8hr'!$A:$Z,$IU93+FE$21-$G$21,$IT93)</f>
        <v/>
      </c>
      <c r="FF93" s="10">
        <f>INDEX('O3-8hr'!$A:$Z,$IU93+FF$21-$G$21,$IT93)</f>
        <v>54</v>
      </c>
      <c r="FG93" s="10">
        <f>INDEX('O3-8hr'!$A:$Z,$IU93+FG$21-$G$21,$IT93)</f>
        <v>69</v>
      </c>
      <c r="FH93" s="10">
        <f>INDEX('O3-8hr'!$A:$Z,$IU93+FH$21-$G$21,$IT93)</f>
        <v>59.000000000000007</v>
      </c>
      <c r="FI93" s="10">
        <f>INDEX('O3-8hr'!$A:$Z,$IU93+FI$21-$G$21,$IT93)</f>
        <v>48</v>
      </c>
      <c r="FJ93" s="10">
        <f>INDEX('O3-8hr'!$A:$Z,$IU93+FJ$21-$G$21,$IT93)</f>
        <v>43</v>
      </c>
      <c r="FK93" s="10">
        <f>INDEX('O3-8hr'!$A:$Z,$IU93+FK$21-$G$21,$IT93)</f>
        <v>38</v>
      </c>
      <c r="FL93" s="10">
        <f>INDEX('O3-8hr'!$A:$Z,$IU93+FL$21-$G$21,$IT93)</f>
        <v>44.000000000000007</v>
      </c>
      <c r="FM93" s="10" t="str">
        <f>INDEX('O3-8hr'!$A:$Z,$IU93+FM$21-$G$21,$IT93)</f>
        <v/>
      </c>
      <c r="FN93" s="10">
        <f>INDEX('O3-8hr'!$A:$Z,$IU93+FN$21-$G$21,$IT93)</f>
        <v>37.000000000000007</v>
      </c>
      <c r="FO93" s="10">
        <f>INDEX('O3-8hr'!$A:$Z,$IU93+FO$21-$G$21,$IT93)</f>
        <v>43</v>
      </c>
      <c r="FP93" s="10">
        <f>INDEX('O3-8hr'!$A:$Z,$IU93+FP$21-$G$21,$IT93)</f>
        <v>54</v>
      </c>
      <c r="FQ93" s="10">
        <f>INDEX('O3-8hr'!$A:$Z,$IU93+FQ$21-$G$21,$IT93)</f>
        <v>62</v>
      </c>
      <c r="FR93" s="10">
        <f>INDEX('O3-8hr'!$A:$Z,$IU93+FR$21-$G$21,$IT93)</f>
        <v>69</v>
      </c>
      <c r="FS93" s="10">
        <f>INDEX('O3-8hr'!$A:$Z,$IU93+FS$21-$G$21,$IT93)</f>
        <v>66</v>
      </c>
      <c r="FT93" s="10">
        <f>INDEX('O3-8hr'!$A:$Z,$IU93+FT$21-$G$21,$IT93)</f>
        <v>55</v>
      </c>
      <c r="FU93" s="10">
        <f>INDEX('O3-8hr'!$A:$Z,$IU93+FU$21-$G$21,$IT93)</f>
        <v>42</v>
      </c>
      <c r="FV93" s="10">
        <f>INDEX('O3-8hr'!$A:$Z,$IU93+FV$21-$G$21,$IT93)</f>
        <v>19</v>
      </c>
      <c r="FW93" s="10">
        <f>INDEX('O3-8hr'!$A:$Z,$IU93+FW$21-$G$21,$IT93)</f>
        <v>24</v>
      </c>
      <c r="FX93" s="10">
        <f>INDEX('O3-8hr'!$A:$Z,$IU93+FX$21-$G$21,$IT93)</f>
        <v>56</v>
      </c>
      <c r="FY93" s="10">
        <f>INDEX('O3-8hr'!$A:$Z,$IU93+FY$21-$G$21,$IT93)</f>
        <v>66</v>
      </c>
      <c r="FZ93" s="10" t="str">
        <f>INDEX('O3-8hr'!$A:$Z,$IU93+FZ$21-$G$21,$IT93)</f>
        <v/>
      </c>
      <c r="GA93" s="10">
        <f>INDEX('O3-8hr'!$A:$Z,$IU93+GA$21-$G$21,$IT93)</f>
        <v>61.000000000000007</v>
      </c>
      <c r="GB93" s="10">
        <f>INDEX('O3-8hr'!$A:$Z,$IU93+GB$21-$G$21,$IT93)</f>
        <v>47</v>
      </c>
      <c r="GC93" s="10">
        <f>INDEX('O3-8hr'!$A:$Z,$IU93+GC$21-$G$21,$IT93)</f>
        <v>50</v>
      </c>
      <c r="GD93" s="10">
        <f>INDEX('O3-8hr'!$A:$Z,$IU93+GD$21-$G$21,$IT93)</f>
        <v>43</v>
      </c>
      <c r="GE93" s="10">
        <f>INDEX('O3-8hr'!$A:$Z,$IU93+GE$21-$G$21,$IT93)</f>
        <v>48</v>
      </c>
      <c r="GF93" s="10">
        <f>INDEX('O3-8hr'!$A:$Z,$IU93+GF$21-$G$21,$IT93)</f>
        <v>59.000000000000007</v>
      </c>
      <c r="GG93" s="10">
        <f>INDEX('O3-8hr'!$A:$Z,$IU93+GG$21-$G$21,$IT93)</f>
        <v>56</v>
      </c>
      <c r="GH93" s="10">
        <f>INDEX('O3-8hr'!$A:$Z,$IU93+GH$21-$G$21,$IT93)</f>
        <v>73.000000000000014</v>
      </c>
      <c r="GI93" s="10">
        <f>INDEX('O3-8hr'!$A:$Z,$IU93+GI$21-$G$21,$IT93)</f>
        <v>55</v>
      </c>
      <c r="GJ93" s="10">
        <f>INDEX('O3-8hr'!$A:$Z,$IU93+GJ$21-$G$21,$IT93)</f>
        <v>53.000000000000007</v>
      </c>
      <c r="GK93" s="10">
        <f>INDEX('O3-8hr'!$A:$Z,$IU93+GK$21-$G$21,$IT93)</f>
        <v>79</v>
      </c>
      <c r="GL93" s="10">
        <f>INDEX('O3-8hr'!$A:$Z,$IU93+GL$21-$G$21,$IT93)</f>
        <v>37.000000000000007</v>
      </c>
      <c r="GM93" s="10">
        <f>INDEX('O3-8hr'!$A:$Z,$IU93+GM$21-$G$21,$IT93)</f>
        <v>27</v>
      </c>
      <c r="GN93" s="10">
        <f>INDEX('O3-8hr'!$A:$Z,$IU93+GN$21-$G$21,$IT93)</f>
        <v>30</v>
      </c>
      <c r="GO93" s="10">
        <f>INDEX('O3-8hr'!$A:$Z,$IU93+GO$21-$G$21,$IT93)</f>
        <v>35</v>
      </c>
      <c r="GP93" s="10">
        <f>INDEX('O3-8hr'!$A:$Z,$IU93+GP$21-$G$21,$IT93)</f>
        <v>42</v>
      </c>
      <c r="GQ93" s="10">
        <f>INDEX('O3-8hr'!$A:$Z,$IU93+GQ$21-$G$21,$IT93)</f>
        <v>24</v>
      </c>
      <c r="GR93" s="10">
        <f>INDEX('O3-8hr'!$A:$Z,$IU93+GR$21-$G$21,$IT93)</f>
        <v>34</v>
      </c>
      <c r="GS93" s="10">
        <f>INDEX('O3-8hr'!$A:$Z,$IU93+GS$21-$G$21,$IT93)</f>
        <v>38</v>
      </c>
      <c r="GT93" s="10">
        <f>INDEX('O3-8hr'!$A:$Z,$IU93+GT$21-$G$21,$IT93)</f>
        <v>37.000000000000007</v>
      </c>
      <c r="GU93" s="10">
        <f>INDEX('O3-8hr'!$A:$Z,$IU93+GU$21-$G$21,$IT93)</f>
        <v>27</v>
      </c>
      <c r="GV93" s="10">
        <f>INDEX('O3-8hr'!$A:$Z,$IU93+GV$21-$G$21,$IT93)</f>
        <v>30</v>
      </c>
      <c r="GW93" s="10">
        <f>INDEX('O3-8hr'!$A:$Z,$IU93+GW$21-$G$21,$IT93)</f>
        <v>52.000000000000007</v>
      </c>
      <c r="GX93" s="10">
        <f>INDEX('O3-8hr'!$A:$Z,$IU93+GX$21-$G$21,$IT93)</f>
        <v>54</v>
      </c>
      <c r="GY93" s="10">
        <f>INDEX('O3-8hr'!$A:$Z,$IU93+GY$21-$G$21,$IT93)</f>
        <v>77</v>
      </c>
      <c r="GZ93" s="10">
        <f>INDEX('O3-8hr'!$A:$Z,$IU93+GZ$21-$G$21,$IT93)</f>
        <v>59.000000000000007</v>
      </c>
      <c r="HA93" s="10">
        <f>INDEX('O3-8hr'!$A:$Z,$IU93+HA$21-$G$21,$IT93)</f>
        <v>39</v>
      </c>
      <c r="HB93" s="10">
        <f>INDEX('O3-8hr'!$A:$Z,$IU93+HB$21-$G$21,$IT93)</f>
        <v>33</v>
      </c>
      <c r="HC93" s="10">
        <f>INDEX('O3-8hr'!$A:$Z,$IU93+HC$21-$G$21,$IT93)</f>
        <v>35</v>
      </c>
      <c r="HD93" s="10">
        <f>INDEX('O3-8hr'!$A:$Z,$IU93+HD$21-$G$21,$IT93)</f>
        <v>28</v>
      </c>
      <c r="HE93" s="10">
        <f>INDEX('O3-8hr'!$A:$Z,$IU93+HE$21-$G$21,$IT93)</f>
        <v>42</v>
      </c>
      <c r="HF93" s="10">
        <f>INDEX('O3-8hr'!$A:$Z,$IU93+HF$21-$G$21,$IT93)</f>
        <v>49</v>
      </c>
      <c r="HG93" s="10">
        <f>INDEX('O3-8hr'!$A:$Z,$IU93+HG$21-$G$21,$IT93)</f>
        <v>30</v>
      </c>
      <c r="HH93" s="10">
        <f>INDEX('O3-8hr'!$A:$Z,$IU93+HH$21-$G$21,$IT93)</f>
        <v>30</v>
      </c>
      <c r="HI93" s="10">
        <f>INDEX('O3-8hr'!$A:$Z,$IU93+HI$21-$G$21,$IT93)</f>
        <v>29</v>
      </c>
      <c r="HJ93" s="10">
        <f>INDEX('O3-8hr'!$A:$Z,$IU93+HJ$21-$G$21,$IT93)</f>
        <v>30</v>
      </c>
      <c r="HK93" s="10">
        <f>INDEX('O3-8hr'!$A:$Z,$IU93+HK$21-$G$21,$IT93)</f>
        <v>26.000000000000004</v>
      </c>
      <c r="HL93" s="10">
        <f>INDEX('O3-8hr'!$A:$Z,$IU93+HL$21-$G$21,$IT93)</f>
        <v>19</v>
      </c>
      <c r="HM93" s="10">
        <f>INDEX('O3-8hr'!$A:$Z,$IU93+HM$21-$G$21,$IT93)</f>
        <v>21</v>
      </c>
      <c r="HN93" s="10">
        <f>INDEX('O3-8hr'!$A:$Z,$IU93+HN$21-$G$21,$IT93)</f>
        <v>19</v>
      </c>
      <c r="HO93" s="10">
        <f>INDEX('O3-8hr'!$A:$Z,$IU93+HO$21-$G$21,$IT93)</f>
        <v>23</v>
      </c>
      <c r="HP93" s="10">
        <f>INDEX('O3-8hr'!$A:$Z,$IU93+HP$21-$G$21,$IT93)</f>
        <v>32</v>
      </c>
      <c r="HQ93" s="10">
        <f>INDEX('O3-8hr'!$A:$Z,$IU93+HQ$21-$G$21,$IT93)</f>
        <v>30</v>
      </c>
      <c r="HR93" s="10">
        <f>INDEX('O3-8hr'!$A:$Z,$IU93+HR$21-$G$21,$IT93)</f>
        <v>28</v>
      </c>
      <c r="HS93" s="10">
        <f>INDEX('O3-8hr'!$A:$Z,$IU93+HS$21-$G$21,$IT93)</f>
        <v>15.000000000000002</v>
      </c>
      <c r="HT93" s="10">
        <f>INDEX('O3-8hr'!$A:$Z,$IU93+HT$21-$G$21,$IT93)</f>
        <v>31</v>
      </c>
      <c r="HU93" s="10">
        <f>INDEX('O3-8hr'!$A:$Z,$IU93+HU$21-$G$21,$IT93)</f>
        <v>37.000000000000007</v>
      </c>
      <c r="HV93" s="10">
        <f>INDEX('O3-8hr'!$A:$Z,$IU93+HV$21-$G$21,$IT93)</f>
        <v>25</v>
      </c>
      <c r="HW93" s="10">
        <f>INDEX('O3-8hr'!$A:$Z,$IU93+HW$21-$G$21,$IT93)</f>
        <v>38</v>
      </c>
      <c r="HX93" s="10">
        <f>INDEX('O3-8hr'!$A:$Z,$IU93+HX$21-$G$21,$IT93)</f>
        <v>47</v>
      </c>
      <c r="HY93" s="10">
        <f>INDEX('O3-8hr'!$A:$Z,$IU93+HY$21-$G$21,$IT93)</f>
        <v>36.000000000000007</v>
      </c>
      <c r="HZ93" s="10">
        <f>INDEX('O3-8hr'!$A:$Z,$IU93+HZ$21-$G$21,$IT93)</f>
        <v>14</v>
      </c>
      <c r="IA93" s="10">
        <f>INDEX('O3-8hr'!$A:$Z,$IU93+IA$21-$G$21,$IT93)</f>
        <v>26.000000000000004</v>
      </c>
      <c r="IB93" s="10">
        <f>INDEX('O3-8hr'!$A:$Z,$IU93+IB$21-$G$21,$IT93)</f>
        <v>33</v>
      </c>
      <c r="IC93" s="10">
        <f>INDEX('O3-8hr'!$A:$Z,$IU93+IC$21-$G$21,$IT93)</f>
        <v>25</v>
      </c>
      <c r="ID93" s="10">
        <f>INDEX('O3-8hr'!$A:$Z,$IU93+ID$21-$G$21,$IT93)</f>
        <v>27</v>
      </c>
      <c r="IE93" s="10">
        <f>INDEX('O3-8hr'!$A:$Z,$IU93+IE$21-$G$21,$IT93)</f>
        <v>28</v>
      </c>
      <c r="IF93" s="10">
        <f>INDEX('O3-8hr'!$A:$Z,$IU93+IF$21-$G$21,$IT93)</f>
        <v>38</v>
      </c>
      <c r="IG93" s="10">
        <f>INDEX('O3-8hr'!$A:$Z,$IU93+IG$21-$G$21,$IT93)</f>
        <v>40</v>
      </c>
      <c r="IH93" s="10">
        <f>INDEX('O3-8hr'!$A:$Z,$IU93+IH$21-$G$21,$IT93)</f>
        <v>48</v>
      </c>
      <c r="II93" s="10">
        <f>INDEX('O3-8hr'!$A:$Z,$IU93+II$21-$G$21,$IT93)</f>
        <v>33</v>
      </c>
      <c r="IJ93" s="10">
        <f>INDEX('O3-8hr'!$A:$Z,$IU93+IJ$21-$G$21,$IT93)</f>
        <v>27</v>
      </c>
      <c r="IK93" s="10">
        <f>INDEX('O3-8hr'!$A:$Z,$IU93+IK$21-$G$21,$IT93)</f>
        <v>26.000000000000004</v>
      </c>
      <c r="IL93" s="10">
        <f>INDEX('O3-8hr'!$A:$Z,$IU93+IL$21-$G$21,$IT93)</f>
        <v>17</v>
      </c>
      <c r="IM93" s="10">
        <f>INDEX('O3-8hr'!$A:$Z,$IU93+IM$21-$G$21,$IT93)</f>
        <v>29</v>
      </c>
      <c r="IN93" s="10">
        <f>INDEX('O3-8hr'!$A:$Z,$IU93+IN$21-$G$21,$IT93)</f>
        <v>27</v>
      </c>
      <c r="IO93" s="10">
        <f>INDEX('O3-8hr'!$A:$Z,$IU93+IO$21-$G$21,$IT93)</f>
        <v>31</v>
      </c>
      <c r="IP93" s="10">
        <f>INDEX('O3-8hr'!$A:$Z,$IU93+IP$21-$G$21,$IT93)</f>
        <v>24</v>
      </c>
      <c r="IQ93" s="15">
        <f>INDEX('O3-8hr'!$A:$Z,$IU93+IQ$21-$G$21,$IT93)</f>
        <v>27</v>
      </c>
      <c r="IR93" s="21">
        <f t="shared" si="60"/>
        <v>87.000000000000014</v>
      </c>
      <c r="IT93" s="40">
        <f>MATCH($B93,'O3-8hr'!$1:$1,0)</f>
        <v>14</v>
      </c>
      <c r="IU93" s="40">
        <f>MATCH(DATE($A93,$IT$18,$IU$18),'O3-8hr'!$B:$B,0)</f>
        <v>65</v>
      </c>
    </row>
    <row r="94" spans="1:255" ht="12.75" customHeight="1" x14ac:dyDescent="0.2">
      <c r="A94" s="21">
        <v>2015</v>
      </c>
      <c r="B94" s="21">
        <v>340130003</v>
      </c>
      <c r="C94" s="20">
        <f>INDEX(Sites!$A:$N,MATCH($B94,Sites!$A:$A,0),2)</f>
        <v>40.720989000000003</v>
      </c>
      <c r="D94" s="21" t="str">
        <f>INDEX(Sites!$A:$N,MATCH($B94,Sites!$A:$A,0),4)</f>
        <v>NJ</v>
      </c>
      <c r="E94" s="21" t="str">
        <f>INDEX(Sites!$A:$N,MATCH($B94,Sites!$A:$A,0),10)</f>
        <v>27.0</v>
      </c>
      <c r="F94" s="21" t="str">
        <f>INDEX(Sites!$A:$N,MATCH($B94,Sites!$A:$A,0),6)</f>
        <v>Newark Firehouse</v>
      </c>
      <c r="G94" s="16">
        <f>INDEX('O3-8hr'!$A:$Z,$IU94+G$21-$G$21,$IT94)</f>
        <v>28</v>
      </c>
      <c r="H94" s="10">
        <f>INDEX('O3-8hr'!$A:$Z,$IU94+H$21-$G$21,$IT94)</f>
        <v>43</v>
      </c>
      <c r="I94" s="10">
        <f>INDEX('O3-8hr'!$A:$Z,$IU94+I$21-$G$21,$IT94)</f>
        <v>22.000000000000004</v>
      </c>
      <c r="J94" s="10">
        <f>INDEX('O3-8hr'!$A:$Z,$IU94+J$21-$G$21,$IT94)</f>
        <v>17</v>
      </c>
      <c r="K94" s="10">
        <f>INDEX('O3-8hr'!$A:$Z,$IU94+K$21-$G$21,$IT94)</f>
        <v>29</v>
      </c>
      <c r="L94" s="10">
        <f>INDEX('O3-8hr'!$A:$Z,$IU94+L$21-$G$21,$IT94)</f>
        <v>30</v>
      </c>
      <c r="M94" s="10">
        <f>INDEX('O3-8hr'!$A:$Z,$IU94+M$21-$G$21,$IT94)</f>
        <v>38</v>
      </c>
      <c r="N94" s="10">
        <f>INDEX('O3-8hr'!$A:$Z,$IU94+N$21-$G$21,$IT94)</f>
        <v>49</v>
      </c>
      <c r="O94" s="10">
        <f>INDEX('O3-8hr'!$A:$Z,$IU94+O$21-$G$21,$IT94)</f>
        <v>45.000000000000007</v>
      </c>
      <c r="P94" s="10">
        <f>INDEX('O3-8hr'!$A:$Z,$IU94+P$21-$G$21,$IT94)</f>
        <v>5</v>
      </c>
      <c r="Q94" s="10">
        <f>INDEX('O3-8hr'!$A:$Z,$IU94+Q$21-$G$21,$IT94)</f>
        <v>45.000000000000007</v>
      </c>
      <c r="R94" s="10">
        <f>INDEX('O3-8hr'!$A:$Z,$IU94+R$21-$G$21,$IT94)</f>
        <v>43</v>
      </c>
      <c r="S94" s="10">
        <f>INDEX('O3-8hr'!$A:$Z,$IU94+S$21-$G$21,$IT94)</f>
        <v>28</v>
      </c>
      <c r="T94" s="10">
        <f>INDEX('O3-8hr'!$A:$Z,$IU94+T$21-$G$21,$IT94)</f>
        <v>21</v>
      </c>
      <c r="U94" s="10">
        <f>INDEX('O3-8hr'!$A:$Z,$IU94+U$21-$G$21,$IT94)</f>
        <v>37.000000000000007</v>
      </c>
      <c r="V94" s="10">
        <f>INDEX('O3-8hr'!$A:$Z,$IU94+V$21-$G$21,$IT94)</f>
        <v>30</v>
      </c>
      <c r="W94" s="10">
        <f>INDEX('O3-8hr'!$A:$Z,$IU94+W$21-$G$21,$IT94)</f>
        <v>38</v>
      </c>
      <c r="X94" s="10">
        <f>INDEX('O3-8hr'!$A:$Z,$IU94+X$21-$G$21,$IT94)</f>
        <v>39</v>
      </c>
      <c r="Y94" s="10">
        <f>INDEX('O3-8hr'!$A:$Z,$IU94+Y$21-$G$21,$IT94)</f>
        <v>42</v>
      </c>
      <c r="Z94" s="10">
        <f>INDEX('O3-8hr'!$A:$Z,$IU94+Z$21-$G$21,$IT94)</f>
        <v>21</v>
      </c>
      <c r="AA94" s="10">
        <f>INDEX('O3-8hr'!$A:$Z,$IU94+AA$21-$G$21,$IT94)</f>
        <v>35</v>
      </c>
      <c r="AB94" s="10">
        <f>INDEX('O3-8hr'!$A:$Z,$IU94+AB$21-$G$21,$IT94)</f>
        <v>39</v>
      </c>
      <c r="AC94" s="10">
        <f>INDEX('O3-8hr'!$A:$Z,$IU94+AC$21-$G$21,$IT94)</f>
        <v>38</v>
      </c>
      <c r="AD94" s="10">
        <f>INDEX('O3-8hr'!$A:$Z,$IU94+AD$21-$G$21,$IT94)</f>
        <v>34</v>
      </c>
      <c r="AE94" s="10">
        <f>INDEX('O3-8hr'!$A:$Z,$IU94+AE$21-$G$21,$IT94)</f>
        <v>16</v>
      </c>
      <c r="AF94" s="10">
        <f>INDEX('O3-8hr'!$A:$Z,$IU94+AF$21-$G$21,$IT94)</f>
        <v>23</v>
      </c>
      <c r="AG94" s="10">
        <f>INDEX('O3-8hr'!$A:$Z,$IU94+AG$21-$G$21,$IT94)</f>
        <v>32</v>
      </c>
      <c r="AH94" s="10">
        <f>INDEX('O3-8hr'!$A:$Z,$IU94+AH$21-$G$21,$IT94)</f>
        <v>36.000000000000007</v>
      </c>
      <c r="AI94" s="10">
        <f>INDEX('O3-8hr'!$A:$Z,$IU94+AI$21-$G$21,$IT94)</f>
        <v>43</v>
      </c>
      <c r="AJ94" s="10">
        <f>INDEX('O3-8hr'!$A:$Z,$IU94+AJ$21-$G$21,$IT94)</f>
        <v>35</v>
      </c>
      <c r="AK94" s="10">
        <f>INDEX('O3-8hr'!$A:$Z,$IU94+AK$21-$G$21,$IT94)</f>
        <v>33</v>
      </c>
      <c r="AL94" s="10">
        <f>INDEX('O3-8hr'!$A:$Z,$IU94+AL$21-$G$21,$IT94)</f>
        <v>44.000000000000007</v>
      </c>
      <c r="AM94" s="10">
        <f>INDEX('O3-8hr'!$A:$Z,$IU94+AM$21-$G$21,$IT94)</f>
        <v>52.000000000000007</v>
      </c>
      <c r="AN94" s="10">
        <f>INDEX('O3-8hr'!$A:$Z,$IU94+AN$21-$G$21,$IT94)</f>
        <v>25</v>
      </c>
      <c r="AO94" s="10">
        <f>INDEX('O3-8hr'!$A:$Z,$IU94+AO$21-$G$21,$IT94)</f>
        <v>39</v>
      </c>
      <c r="AP94" s="10">
        <f>INDEX('O3-8hr'!$A:$Z,$IU94+AP$21-$G$21,$IT94)</f>
        <v>44.000000000000007</v>
      </c>
      <c r="AQ94" s="10">
        <f>INDEX('O3-8hr'!$A:$Z,$IU94+AQ$21-$G$21,$IT94)</f>
        <v>32</v>
      </c>
      <c r="AR94" s="10">
        <f>INDEX('O3-8hr'!$A:$Z,$IU94+AR$21-$G$21,$IT94)</f>
        <v>23</v>
      </c>
      <c r="AS94" s="10">
        <f>INDEX('O3-8hr'!$A:$Z,$IU94+AS$21-$G$21,$IT94)</f>
        <v>30</v>
      </c>
      <c r="AT94" s="10">
        <f>INDEX('O3-8hr'!$A:$Z,$IU94+AT$21-$G$21,$IT94)</f>
        <v>24</v>
      </c>
      <c r="AU94" s="10">
        <f>INDEX('O3-8hr'!$A:$Z,$IU94+AU$21-$G$21,$IT94)</f>
        <v>17</v>
      </c>
      <c r="AV94" s="10">
        <f>INDEX('O3-8hr'!$A:$Z,$IU94+AV$21-$G$21,$IT94)</f>
        <v>46</v>
      </c>
      <c r="AW94" s="10">
        <f>INDEX('O3-8hr'!$A:$Z,$IU94+AW$21-$G$21,$IT94)</f>
        <v>46</v>
      </c>
      <c r="AX94" s="10">
        <f>INDEX('O3-8hr'!$A:$Z,$IU94+AX$21-$G$21,$IT94)</f>
        <v>42</v>
      </c>
      <c r="AY94" s="10">
        <f>INDEX('O3-8hr'!$A:$Z,$IU94+AY$21-$G$21,$IT94)</f>
        <v>32</v>
      </c>
      <c r="AZ94" s="10">
        <f>INDEX('O3-8hr'!$A:$Z,$IU94+AZ$21-$G$21,$IT94)</f>
        <v>47</v>
      </c>
      <c r="BA94" s="10">
        <f>INDEX('O3-8hr'!$A:$Z,$IU94+BA$21-$G$21,$IT94)</f>
        <v>40</v>
      </c>
      <c r="BB94" s="10">
        <f>INDEX('O3-8hr'!$A:$Z,$IU94+BB$21-$G$21,$IT94)</f>
        <v>37.000000000000007</v>
      </c>
      <c r="BC94" s="10">
        <f>INDEX('O3-8hr'!$A:$Z,$IU94+BC$21-$G$21,$IT94)</f>
        <v>61.000000000000007</v>
      </c>
      <c r="BD94" s="10">
        <f>INDEX('O3-8hr'!$A:$Z,$IU94+BD$21-$G$21,$IT94)</f>
        <v>39</v>
      </c>
      <c r="BE94" s="10">
        <f>INDEX('O3-8hr'!$A:$Z,$IU94+BE$21-$G$21,$IT94)</f>
        <v>27</v>
      </c>
      <c r="BF94" s="10">
        <f>INDEX('O3-8hr'!$A:$Z,$IU94+BF$21-$G$21,$IT94)</f>
        <v>44.000000000000007</v>
      </c>
      <c r="BG94" s="10">
        <f>INDEX('O3-8hr'!$A:$Z,$IU94+BG$21-$G$21,$IT94)</f>
        <v>46</v>
      </c>
      <c r="BH94" s="10">
        <f>INDEX('O3-8hr'!$A:$Z,$IU94+BH$21-$G$21,$IT94)</f>
        <v>36.000000000000007</v>
      </c>
      <c r="BI94" s="10">
        <f>INDEX('O3-8hr'!$A:$Z,$IU94+BI$21-$G$21,$IT94)</f>
        <v>40</v>
      </c>
      <c r="BJ94" s="10">
        <f>INDEX('O3-8hr'!$A:$Z,$IU94+BJ$21-$G$21,$IT94)</f>
        <v>39</v>
      </c>
      <c r="BK94" s="10">
        <f>INDEX('O3-8hr'!$A:$Z,$IU94+BK$21-$G$21,$IT94)</f>
        <v>44.000000000000007</v>
      </c>
      <c r="BL94" s="10">
        <f>INDEX('O3-8hr'!$A:$Z,$IU94+BL$21-$G$21,$IT94)</f>
        <v>37.000000000000007</v>
      </c>
      <c r="BM94" s="10">
        <f>INDEX('O3-8hr'!$A:$Z,$IU94+BM$21-$G$21,$IT94)</f>
        <v>47</v>
      </c>
      <c r="BN94" s="10">
        <f>INDEX('O3-8hr'!$A:$Z,$IU94+BN$21-$G$21,$IT94)</f>
        <v>47</v>
      </c>
      <c r="BO94" s="10">
        <f>INDEX('O3-8hr'!$A:$Z,$IU94+BO$21-$G$21,$IT94)</f>
        <v>30</v>
      </c>
      <c r="BP94" s="10">
        <f>INDEX('O3-8hr'!$A:$Z,$IU94+BP$21-$G$21,$IT94)</f>
        <v>27</v>
      </c>
      <c r="BQ94" s="10">
        <f>INDEX('O3-8hr'!$A:$Z,$IU94+BQ$21-$G$21,$IT94)</f>
        <v>34</v>
      </c>
      <c r="BR94" s="10">
        <f>INDEX('O3-8hr'!$A:$Z,$IU94+BR$21-$G$21,$IT94)</f>
        <v>46</v>
      </c>
      <c r="BS94" s="10">
        <f>INDEX('O3-8hr'!$A:$Z,$IU94+BS$21-$G$21,$IT94)</f>
        <v>67</v>
      </c>
      <c r="BT94" s="10">
        <f>INDEX('O3-8hr'!$A:$Z,$IU94+BT$21-$G$21,$IT94)</f>
        <v>58</v>
      </c>
      <c r="BU94" s="10">
        <f>INDEX('O3-8hr'!$A:$Z,$IU94+BU$21-$G$21,$IT94)</f>
        <v>34</v>
      </c>
      <c r="BV94" s="10">
        <f>INDEX('O3-8hr'!$A:$Z,$IU94+BV$21-$G$21,$IT94)</f>
        <v>44.000000000000007</v>
      </c>
      <c r="BW94" s="10">
        <f>INDEX('O3-8hr'!$A:$Z,$IU94+BW$21-$G$21,$IT94)</f>
        <v>49</v>
      </c>
      <c r="BX94" s="10">
        <f>INDEX('O3-8hr'!$A:$Z,$IU94+BX$21-$G$21,$IT94)</f>
        <v>18.000000000000004</v>
      </c>
      <c r="BY94" s="10">
        <f>INDEX('O3-8hr'!$A:$Z,$IU94+BY$21-$G$21,$IT94)</f>
        <v>28</v>
      </c>
      <c r="BZ94" s="10">
        <f>INDEX('O3-8hr'!$A:$Z,$IU94+BZ$21-$G$21,$IT94)</f>
        <v>27</v>
      </c>
      <c r="CA94" s="10">
        <f>INDEX('O3-8hr'!$A:$Z,$IU94+CA$21-$G$21,$IT94)</f>
        <v>55</v>
      </c>
      <c r="CB94" s="10">
        <f>INDEX('O3-8hr'!$A:$Z,$IU94+CB$21-$G$21,$IT94)</f>
        <v>38</v>
      </c>
      <c r="CC94" s="10">
        <f>INDEX('O3-8hr'!$A:$Z,$IU94+CC$21-$G$21,$IT94)</f>
        <v>52.000000000000007</v>
      </c>
      <c r="CD94" s="10">
        <f>INDEX('O3-8hr'!$A:$Z,$IU94+CD$21-$G$21,$IT94)</f>
        <v>53.000000000000007</v>
      </c>
      <c r="CE94" s="10">
        <f>INDEX('O3-8hr'!$A:$Z,$IU94+CE$21-$G$21,$IT94)</f>
        <v>40</v>
      </c>
      <c r="CF94" s="10">
        <f>INDEX('O3-8hr'!$A:$Z,$IU94+CF$21-$G$21,$IT94)</f>
        <v>57</v>
      </c>
      <c r="CG94" s="10">
        <f>INDEX('O3-8hr'!$A:$Z,$IU94+CG$21-$G$21,$IT94)</f>
        <v>28</v>
      </c>
      <c r="CH94" s="10">
        <f>INDEX('O3-8hr'!$A:$Z,$IU94+CH$21-$G$21,$IT94)</f>
        <v>33</v>
      </c>
      <c r="CI94" s="10">
        <f>INDEX('O3-8hr'!$A:$Z,$IU94+CI$21-$G$21,$IT94)</f>
        <v>36.000000000000007</v>
      </c>
      <c r="CJ94" s="10">
        <f>INDEX('O3-8hr'!$A:$Z,$IU94+CJ$21-$G$21,$IT94)</f>
        <v>29</v>
      </c>
      <c r="CK94" s="10">
        <f>INDEX('O3-8hr'!$A:$Z,$IU94+CK$21-$G$21,$IT94)</f>
        <v>50</v>
      </c>
      <c r="CL94" s="10">
        <f>INDEX('O3-8hr'!$A:$Z,$IU94+CL$21-$G$21,$IT94)</f>
        <v>46</v>
      </c>
      <c r="CM94" s="10">
        <f>INDEX('O3-8hr'!$A:$Z,$IU94+CM$21-$G$21,$IT94)</f>
        <v>66</v>
      </c>
      <c r="CN94" s="10">
        <f>INDEX('O3-8hr'!$A:$Z,$IU94+CN$21-$G$21,$IT94)</f>
        <v>63</v>
      </c>
      <c r="CO94" s="10">
        <f>INDEX('O3-8hr'!$A:$Z,$IU94+CO$21-$G$21,$IT94)</f>
        <v>70</v>
      </c>
      <c r="CP94" s="10">
        <f>INDEX('O3-8hr'!$A:$Z,$IU94+CP$21-$G$21,$IT94)</f>
        <v>32</v>
      </c>
      <c r="CQ94" s="10">
        <f>INDEX('O3-8hr'!$A:$Z,$IU94+CQ$21-$G$21,$IT94)</f>
        <v>55</v>
      </c>
      <c r="CR94" s="10">
        <f>INDEX('O3-8hr'!$A:$Z,$IU94+CR$21-$G$21,$IT94)</f>
        <v>31</v>
      </c>
      <c r="CS94" s="10">
        <f>INDEX('O3-8hr'!$A:$Z,$IU94+CS$21-$G$21,$IT94)</f>
        <v>31</v>
      </c>
      <c r="CT94" s="10">
        <f>INDEX('O3-8hr'!$A:$Z,$IU94+CT$21-$G$21,$IT94)</f>
        <v>32</v>
      </c>
      <c r="CU94" s="10">
        <f>INDEX('O3-8hr'!$A:$Z,$IU94+CU$21-$G$21,$IT94)</f>
        <v>15.000000000000002</v>
      </c>
      <c r="CV94" s="10">
        <f>INDEX('O3-8hr'!$A:$Z,$IU94+CV$21-$G$21,$IT94)</f>
        <v>11.000000000000002</v>
      </c>
      <c r="CW94" s="10">
        <f>INDEX('O3-8hr'!$A:$Z,$IU94+CW$21-$G$21,$IT94)</f>
        <v>26.000000000000004</v>
      </c>
      <c r="CX94" s="10">
        <f>INDEX('O3-8hr'!$A:$Z,$IU94+CX$21-$G$21,$IT94)</f>
        <v>21</v>
      </c>
      <c r="CY94" s="10">
        <f>INDEX('O3-8hr'!$A:$Z,$IU94+CY$21-$G$21,$IT94)</f>
        <v>13.000000000000002</v>
      </c>
      <c r="CZ94" s="10">
        <f>INDEX('O3-8hr'!$A:$Z,$IU94+CZ$21-$G$21,$IT94)</f>
        <v>44.000000000000007</v>
      </c>
      <c r="DA94" s="10">
        <f>INDEX('O3-8hr'!$A:$Z,$IU94+DA$21-$G$21,$IT94)</f>
        <v>38</v>
      </c>
      <c r="DB94" s="10">
        <f>INDEX('O3-8hr'!$A:$Z,$IU94+DB$21-$G$21,$IT94)</f>
        <v>41</v>
      </c>
      <c r="DC94" s="10">
        <f>INDEX('O3-8hr'!$A:$Z,$IU94+DC$21-$G$21,$IT94)</f>
        <v>54</v>
      </c>
      <c r="DD94" s="10">
        <f>INDEX('O3-8hr'!$A:$Z,$IU94+DD$21-$G$21,$IT94)</f>
        <v>60</v>
      </c>
      <c r="DE94" s="10">
        <f>INDEX('O3-8hr'!$A:$Z,$IU94+DE$21-$G$21,$IT94)</f>
        <v>72.000000000000014</v>
      </c>
      <c r="DF94" s="10">
        <f>INDEX('O3-8hr'!$A:$Z,$IU94+DF$21-$G$21,$IT94)</f>
        <v>53.000000000000007</v>
      </c>
      <c r="DG94" s="10">
        <f>INDEX('O3-8hr'!$A:$Z,$IU94+DG$21-$G$21,$IT94)</f>
        <v>46</v>
      </c>
      <c r="DH94" s="10">
        <f>INDEX('O3-8hr'!$A:$Z,$IU94+DH$21-$G$21,$IT94)</f>
        <v>71.000000000000014</v>
      </c>
      <c r="DI94" s="10">
        <f>INDEX('O3-8hr'!$A:$Z,$IU94+DI$21-$G$21,$IT94)</f>
        <v>29</v>
      </c>
      <c r="DJ94" s="10">
        <f>INDEX('O3-8hr'!$A:$Z,$IU94+DJ$21-$G$21,$IT94)</f>
        <v>28</v>
      </c>
      <c r="DK94" s="10">
        <f>INDEX('O3-8hr'!$A:$Z,$IU94+DK$21-$G$21,$IT94)</f>
        <v>34</v>
      </c>
      <c r="DL94" s="10">
        <f>INDEX('O3-8hr'!$A:$Z,$IU94+DL$21-$G$21,$IT94)</f>
        <v>28</v>
      </c>
      <c r="DM94" s="10">
        <f>INDEX('O3-8hr'!$A:$Z,$IU94+DM$21-$G$21,$IT94)</f>
        <v>42</v>
      </c>
      <c r="DN94" s="10">
        <f>INDEX('O3-8hr'!$A:$Z,$IU94+DN$21-$G$21,$IT94)</f>
        <v>22.000000000000004</v>
      </c>
      <c r="DO94" s="10">
        <f>INDEX('O3-8hr'!$A:$Z,$IU94+DO$21-$G$21,$IT94)</f>
        <v>35</v>
      </c>
      <c r="DP94" s="10">
        <f>INDEX('O3-8hr'!$A:$Z,$IU94+DP$21-$G$21,$IT94)</f>
        <v>54</v>
      </c>
      <c r="DQ94" s="10">
        <f>INDEX('O3-8hr'!$A:$Z,$IU94+DQ$21-$G$21,$IT94)</f>
        <v>47</v>
      </c>
      <c r="DR94" s="10">
        <f>INDEX('O3-8hr'!$A:$Z,$IU94+DR$21-$G$21,$IT94)</f>
        <v>40</v>
      </c>
      <c r="DS94" s="10">
        <f>INDEX('O3-8hr'!$A:$Z,$IU94+DS$21-$G$21,$IT94)</f>
        <v>44.000000000000007</v>
      </c>
      <c r="DT94" s="10">
        <f>INDEX('O3-8hr'!$A:$Z,$IU94+DT$21-$G$21,$IT94)</f>
        <v>50</v>
      </c>
      <c r="DU94" s="10">
        <f>INDEX('O3-8hr'!$A:$Z,$IU94+DU$21-$G$21,$IT94)</f>
        <v>28</v>
      </c>
      <c r="DV94" s="10">
        <f>INDEX('O3-8hr'!$A:$Z,$IU94+DV$21-$G$21,$IT94)</f>
        <v>31</v>
      </c>
      <c r="DW94" s="10">
        <f>INDEX('O3-8hr'!$A:$Z,$IU94+DW$21-$G$21,$IT94)</f>
        <v>34</v>
      </c>
      <c r="DX94" s="10">
        <f>INDEX('O3-8hr'!$A:$Z,$IU94+DX$21-$G$21,$IT94)</f>
        <v>37.000000000000007</v>
      </c>
      <c r="DY94" s="10">
        <f>INDEX('O3-8hr'!$A:$Z,$IU94+DY$21-$G$21,$IT94)</f>
        <v>58</v>
      </c>
      <c r="DZ94" s="10">
        <f>INDEX('O3-8hr'!$A:$Z,$IU94+DZ$21-$G$21,$IT94)</f>
        <v>35</v>
      </c>
      <c r="EA94" s="10">
        <f>INDEX('O3-8hr'!$A:$Z,$IU94+EA$21-$G$21,$IT94)</f>
        <v>50</v>
      </c>
      <c r="EB94" s="10">
        <f>INDEX('O3-8hr'!$A:$Z,$IU94+EB$21-$G$21,$IT94)</f>
        <v>49</v>
      </c>
      <c r="EC94" s="10">
        <f>INDEX('O3-8hr'!$A:$Z,$IU94+EC$21-$G$21,$IT94)</f>
        <v>47</v>
      </c>
      <c r="ED94" s="10">
        <f>INDEX('O3-8hr'!$A:$Z,$IU94+ED$21-$G$21,$IT94)</f>
        <v>40</v>
      </c>
      <c r="EE94" s="10">
        <f>INDEX('O3-8hr'!$A:$Z,$IU94+EE$21-$G$21,$IT94)</f>
        <v>51.000000000000007</v>
      </c>
      <c r="EF94" s="10">
        <f>INDEX('O3-8hr'!$A:$Z,$IU94+EF$21-$G$21,$IT94)</f>
        <v>37.000000000000007</v>
      </c>
      <c r="EG94" s="10">
        <f>INDEX('O3-8hr'!$A:$Z,$IU94+EG$21-$G$21,$IT94)</f>
        <v>29</v>
      </c>
      <c r="EH94" s="10">
        <f>INDEX('O3-8hr'!$A:$Z,$IU94+EH$21-$G$21,$IT94)</f>
        <v>41</v>
      </c>
      <c r="EI94" s="10">
        <f>INDEX('O3-8hr'!$A:$Z,$IU94+EI$21-$G$21,$IT94)</f>
        <v>55</v>
      </c>
      <c r="EJ94" s="10">
        <f>INDEX('O3-8hr'!$A:$Z,$IU94+EJ$21-$G$21,$IT94)</f>
        <v>48</v>
      </c>
      <c r="EK94" s="10">
        <f>INDEX('O3-8hr'!$A:$Z,$IU94+EK$21-$G$21,$IT94)</f>
        <v>48</v>
      </c>
      <c r="EL94" s="10">
        <f>INDEX('O3-8hr'!$A:$Z,$IU94+EL$21-$G$21,$IT94)</f>
        <v>28</v>
      </c>
      <c r="EM94" s="10">
        <f>INDEX('O3-8hr'!$A:$Z,$IU94+EM$21-$G$21,$IT94)</f>
        <v>35</v>
      </c>
      <c r="EN94" s="10">
        <f>INDEX('O3-8hr'!$A:$Z,$IU94+EN$21-$G$21,$IT94)</f>
        <v>51.000000000000007</v>
      </c>
      <c r="EO94" s="10">
        <f>INDEX('O3-8hr'!$A:$Z,$IU94+EO$21-$G$21,$IT94)</f>
        <v>44.000000000000007</v>
      </c>
      <c r="EP94" s="10">
        <f>INDEX('O3-8hr'!$A:$Z,$IU94+EP$21-$G$21,$IT94)</f>
        <v>45.000000000000007</v>
      </c>
      <c r="EQ94" s="10">
        <f>INDEX('O3-8hr'!$A:$Z,$IU94+EQ$21-$G$21,$IT94)</f>
        <v>56</v>
      </c>
      <c r="ER94" s="10">
        <f>INDEX('O3-8hr'!$A:$Z,$IU94+ER$21-$G$21,$IT94)</f>
        <v>55</v>
      </c>
      <c r="ES94" s="10">
        <f>INDEX('O3-8hr'!$A:$Z,$IU94+ES$21-$G$21,$IT94)</f>
        <v>50</v>
      </c>
      <c r="ET94" s="10">
        <f>INDEX('O3-8hr'!$A:$Z,$IU94+ET$21-$G$21,$IT94)</f>
        <v>38</v>
      </c>
      <c r="EU94" s="10">
        <f>INDEX('O3-8hr'!$A:$Z,$IU94+EU$21-$G$21,$IT94)</f>
        <v>42</v>
      </c>
      <c r="EV94" s="10">
        <f>INDEX('O3-8hr'!$A:$Z,$IU94+EV$21-$G$21,$IT94)</f>
        <v>42</v>
      </c>
      <c r="EW94" s="10">
        <f>INDEX('O3-8hr'!$A:$Z,$IU94+EW$21-$G$21,$IT94)</f>
        <v>53.000000000000007</v>
      </c>
      <c r="EX94" s="10">
        <f>INDEX('O3-8hr'!$A:$Z,$IU94+EX$21-$G$21,$IT94)</f>
        <v>60</v>
      </c>
      <c r="EY94" s="10">
        <f>INDEX('O3-8hr'!$A:$Z,$IU94+EY$21-$G$21,$IT94)</f>
        <v>51.000000000000007</v>
      </c>
      <c r="EZ94" s="10">
        <f>INDEX('O3-8hr'!$A:$Z,$IU94+EZ$21-$G$21,$IT94)</f>
        <v>62</v>
      </c>
      <c r="FA94" s="10">
        <f>INDEX('O3-8hr'!$A:$Z,$IU94+FA$21-$G$21,$IT94)</f>
        <v>74.000000000000014</v>
      </c>
      <c r="FB94" s="10">
        <f>INDEX('O3-8hr'!$A:$Z,$IU94+FB$21-$G$21,$IT94)</f>
        <v>42</v>
      </c>
      <c r="FC94" s="10">
        <f>INDEX('O3-8hr'!$A:$Z,$IU94+FC$21-$G$21,$IT94)</f>
        <v>40</v>
      </c>
      <c r="FD94" s="10">
        <f>INDEX('O3-8hr'!$A:$Z,$IU94+FD$21-$G$21,$IT94)</f>
        <v>52.000000000000007</v>
      </c>
      <c r="FE94" s="10">
        <f>INDEX('O3-8hr'!$A:$Z,$IU94+FE$21-$G$21,$IT94)</f>
        <v>46</v>
      </c>
      <c r="FF94" s="10">
        <f>INDEX('O3-8hr'!$A:$Z,$IU94+FF$21-$G$21,$IT94)</f>
        <v>60</v>
      </c>
      <c r="FG94" s="10">
        <f>INDEX('O3-8hr'!$A:$Z,$IU94+FG$21-$G$21,$IT94)</f>
        <v>54</v>
      </c>
      <c r="FH94" s="10">
        <f>INDEX('O3-8hr'!$A:$Z,$IU94+FH$21-$G$21,$IT94)</f>
        <v>49</v>
      </c>
      <c r="FI94" s="10">
        <f>INDEX('O3-8hr'!$A:$Z,$IU94+FI$21-$G$21,$IT94)</f>
        <v>41</v>
      </c>
      <c r="FJ94" s="10">
        <f>INDEX('O3-8hr'!$A:$Z,$IU94+FJ$21-$G$21,$IT94)</f>
        <v>39</v>
      </c>
      <c r="FK94" s="10">
        <f>INDEX('O3-8hr'!$A:$Z,$IU94+FK$21-$G$21,$IT94)</f>
        <v>41</v>
      </c>
      <c r="FL94" s="10">
        <f>INDEX('O3-8hr'!$A:$Z,$IU94+FL$21-$G$21,$IT94)</f>
        <v>37.000000000000007</v>
      </c>
      <c r="FM94" s="10">
        <f>INDEX('O3-8hr'!$A:$Z,$IU94+FM$21-$G$21,$IT94)</f>
        <v>23</v>
      </c>
      <c r="FN94" s="10">
        <f>INDEX('O3-8hr'!$A:$Z,$IU94+FN$21-$G$21,$IT94)</f>
        <v>31</v>
      </c>
      <c r="FO94" s="10">
        <f>INDEX('O3-8hr'!$A:$Z,$IU94+FO$21-$G$21,$IT94)</f>
        <v>35</v>
      </c>
      <c r="FP94" s="10">
        <f>INDEX('O3-8hr'!$A:$Z,$IU94+FP$21-$G$21,$IT94)</f>
        <v>42</v>
      </c>
      <c r="FQ94" s="10">
        <f>INDEX('O3-8hr'!$A:$Z,$IU94+FQ$21-$G$21,$IT94)</f>
        <v>52.000000000000007</v>
      </c>
      <c r="FR94" s="10">
        <f>INDEX('O3-8hr'!$A:$Z,$IU94+FR$21-$G$21,$IT94)</f>
        <v>61.000000000000007</v>
      </c>
      <c r="FS94" s="10">
        <f>INDEX('O3-8hr'!$A:$Z,$IU94+FS$21-$G$21,$IT94)</f>
        <v>60</v>
      </c>
      <c r="FT94" s="10">
        <f>INDEX('O3-8hr'!$A:$Z,$IU94+FT$21-$G$21,$IT94)</f>
        <v>69</v>
      </c>
      <c r="FU94" s="10">
        <f>INDEX('O3-8hr'!$A:$Z,$IU94+FU$21-$G$21,$IT94)</f>
        <v>47</v>
      </c>
      <c r="FV94" s="10">
        <f>INDEX('O3-8hr'!$A:$Z,$IU94+FV$21-$G$21,$IT94)</f>
        <v>25</v>
      </c>
      <c r="FW94" s="10">
        <f>INDEX('O3-8hr'!$A:$Z,$IU94+FW$21-$G$21,$IT94)</f>
        <v>19</v>
      </c>
      <c r="FX94" s="10">
        <f>INDEX('O3-8hr'!$A:$Z,$IU94+FX$21-$G$21,$IT94)</f>
        <v>48</v>
      </c>
      <c r="FY94" s="10">
        <f>INDEX('O3-8hr'!$A:$Z,$IU94+FY$21-$G$21,$IT94)</f>
        <v>50</v>
      </c>
      <c r="FZ94" s="10">
        <f>INDEX('O3-8hr'!$A:$Z,$IU94+FZ$21-$G$21,$IT94)</f>
        <v>44.000000000000007</v>
      </c>
      <c r="GA94" s="10">
        <f>INDEX('O3-8hr'!$A:$Z,$IU94+GA$21-$G$21,$IT94)</f>
        <v>63</v>
      </c>
      <c r="GB94" s="10">
        <f>INDEX('O3-8hr'!$A:$Z,$IU94+GB$21-$G$21,$IT94)</f>
        <v>64</v>
      </c>
      <c r="GC94" s="10">
        <f>INDEX('O3-8hr'!$A:$Z,$IU94+GC$21-$G$21,$IT94)</f>
        <v>48</v>
      </c>
      <c r="GD94" s="10">
        <f>INDEX('O3-8hr'!$A:$Z,$IU94+GD$21-$G$21,$IT94)</f>
        <v>34</v>
      </c>
      <c r="GE94" s="10">
        <f>INDEX('O3-8hr'!$A:$Z,$IU94+GE$21-$G$21,$IT94)</f>
        <v>36.000000000000007</v>
      </c>
      <c r="GF94" s="10">
        <f>INDEX('O3-8hr'!$A:$Z,$IU94+GF$21-$G$21,$IT94)</f>
        <v>60</v>
      </c>
      <c r="GG94" s="10">
        <f>INDEX('O3-8hr'!$A:$Z,$IU94+GG$21-$G$21,$IT94)</f>
        <v>60</v>
      </c>
      <c r="GH94" s="10">
        <f>INDEX('O3-8hr'!$A:$Z,$IU94+GH$21-$G$21,$IT94)</f>
        <v>55</v>
      </c>
      <c r="GI94" s="10">
        <f>INDEX('O3-8hr'!$A:$Z,$IU94+GI$21-$G$21,$IT94)</f>
        <v>59.000000000000007</v>
      </c>
      <c r="GJ94" s="10">
        <f>INDEX('O3-8hr'!$A:$Z,$IU94+GJ$21-$G$21,$IT94)</f>
        <v>60</v>
      </c>
      <c r="GK94" s="10">
        <f>INDEX('O3-8hr'!$A:$Z,$IU94+GK$21-$G$21,$IT94)</f>
        <v>65</v>
      </c>
      <c r="GL94" s="10">
        <f>INDEX('O3-8hr'!$A:$Z,$IU94+GL$21-$G$21,$IT94)</f>
        <v>37.000000000000007</v>
      </c>
      <c r="GM94" s="10">
        <f>INDEX('O3-8hr'!$A:$Z,$IU94+GM$21-$G$21,$IT94)</f>
        <v>34</v>
      </c>
      <c r="GN94" s="10">
        <f>INDEX('O3-8hr'!$A:$Z,$IU94+GN$21-$G$21,$IT94)</f>
        <v>45.000000000000007</v>
      </c>
      <c r="GO94" s="10">
        <f>INDEX('O3-8hr'!$A:$Z,$IU94+GO$21-$G$21,$IT94)</f>
        <v>59.000000000000007</v>
      </c>
      <c r="GP94" s="10">
        <f>INDEX('O3-8hr'!$A:$Z,$IU94+GP$21-$G$21,$IT94)</f>
        <v>74.000000000000014</v>
      </c>
      <c r="GQ94" s="10">
        <f>INDEX('O3-8hr'!$A:$Z,$IU94+GQ$21-$G$21,$IT94)</f>
        <v>33</v>
      </c>
      <c r="GR94" s="10">
        <f>INDEX('O3-8hr'!$A:$Z,$IU94+GR$21-$G$21,$IT94)</f>
        <v>20</v>
      </c>
      <c r="GS94" s="10">
        <f>INDEX('O3-8hr'!$A:$Z,$IU94+GS$21-$G$21,$IT94)</f>
        <v>34</v>
      </c>
      <c r="GT94" s="10">
        <f>INDEX('O3-8hr'!$A:$Z,$IU94+GT$21-$G$21,$IT94)</f>
        <v>36.000000000000007</v>
      </c>
      <c r="GU94" s="10">
        <f>INDEX('O3-8hr'!$A:$Z,$IU94+GU$21-$G$21,$IT94)</f>
        <v>27</v>
      </c>
      <c r="GV94" s="10">
        <f>INDEX('O3-8hr'!$A:$Z,$IU94+GV$21-$G$21,$IT94)</f>
        <v>28</v>
      </c>
      <c r="GW94" s="10">
        <f>INDEX('O3-8hr'!$A:$Z,$IU94+GW$21-$G$21,$IT94)</f>
        <v>51.000000000000007</v>
      </c>
      <c r="GX94" s="10">
        <f>INDEX('O3-8hr'!$A:$Z,$IU94+GX$21-$G$21,$IT94)</f>
        <v>64</v>
      </c>
      <c r="GY94" s="10">
        <f>INDEX('O3-8hr'!$A:$Z,$IU94+GY$21-$G$21,$IT94)</f>
        <v>73.000000000000014</v>
      </c>
      <c r="GZ94" s="10">
        <f>INDEX('O3-8hr'!$A:$Z,$IU94+GZ$21-$G$21,$IT94)</f>
        <v>54</v>
      </c>
      <c r="HA94" s="10">
        <f>INDEX('O3-8hr'!$A:$Z,$IU94+HA$21-$G$21,$IT94)</f>
        <v>38</v>
      </c>
      <c r="HB94" s="10">
        <f>INDEX('O3-8hr'!$A:$Z,$IU94+HB$21-$G$21,$IT94)</f>
        <v>31</v>
      </c>
      <c r="HC94" s="10">
        <f>INDEX('O3-8hr'!$A:$Z,$IU94+HC$21-$G$21,$IT94)</f>
        <v>27</v>
      </c>
      <c r="HD94" s="10">
        <f>INDEX('O3-8hr'!$A:$Z,$IU94+HD$21-$G$21,$IT94)</f>
        <v>25</v>
      </c>
      <c r="HE94" s="10">
        <f>INDEX('O3-8hr'!$A:$Z,$IU94+HE$21-$G$21,$IT94)</f>
        <v>36.000000000000007</v>
      </c>
      <c r="HF94" s="10">
        <f>INDEX('O3-8hr'!$A:$Z,$IU94+HF$21-$G$21,$IT94)</f>
        <v>39</v>
      </c>
      <c r="HG94" s="10">
        <f>INDEX('O3-8hr'!$A:$Z,$IU94+HG$21-$G$21,$IT94)</f>
        <v>23</v>
      </c>
      <c r="HH94" s="10">
        <f>INDEX('O3-8hr'!$A:$Z,$IU94+HH$21-$G$21,$IT94)</f>
        <v>28</v>
      </c>
      <c r="HI94" s="10">
        <f>INDEX('O3-8hr'!$A:$Z,$IU94+HI$21-$G$21,$IT94)</f>
        <v>25</v>
      </c>
      <c r="HJ94" s="10">
        <f>INDEX('O3-8hr'!$A:$Z,$IU94+HJ$21-$G$21,$IT94)</f>
        <v>18.000000000000004</v>
      </c>
      <c r="HK94" s="10">
        <f>INDEX('O3-8hr'!$A:$Z,$IU94+HK$21-$G$21,$IT94)</f>
        <v>17</v>
      </c>
      <c r="HL94" s="10">
        <f>INDEX('O3-8hr'!$A:$Z,$IU94+HL$21-$G$21,$IT94)</f>
        <v>21</v>
      </c>
      <c r="HM94" s="10">
        <f>INDEX('O3-8hr'!$A:$Z,$IU94+HM$21-$G$21,$IT94)</f>
        <v>15.000000000000002</v>
      </c>
      <c r="HN94" s="10">
        <f>INDEX('O3-8hr'!$A:$Z,$IU94+HN$21-$G$21,$IT94)</f>
        <v>17</v>
      </c>
      <c r="HO94" s="10">
        <f>INDEX('O3-8hr'!$A:$Z,$IU94+HO$21-$G$21,$IT94)</f>
        <v>16</v>
      </c>
      <c r="HP94" s="10">
        <f>INDEX('O3-8hr'!$A:$Z,$IU94+HP$21-$G$21,$IT94)</f>
        <v>27</v>
      </c>
      <c r="HQ94" s="10">
        <f>INDEX('O3-8hr'!$A:$Z,$IU94+HQ$21-$G$21,$IT94)</f>
        <v>25</v>
      </c>
      <c r="HR94" s="10">
        <f>INDEX('O3-8hr'!$A:$Z,$IU94+HR$21-$G$21,$IT94)</f>
        <v>29</v>
      </c>
      <c r="HS94" s="10">
        <f>INDEX('O3-8hr'!$A:$Z,$IU94+HS$21-$G$21,$IT94)</f>
        <v>8</v>
      </c>
      <c r="HT94" s="10">
        <f>INDEX('O3-8hr'!$A:$Z,$IU94+HT$21-$G$21,$IT94)</f>
        <v>15.000000000000002</v>
      </c>
      <c r="HU94" s="10">
        <f>INDEX('O3-8hr'!$A:$Z,$IU94+HU$21-$G$21,$IT94)</f>
        <v>32</v>
      </c>
      <c r="HV94" s="10">
        <f>INDEX('O3-8hr'!$A:$Z,$IU94+HV$21-$G$21,$IT94)</f>
        <v>28</v>
      </c>
      <c r="HW94" s="10">
        <f>INDEX('O3-8hr'!$A:$Z,$IU94+HW$21-$G$21,$IT94)</f>
        <v>34</v>
      </c>
      <c r="HX94" s="10">
        <f>INDEX('O3-8hr'!$A:$Z,$IU94+HX$21-$G$21,$IT94)</f>
        <v>34</v>
      </c>
      <c r="HY94" s="10">
        <f>INDEX('O3-8hr'!$A:$Z,$IU94+HY$21-$G$21,$IT94)</f>
        <v>24</v>
      </c>
      <c r="HZ94" s="10">
        <f>INDEX('O3-8hr'!$A:$Z,$IU94+HZ$21-$G$21,$IT94)</f>
        <v>13.000000000000002</v>
      </c>
      <c r="IA94" s="10">
        <f>INDEX('O3-8hr'!$A:$Z,$IU94+IA$21-$G$21,$IT94)</f>
        <v>25</v>
      </c>
      <c r="IB94" s="10">
        <f>INDEX('O3-8hr'!$A:$Z,$IU94+IB$21-$G$21,$IT94)</f>
        <v>32</v>
      </c>
      <c r="IC94" s="10">
        <f>INDEX('O3-8hr'!$A:$Z,$IU94+IC$21-$G$21,$IT94)</f>
        <v>23</v>
      </c>
      <c r="ID94" s="10">
        <f>INDEX('O3-8hr'!$A:$Z,$IU94+ID$21-$G$21,$IT94)</f>
        <v>26.000000000000004</v>
      </c>
      <c r="IE94" s="10">
        <f>INDEX('O3-8hr'!$A:$Z,$IU94+IE$21-$G$21,$IT94)</f>
        <v>26.000000000000004</v>
      </c>
      <c r="IF94" s="10">
        <f>INDEX('O3-8hr'!$A:$Z,$IU94+IF$21-$G$21,$IT94)</f>
        <v>30</v>
      </c>
      <c r="IG94" s="10">
        <f>INDEX('O3-8hr'!$A:$Z,$IU94+IG$21-$G$21,$IT94)</f>
        <v>19</v>
      </c>
      <c r="IH94" s="10">
        <f>INDEX('O3-8hr'!$A:$Z,$IU94+IH$21-$G$21,$IT94)</f>
        <v>32</v>
      </c>
      <c r="II94" s="10">
        <f>INDEX('O3-8hr'!$A:$Z,$IU94+II$21-$G$21,$IT94)</f>
        <v>33</v>
      </c>
      <c r="IJ94" s="10">
        <f>INDEX('O3-8hr'!$A:$Z,$IU94+IJ$21-$G$21,$IT94)</f>
        <v>17</v>
      </c>
      <c r="IK94" s="10">
        <f>INDEX('O3-8hr'!$A:$Z,$IU94+IK$21-$G$21,$IT94)</f>
        <v>23</v>
      </c>
      <c r="IL94" s="10">
        <f>INDEX('O3-8hr'!$A:$Z,$IU94+IL$21-$G$21,$IT94)</f>
        <v>18.000000000000004</v>
      </c>
      <c r="IM94" s="10">
        <f>INDEX('O3-8hr'!$A:$Z,$IU94+IM$21-$G$21,$IT94)</f>
        <v>12</v>
      </c>
      <c r="IN94" s="10">
        <f>INDEX('O3-8hr'!$A:$Z,$IU94+IN$21-$G$21,$IT94)</f>
        <v>19</v>
      </c>
      <c r="IO94" s="10">
        <f>INDEX('O3-8hr'!$A:$Z,$IU94+IO$21-$G$21,$IT94)</f>
        <v>30</v>
      </c>
      <c r="IP94" s="10">
        <f>INDEX('O3-8hr'!$A:$Z,$IU94+IP$21-$G$21,$IT94)</f>
        <v>22.000000000000004</v>
      </c>
      <c r="IQ94" s="15">
        <f>INDEX('O3-8hr'!$A:$Z,$IU94+IQ$21-$G$21,$IT94)</f>
        <v>18.000000000000004</v>
      </c>
      <c r="IR94" s="21">
        <f t="shared" si="60"/>
        <v>74.000000000000014</v>
      </c>
      <c r="IT94" s="21">
        <f>MATCH($B94,'O3-8hr'!$1:$1,0)</f>
        <v>15</v>
      </c>
      <c r="IU94" s="21">
        <f>MATCH(DATE($A94,$IT$18,$IU$18),'O3-8hr'!$B:$B,0)</f>
        <v>65</v>
      </c>
    </row>
    <row r="95" spans="1:255" ht="12.75" customHeight="1" x14ac:dyDescent="0.2">
      <c r="A95" s="21">
        <v>2015</v>
      </c>
      <c r="B95" s="21">
        <v>340315001</v>
      </c>
      <c r="C95" s="20">
        <f>INDEX(Sites!$A:$N,MATCH($B95,Sites!$A:$A,0),2)</f>
        <v>41.058616999999998</v>
      </c>
      <c r="D95" s="21" t="str">
        <f>INDEX(Sites!$A:$N,MATCH($B95,Sites!$A:$A,0),4)</f>
        <v>NJ</v>
      </c>
      <c r="E95" s="21" t="str">
        <f>INDEX(Sites!$A:$N,MATCH($B95,Sites!$A:$A,0),10)</f>
        <v>307.0</v>
      </c>
      <c r="F95" s="40" t="str">
        <f>INDEX(Sites!$A:$N,MATCH($B95,Sites!$A:$A,0),6)</f>
        <v>Ramapo</v>
      </c>
      <c r="G95" s="16" t="str">
        <f>INDEX('O3-8hr'!$A:$Z,$IU95+G$21-$G$21,$IT95)</f>
        <v/>
      </c>
      <c r="H95" s="10">
        <f>INDEX('O3-8hr'!$A:$Z,$IU95+H$21-$G$21,$IT95)</f>
        <v>46</v>
      </c>
      <c r="I95" s="10">
        <f>INDEX('O3-8hr'!$A:$Z,$IU95+I$21-$G$21,$IT95)</f>
        <v>35</v>
      </c>
      <c r="J95" s="10">
        <f>INDEX('O3-8hr'!$A:$Z,$IU95+J$21-$G$21,$IT95)</f>
        <v>35</v>
      </c>
      <c r="K95" s="10">
        <f>INDEX('O3-8hr'!$A:$Z,$IU95+K$21-$G$21,$IT95)</f>
        <v>38</v>
      </c>
      <c r="L95" s="10">
        <f>INDEX('O3-8hr'!$A:$Z,$IU95+L$21-$G$21,$IT95)</f>
        <v>38</v>
      </c>
      <c r="M95" s="10">
        <f>INDEX('O3-8hr'!$A:$Z,$IU95+M$21-$G$21,$IT95)</f>
        <v>49</v>
      </c>
      <c r="N95" s="10">
        <f>INDEX('O3-8hr'!$A:$Z,$IU95+N$21-$G$21,$IT95)</f>
        <v>50</v>
      </c>
      <c r="O95" s="10">
        <f>INDEX('O3-8hr'!$A:$Z,$IU95+O$21-$G$21,$IT95)</f>
        <v>51.000000000000007</v>
      </c>
      <c r="P95" s="10">
        <f>INDEX('O3-8hr'!$A:$Z,$IU95+P$21-$G$21,$IT95)</f>
        <v>37.000000000000007</v>
      </c>
      <c r="Q95" s="10">
        <f>INDEX('O3-8hr'!$A:$Z,$IU95+Q$21-$G$21,$IT95)</f>
        <v>51.000000000000007</v>
      </c>
      <c r="R95" s="10">
        <f>INDEX('O3-8hr'!$A:$Z,$IU95+R$21-$G$21,$IT95)</f>
        <v>46</v>
      </c>
      <c r="S95" s="10">
        <f>INDEX('O3-8hr'!$A:$Z,$IU95+S$21-$G$21,$IT95)</f>
        <v>36.000000000000007</v>
      </c>
      <c r="T95" s="10">
        <f>INDEX('O3-8hr'!$A:$Z,$IU95+T$21-$G$21,$IT95)</f>
        <v>36.000000000000007</v>
      </c>
      <c r="U95" s="10">
        <f>INDEX('O3-8hr'!$A:$Z,$IU95+U$21-$G$21,$IT95)</f>
        <v>41</v>
      </c>
      <c r="V95" s="10">
        <f>INDEX('O3-8hr'!$A:$Z,$IU95+V$21-$G$21,$IT95)</f>
        <v>40</v>
      </c>
      <c r="W95" s="10">
        <f>INDEX('O3-8hr'!$A:$Z,$IU95+W$21-$G$21,$IT95)</f>
        <v>41</v>
      </c>
      <c r="X95" s="10">
        <f>INDEX('O3-8hr'!$A:$Z,$IU95+X$21-$G$21,$IT95)</f>
        <v>43</v>
      </c>
      <c r="Y95" s="10">
        <f>INDEX('O3-8hr'!$A:$Z,$IU95+Y$21-$G$21,$IT95)</f>
        <v>46</v>
      </c>
      <c r="Z95" s="10">
        <f>INDEX('O3-8hr'!$A:$Z,$IU95+Z$21-$G$21,$IT95)</f>
        <v>35</v>
      </c>
      <c r="AA95" s="10">
        <f>INDEX('O3-8hr'!$A:$Z,$IU95+AA$21-$G$21,$IT95)</f>
        <v>39</v>
      </c>
      <c r="AB95" s="10">
        <f>INDEX('O3-8hr'!$A:$Z,$IU95+AB$21-$G$21,$IT95)</f>
        <v>38</v>
      </c>
      <c r="AC95" s="10">
        <f>INDEX('O3-8hr'!$A:$Z,$IU95+AC$21-$G$21,$IT95)</f>
        <v>41</v>
      </c>
      <c r="AD95" s="10">
        <f>INDEX('O3-8hr'!$A:$Z,$IU95+AD$21-$G$21,$IT95)</f>
        <v>39</v>
      </c>
      <c r="AE95" s="10">
        <f>INDEX('O3-8hr'!$A:$Z,$IU95+AE$21-$G$21,$IT95)</f>
        <v>30</v>
      </c>
      <c r="AF95" s="10">
        <f>INDEX('O3-8hr'!$A:$Z,$IU95+AF$21-$G$21,$IT95)</f>
        <v>29</v>
      </c>
      <c r="AG95" s="10">
        <f>INDEX('O3-8hr'!$A:$Z,$IU95+AG$21-$G$21,$IT95)</f>
        <v>36.000000000000007</v>
      </c>
      <c r="AH95" s="10">
        <f>INDEX('O3-8hr'!$A:$Z,$IU95+AH$21-$G$21,$IT95)</f>
        <v>38</v>
      </c>
      <c r="AI95" s="10">
        <f>INDEX('O3-8hr'!$A:$Z,$IU95+AI$21-$G$21,$IT95)</f>
        <v>46</v>
      </c>
      <c r="AJ95" s="10">
        <f>INDEX('O3-8hr'!$A:$Z,$IU95+AJ$21-$G$21,$IT95)</f>
        <v>39</v>
      </c>
      <c r="AK95" s="10">
        <f>INDEX('O3-8hr'!$A:$Z,$IU95+AK$21-$G$21,$IT95)</f>
        <v>39</v>
      </c>
      <c r="AL95" s="10">
        <f>INDEX('O3-8hr'!$A:$Z,$IU95+AL$21-$G$21,$IT95)</f>
        <v>49</v>
      </c>
      <c r="AM95" s="10">
        <f>INDEX('O3-8hr'!$A:$Z,$IU95+AM$21-$G$21,$IT95)</f>
        <v>55</v>
      </c>
      <c r="AN95" s="10">
        <f>INDEX('O3-8hr'!$A:$Z,$IU95+AN$21-$G$21,$IT95)</f>
        <v>37.000000000000007</v>
      </c>
      <c r="AO95" s="10">
        <f>INDEX('O3-8hr'!$A:$Z,$IU95+AO$21-$G$21,$IT95)</f>
        <v>40</v>
      </c>
      <c r="AP95" s="10">
        <f>INDEX('O3-8hr'!$A:$Z,$IU95+AP$21-$G$21,$IT95)</f>
        <v>44.000000000000007</v>
      </c>
      <c r="AQ95" s="10">
        <f>INDEX('O3-8hr'!$A:$Z,$IU95+AQ$21-$G$21,$IT95)</f>
        <v>39</v>
      </c>
      <c r="AR95" s="10">
        <f>INDEX('O3-8hr'!$A:$Z,$IU95+AR$21-$G$21,$IT95)</f>
        <v>32</v>
      </c>
      <c r="AS95" s="10">
        <f>INDEX('O3-8hr'!$A:$Z,$IU95+AS$21-$G$21,$IT95)</f>
        <v>43</v>
      </c>
      <c r="AT95" s="10">
        <f>INDEX('O3-8hr'!$A:$Z,$IU95+AT$21-$G$21,$IT95)</f>
        <v>36.000000000000007</v>
      </c>
      <c r="AU95" s="10">
        <f>INDEX('O3-8hr'!$A:$Z,$IU95+AU$21-$G$21,$IT95)</f>
        <v>34</v>
      </c>
      <c r="AV95" s="10">
        <f>INDEX('O3-8hr'!$A:$Z,$IU95+AV$21-$G$21,$IT95)</f>
        <v>44.000000000000007</v>
      </c>
      <c r="AW95" s="10">
        <f>INDEX('O3-8hr'!$A:$Z,$IU95+AW$21-$G$21,$IT95)</f>
        <v>50</v>
      </c>
      <c r="AX95" s="10">
        <f>INDEX('O3-8hr'!$A:$Z,$IU95+AX$21-$G$21,$IT95)</f>
        <v>49</v>
      </c>
      <c r="AY95" s="10">
        <f>INDEX('O3-8hr'!$A:$Z,$IU95+AY$21-$G$21,$IT95)</f>
        <v>45.000000000000007</v>
      </c>
      <c r="AZ95" s="10">
        <f>INDEX('O3-8hr'!$A:$Z,$IU95+AZ$21-$G$21,$IT95)</f>
        <v>49</v>
      </c>
      <c r="BA95" s="10">
        <f>INDEX('O3-8hr'!$A:$Z,$IU95+BA$21-$G$21,$IT95)</f>
        <v>46</v>
      </c>
      <c r="BB95" s="10">
        <f>INDEX('O3-8hr'!$A:$Z,$IU95+BB$21-$G$21,$IT95)</f>
        <v>47</v>
      </c>
      <c r="BC95" s="10">
        <f>INDEX('O3-8hr'!$A:$Z,$IU95+BC$21-$G$21,$IT95)</f>
        <v>61.000000000000007</v>
      </c>
      <c r="BD95" s="10">
        <f>INDEX('O3-8hr'!$A:$Z,$IU95+BD$21-$G$21,$IT95)</f>
        <v>44.000000000000007</v>
      </c>
      <c r="BE95" s="10">
        <f>INDEX('O3-8hr'!$A:$Z,$IU95+BE$21-$G$21,$IT95)</f>
        <v>45.000000000000007</v>
      </c>
      <c r="BF95" s="10">
        <f>INDEX('O3-8hr'!$A:$Z,$IU95+BF$21-$G$21,$IT95)</f>
        <v>46</v>
      </c>
      <c r="BG95" s="10">
        <f>INDEX('O3-8hr'!$A:$Z,$IU95+BG$21-$G$21,$IT95)</f>
        <v>49</v>
      </c>
      <c r="BH95" s="10">
        <f>INDEX('O3-8hr'!$A:$Z,$IU95+BH$21-$G$21,$IT95)</f>
        <v>38</v>
      </c>
      <c r="BI95" s="10">
        <f>INDEX('O3-8hr'!$A:$Z,$IU95+BI$21-$G$21,$IT95)</f>
        <v>39</v>
      </c>
      <c r="BJ95" s="10">
        <f>INDEX('O3-8hr'!$A:$Z,$IU95+BJ$21-$G$21,$IT95)</f>
        <v>41</v>
      </c>
      <c r="BK95" s="10">
        <f>INDEX('O3-8hr'!$A:$Z,$IU95+BK$21-$G$21,$IT95)</f>
        <v>45.000000000000007</v>
      </c>
      <c r="BL95" s="10">
        <f>INDEX('O3-8hr'!$A:$Z,$IU95+BL$21-$G$21,$IT95)</f>
        <v>38</v>
      </c>
      <c r="BM95" s="10">
        <f>INDEX('O3-8hr'!$A:$Z,$IU95+BM$21-$G$21,$IT95)</f>
        <v>49</v>
      </c>
      <c r="BN95" s="10">
        <f>INDEX('O3-8hr'!$A:$Z,$IU95+BN$21-$G$21,$IT95)</f>
        <v>49</v>
      </c>
      <c r="BO95" s="10">
        <f>INDEX('O3-8hr'!$A:$Z,$IU95+BO$21-$G$21,$IT95)</f>
        <v>47</v>
      </c>
      <c r="BP95" s="10">
        <f>INDEX('O3-8hr'!$A:$Z,$IU95+BP$21-$G$21,$IT95)</f>
        <v>37.000000000000007</v>
      </c>
      <c r="BQ95" s="10">
        <f>INDEX('O3-8hr'!$A:$Z,$IU95+BQ$21-$G$21,$IT95)</f>
        <v>44.000000000000007</v>
      </c>
      <c r="BR95" s="10" t="str">
        <f>INDEX('O3-8hr'!$A:$Z,$IU95+BR$21-$G$21,$IT95)</f>
        <v/>
      </c>
      <c r="BS95" s="10" t="str">
        <f>INDEX('O3-8hr'!$A:$Z,$IU95+BS$21-$G$21,$IT95)</f>
        <v/>
      </c>
      <c r="BT95" s="10">
        <f>INDEX('O3-8hr'!$A:$Z,$IU95+BT$21-$G$21,$IT95)</f>
        <v>58</v>
      </c>
      <c r="BU95" s="10">
        <f>INDEX('O3-8hr'!$A:$Z,$IU95+BU$21-$G$21,$IT95)</f>
        <v>47</v>
      </c>
      <c r="BV95" s="10">
        <f>INDEX('O3-8hr'!$A:$Z,$IU95+BV$21-$G$21,$IT95)</f>
        <v>66</v>
      </c>
      <c r="BW95" s="10">
        <f>INDEX('O3-8hr'!$A:$Z,$IU95+BW$21-$G$21,$IT95)</f>
        <v>75</v>
      </c>
      <c r="BX95" s="10">
        <f>INDEX('O3-8hr'!$A:$Z,$IU95+BX$21-$G$21,$IT95)</f>
        <v>20</v>
      </c>
      <c r="BY95" s="10">
        <f>INDEX('O3-8hr'!$A:$Z,$IU95+BY$21-$G$21,$IT95)</f>
        <v>22.000000000000004</v>
      </c>
      <c r="BZ95" s="10">
        <f>INDEX('O3-8hr'!$A:$Z,$IU95+BZ$21-$G$21,$IT95)</f>
        <v>38</v>
      </c>
      <c r="CA95" s="10">
        <f>INDEX('O3-8hr'!$A:$Z,$IU95+CA$21-$G$21,$IT95)</f>
        <v>54</v>
      </c>
      <c r="CB95" s="10">
        <f>INDEX('O3-8hr'!$A:$Z,$IU95+CB$21-$G$21,$IT95)</f>
        <v>38</v>
      </c>
      <c r="CC95" s="10">
        <f>INDEX('O3-8hr'!$A:$Z,$IU95+CC$21-$G$21,$IT95)</f>
        <v>48</v>
      </c>
      <c r="CD95" s="10">
        <f>INDEX('O3-8hr'!$A:$Z,$IU95+CD$21-$G$21,$IT95)</f>
        <v>63</v>
      </c>
      <c r="CE95" s="10">
        <f>INDEX('O3-8hr'!$A:$Z,$IU95+CE$21-$G$21,$IT95)</f>
        <v>44.000000000000007</v>
      </c>
      <c r="CF95" s="10">
        <f>INDEX('O3-8hr'!$A:$Z,$IU95+CF$21-$G$21,$IT95)</f>
        <v>40</v>
      </c>
      <c r="CG95" s="10">
        <f>INDEX('O3-8hr'!$A:$Z,$IU95+CG$21-$G$21,$IT95)</f>
        <v>37.000000000000007</v>
      </c>
      <c r="CH95" s="10">
        <f>INDEX('O3-8hr'!$A:$Z,$IU95+CH$21-$G$21,$IT95)</f>
        <v>42</v>
      </c>
      <c r="CI95" s="10">
        <f>INDEX('O3-8hr'!$A:$Z,$IU95+CI$21-$G$21,$IT95)</f>
        <v>39</v>
      </c>
      <c r="CJ95" s="10">
        <f>INDEX('O3-8hr'!$A:$Z,$IU95+CJ$21-$G$21,$IT95)</f>
        <v>40</v>
      </c>
      <c r="CK95" s="10">
        <f>INDEX('O3-8hr'!$A:$Z,$IU95+CK$21-$G$21,$IT95)</f>
        <v>50</v>
      </c>
      <c r="CL95" s="10">
        <f>INDEX('O3-8hr'!$A:$Z,$IU95+CL$21-$G$21,$IT95)</f>
        <v>46</v>
      </c>
      <c r="CM95" s="10">
        <f>INDEX('O3-8hr'!$A:$Z,$IU95+CM$21-$G$21,$IT95)</f>
        <v>66</v>
      </c>
      <c r="CN95" s="10">
        <f>INDEX('O3-8hr'!$A:$Z,$IU95+CN$21-$G$21,$IT95)</f>
        <v>63</v>
      </c>
      <c r="CO95" s="10">
        <f>INDEX('O3-8hr'!$A:$Z,$IU95+CO$21-$G$21,$IT95)</f>
        <v>71.000000000000014</v>
      </c>
      <c r="CP95" s="10">
        <f>INDEX('O3-8hr'!$A:$Z,$IU95+CP$21-$G$21,$IT95)</f>
        <v>42</v>
      </c>
      <c r="CQ95" s="10">
        <f>INDEX('O3-8hr'!$A:$Z,$IU95+CQ$21-$G$21,$IT95)</f>
        <v>50</v>
      </c>
      <c r="CR95" s="10">
        <f>INDEX('O3-8hr'!$A:$Z,$IU95+CR$21-$G$21,$IT95)</f>
        <v>60</v>
      </c>
      <c r="CS95" s="10">
        <f>INDEX('O3-8hr'!$A:$Z,$IU95+CS$21-$G$21,$IT95)</f>
        <v>41</v>
      </c>
      <c r="CT95" s="10">
        <f>INDEX('O3-8hr'!$A:$Z,$IU95+CT$21-$G$21,$IT95)</f>
        <v>26.000000000000004</v>
      </c>
      <c r="CU95" s="10">
        <f>INDEX('O3-8hr'!$A:$Z,$IU95+CU$21-$G$21,$IT95)</f>
        <v>18.000000000000004</v>
      </c>
      <c r="CV95" s="10">
        <f>INDEX('O3-8hr'!$A:$Z,$IU95+CV$21-$G$21,$IT95)</f>
        <v>14</v>
      </c>
      <c r="CW95" s="10">
        <f>INDEX('O3-8hr'!$A:$Z,$IU95+CW$21-$G$21,$IT95)</f>
        <v>38</v>
      </c>
      <c r="CX95" s="10">
        <f>INDEX('O3-8hr'!$A:$Z,$IU95+CX$21-$G$21,$IT95)</f>
        <v>38</v>
      </c>
      <c r="CY95" s="10">
        <f>INDEX('O3-8hr'!$A:$Z,$IU95+CY$21-$G$21,$IT95)</f>
        <v>27</v>
      </c>
      <c r="CZ95" s="10">
        <f>INDEX('O3-8hr'!$A:$Z,$IU95+CZ$21-$G$21,$IT95)</f>
        <v>46</v>
      </c>
      <c r="DA95" s="10">
        <f>INDEX('O3-8hr'!$A:$Z,$IU95+DA$21-$G$21,$IT95)</f>
        <v>51.000000000000007</v>
      </c>
      <c r="DB95" s="10">
        <f>INDEX('O3-8hr'!$A:$Z,$IU95+DB$21-$G$21,$IT95)</f>
        <v>51.000000000000007</v>
      </c>
      <c r="DC95" s="10">
        <f>INDEX('O3-8hr'!$A:$Z,$IU95+DC$21-$G$21,$IT95)</f>
        <v>51.000000000000007</v>
      </c>
      <c r="DD95" s="10">
        <f>INDEX('O3-8hr'!$A:$Z,$IU95+DD$21-$G$21,$IT95)</f>
        <v>60</v>
      </c>
      <c r="DE95" s="10">
        <f>INDEX('O3-8hr'!$A:$Z,$IU95+DE$21-$G$21,$IT95)</f>
        <v>69</v>
      </c>
      <c r="DF95" s="10">
        <f>INDEX('O3-8hr'!$A:$Z,$IU95+DF$21-$G$21,$IT95)</f>
        <v>81</v>
      </c>
      <c r="DG95" s="10">
        <f>INDEX('O3-8hr'!$A:$Z,$IU95+DG$21-$G$21,$IT95)</f>
        <v>43</v>
      </c>
      <c r="DH95" s="10">
        <f>INDEX('O3-8hr'!$A:$Z,$IU95+DH$21-$G$21,$IT95)</f>
        <v>62</v>
      </c>
      <c r="DI95" s="10">
        <f>INDEX('O3-8hr'!$A:$Z,$IU95+DI$21-$G$21,$IT95)</f>
        <v>28</v>
      </c>
      <c r="DJ95" s="10">
        <f>INDEX('O3-8hr'!$A:$Z,$IU95+DJ$21-$G$21,$IT95)</f>
        <v>32</v>
      </c>
      <c r="DK95" s="10">
        <f>INDEX('O3-8hr'!$A:$Z,$IU95+DK$21-$G$21,$IT95)</f>
        <v>36.000000000000007</v>
      </c>
      <c r="DL95" s="10">
        <f>INDEX('O3-8hr'!$A:$Z,$IU95+DL$21-$G$21,$IT95)</f>
        <v>31</v>
      </c>
      <c r="DM95" s="10">
        <f>INDEX('O3-8hr'!$A:$Z,$IU95+DM$21-$G$21,$IT95)</f>
        <v>40</v>
      </c>
      <c r="DN95" s="10">
        <f>INDEX('O3-8hr'!$A:$Z,$IU95+DN$21-$G$21,$IT95)</f>
        <v>27</v>
      </c>
      <c r="DO95" s="10" t="str">
        <f>INDEX('O3-8hr'!$A:$Z,$IU95+DO$21-$G$21,$IT95)</f>
        <v/>
      </c>
      <c r="DP95" s="10">
        <f>INDEX('O3-8hr'!$A:$Z,$IU95+DP$21-$G$21,$IT95)</f>
        <v>46</v>
      </c>
      <c r="DQ95" s="10" t="str">
        <f>INDEX('O3-8hr'!$A:$Z,$IU95+DQ$21-$G$21,$IT95)</f>
        <v/>
      </c>
      <c r="DR95" s="10">
        <f>INDEX('O3-8hr'!$A:$Z,$IU95+DR$21-$G$21,$IT95)</f>
        <v>36.000000000000007</v>
      </c>
      <c r="DS95" s="10">
        <f>INDEX('O3-8hr'!$A:$Z,$IU95+DS$21-$G$21,$IT95)</f>
        <v>43</v>
      </c>
      <c r="DT95" s="10">
        <f>INDEX('O3-8hr'!$A:$Z,$IU95+DT$21-$G$21,$IT95)</f>
        <v>47</v>
      </c>
      <c r="DU95" s="10">
        <f>INDEX('O3-8hr'!$A:$Z,$IU95+DU$21-$G$21,$IT95)</f>
        <v>31</v>
      </c>
      <c r="DV95" s="10">
        <f>INDEX('O3-8hr'!$A:$Z,$IU95+DV$21-$G$21,$IT95)</f>
        <v>26.000000000000004</v>
      </c>
      <c r="DW95" s="10">
        <f>INDEX('O3-8hr'!$A:$Z,$IU95+DW$21-$G$21,$IT95)</f>
        <v>38</v>
      </c>
      <c r="DX95" s="10">
        <f>INDEX('O3-8hr'!$A:$Z,$IU95+DX$21-$G$21,$IT95)</f>
        <v>49</v>
      </c>
      <c r="DY95" s="10">
        <f>INDEX('O3-8hr'!$A:$Z,$IU95+DY$21-$G$21,$IT95)</f>
        <v>54</v>
      </c>
      <c r="DZ95" s="10">
        <f>INDEX('O3-8hr'!$A:$Z,$IU95+DZ$21-$G$21,$IT95)</f>
        <v>38</v>
      </c>
      <c r="EA95" s="10">
        <f>INDEX('O3-8hr'!$A:$Z,$IU95+EA$21-$G$21,$IT95)</f>
        <v>45.000000000000007</v>
      </c>
      <c r="EB95" s="10">
        <f>INDEX('O3-8hr'!$A:$Z,$IU95+EB$21-$G$21,$IT95)</f>
        <v>40</v>
      </c>
      <c r="EC95" s="10">
        <f>INDEX('O3-8hr'!$A:$Z,$IU95+EC$21-$G$21,$IT95)</f>
        <v>46</v>
      </c>
      <c r="ED95" s="10">
        <f>INDEX('O3-8hr'!$A:$Z,$IU95+ED$21-$G$21,$IT95)</f>
        <v>62</v>
      </c>
      <c r="EE95" s="10">
        <f>INDEX('O3-8hr'!$A:$Z,$IU95+EE$21-$G$21,$IT95)</f>
        <v>42</v>
      </c>
      <c r="EF95" s="10">
        <f>INDEX('O3-8hr'!$A:$Z,$IU95+EF$21-$G$21,$IT95)</f>
        <v>29</v>
      </c>
      <c r="EG95" s="10">
        <f>INDEX('O3-8hr'!$A:$Z,$IU95+EG$21-$G$21,$IT95)</f>
        <v>42</v>
      </c>
      <c r="EH95" s="10" t="str">
        <f>INDEX('O3-8hr'!$A:$Z,$IU95+EH$21-$G$21,$IT95)</f>
        <v/>
      </c>
      <c r="EI95" s="10" t="str">
        <f>INDEX('O3-8hr'!$A:$Z,$IU95+EI$21-$G$21,$IT95)</f>
        <v/>
      </c>
      <c r="EJ95" s="10" t="str">
        <f>INDEX('O3-8hr'!$A:$Z,$IU95+EJ$21-$G$21,$IT95)</f>
        <v/>
      </c>
      <c r="EK95" s="10">
        <f>INDEX('O3-8hr'!$A:$Z,$IU95+EK$21-$G$21,$IT95)</f>
        <v>67</v>
      </c>
      <c r="EL95" s="10">
        <f>INDEX('O3-8hr'!$A:$Z,$IU95+EL$21-$G$21,$IT95)</f>
        <v>36.000000000000007</v>
      </c>
      <c r="EM95" s="10">
        <f>INDEX('O3-8hr'!$A:$Z,$IU95+EM$21-$G$21,$IT95)</f>
        <v>38</v>
      </c>
      <c r="EN95" s="10">
        <f>INDEX('O3-8hr'!$A:$Z,$IU95+EN$21-$G$21,$IT95)</f>
        <v>43</v>
      </c>
      <c r="EO95" s="10">
        <f>INDEX('O3-8hr'!$A:$Z,$IU95+EO$21-$G$21,$IT95)</f>
        <v>58</v>
      </c>
      <c r="EP95" s="10">
        <f>INDEX('O3-8hr'!$A:$Z,$IU95+EP$21-$G$21,$IT95)</f>
        <v>45.000000000000007</v>
      </c>
      <c r="EQ95" s="10">
        <f>INDEX('O3-8hr'!$A:$Z,$IU95+EQ$21-$G$21,$IT95)</f>
        <v>51.000000000000007</v>
      </c>
      <c r="ER95" s="10" t="str">
        <f>INDEX('O3-8hr'!$A:$Z,$IU95+ER$21-$G$21,$IT95)</f>
        <v/>
      </c>
      <c r="ES95" s="10">
        <f>INDEX('O3-8hr'!$A:$Z,$IU95+ES$21-$G$21,$IT95)</f>
        <v>54</v>
      </c>
      <c r="ET95" s="10">
        <f>INDEX('O3-8hr'!$A:$Z,$IU95+ET$21-$G$21,$IT95)</f>
        <v>39</v>
      </c>
      <c r="EU95" s="10">
        <f>INDEX('O3-8hr'!$A:$Z,$IU95+EU$21-$G$21,$IT95)</f>
        <v>39</v>
      </c>
      <c r="EV95" s="10">
        <f>INDEX('O3-8hr'!$A:$Z,$IU95+EV$21-$G$21,$IT95)</f>
        <v>34</v>
      </c>
      <c r="EW95" s="10">
        <f>INDEX('O3-8hr'!$A:$Z,$IU95+EW$21-$G$21,$IT95)</f>
        <v>56</v>
      </c>
      <c r="EX95" s="10">
        <f>INDEX('O3-8hr'!$A:$Z,$IU95+EX$21-$G$21,$IT95)</f>
        <v>59.000000000000007</v>
      </c>
      <c r="EY95" s="10">
        <f>INDEX('O3-8hr'!$A:$Z,$IU95+EY$21-$G$21,$IT95)</f>
        <v>56</v>
      </c>
      <c r="EZ95" s="10">
        <f>INDEX('O3-8hr'!$A:$Z,$IU95+EZ$21-$G$21,$IT95)</f>
        <v>42</v>
      </c>
      <c r="FA95" s="10">
        <f>INDEX('O3-8hr'!$A:$Z,$IU95+FA$21-$G$21,$IT95)</f>
        <v>60</v>
      </c>
      <c r="FB95" s="10">
        <f>INDEX('O3-8hr'!$A:$Z,$IU95+FB$21-$G$21,$IT95)</f>
        <v>42</v>
      </c>
      <c r="FC95" s="10">
        <f>INDEX('O3-8hr'!$A:$Z,$IU95+FC$21-$G$21,$IT95)</f>
        <v>36.000000000000007</v>
      </c>
      <c r="FD95" s="10">
        <f>INDEX('O3-8hr'!$A:$Z,$IU95+FD$21-$G$21,$IT95)</f>
        <v>46</v>
      </c>
      <c r="FE95" s="10">
        <f>INDEX('O3-8hr'!$A:$Z,$IU95+FE$21-$G$21,$IT95)</f>
        <v>46</v>
      </c>
      <c r="FF95" s="10">
        <f>INDEX('O3-8hr'!$A:$Z,$IU95+FF$21-$G$21,$IT95)</f>
        <v>58</v>
      </c>
      <c r="FG95" s="10">
        <f>INDEX('O3-8hr'!$A:$Z,$IU95+FG$21-$G$21,$IT95)</f>
        <v>53.000000000000007</v>
      </c>
      <c r="FH95" s="10">
        <f>INDEX('O3-8hr'!$A:$Z,$IU95+FH$21-$G$21,$IT95)</f>
        <v>42</v>
      </c>
      <c r="FI95" s="10">
        <f>INDEX('O3-8hr'!$A:$Z,$IU95+FI$21-$G$21,$IT95)</f>
        <v>32</v>
      </c>
      <c r="FJ95" s="10">
        <f>INDEX('O3-8hr'!$A:$Z,$IU95+FJ$21-$G$21,$IT95)</f>
        <v>46</v>
      </c>
      <c r="FK95" s="10">
        <f>INDEX('O3-8hr'!$A:$Z,$IU95+FK$21-$G$21,$IT95)</f>
        <v>46</v>
      </c>
      <c r="FL95" s="10">
        <f>INDEX('O3-8hr'!$A:$Z,$IU95+FL$21-$G$21,$IT95)</f>
        <v>35</v>
      </c>
      <c r="FM95" s="10">
        <f>INDEX('O3-8hr'!$A:$Z,$IU95+FM$21-$G$21,$IT95)</f>
        <v>33</v>
      </c>
      <c r="FN95" s="10">
        <f>INDEX('O3-8hr'!$A:$Z,$IU95+FN$21-$G$21,$IT95)</f>
        <v>33</v>
      </c>
      <c r="FO95" s="10">
        <f>INDEX('O3-8hr'!$A:$Z,$IU95+FO$21-$G$21,$IT95)</f>
        <v>30</v>
      </c>
      <c r="FP95" s="10">
        <f>INDEX('O3-8hr'!$A:$Z,$IU95+FP$21-$G$21,$IT95)</f>
        <v>40</v>
      </c>
      <c r="FQ95" s="10">
        <f>INDEX('O3-8hr'!$A:$Z,$IU95+FQ$21-$G$21,$IT95)</f>
        <v>56</v>
      </c>
      <c r="FR95" s="10">
        <f>INDEX('O3-8hr'!$A:$Z,$IU95+FR$21-$G$21,$IT95)</f>
        <v>58</v>
      </c>
      <c r="FS95" s="10">
        <f>INDEX('O3-8hr'!$A:$Z,$IU95+FS$21-$G$21,$IT95)</f>
        <v>49</v>
      </c>
      <c r="FT95" s="10">
        <f>INDEX('O3-8hr'!$A:$Z,$IU95+FT$21-$G$21,$IT95)</f>
        <v>57</v>
      </c>
      <c r="FU95" s="10">
        <f>INDEX('O3-8hr'!$A:$Z,$IU95+FU$21-$G$21,$IT95)</f>
        <v>66</v>
      </c>
      <c r="FV95" s="10">
        <f>INDEX('O3-8hr'!$A:$Z,$IU95+FV$21-$G$21,$IT95)</f>
        <v>42</v>
      </c>
      <c r="FW95" s="10">
        <f>INDEX('O3-8hr'!$A:$Z,$IU95+FW$21-$G$21,$IT95)</f>
        <v>29</v>
      </c>
      <c r="FX95" s="10">
        <f>INDEX('O3-8hr'!$A:$Z,$IU95+FX$21-$G$21,$IT95)</f>
        <v>41</v>
      </c>
      <c r="FY95" s="10">
        <f>INDEX('O3-8hr'!$A:$Z,$IU95+FY$21-$G$21,$IT95)</f>
        <v>44.000000000000007</v>
      </c>
      <c r="FZ95" s="10">
        <f>INDEX('O3-8hr'!$A:$Z,$IU95+FZ$21-$G$21,$IT95)</f>
        <v>47</v>
      </c>
      <c r="GA95" s="10">
        <f>INDEX('O3-8hr'!$A:$Z,$IU95+GA$21-$G$21,$IT95)</f>
        <v>71.000000000000014</v>
      </c>
      <c r="GB95" s="10">
        <f>INDEX('O3-8hr'!$A:$Z,$IU95+GB$21-$G$21,$IT95)</f>
        <v>62</v>
      </c>
      <c r="GC95" s="10">
        <f>INDEX('O3-8hr'!$A:$Z,$IU95+GC$21-$G$21,$IT95)</f>
        <v>42</v>
      </c>
      <c r="GD95" s="10">
        <f>INDEX('O3-8hr'!$A:$Z,$IU95+GD$21-$G$21,$IT95)</f>
        <v>34</v>
      </c>
      <c r="GE95" s="10">
        <f>INDEX('O3-8hr'!$A:$Z,$IU95+GE$21-$G$21,$IT95)</f>
        <v>30</v>
      </c>
      <c r="GF95" s="10">
        <f>INDEX('O3-8hr'!$A:$Z,$IU95+GF$21-$G$21,$IT95)</f>
        <v>60</v>
      </c>
      <c r="GG95" s="10">
        <f>INDEX('O3-8hr'!$A:$Z,$IU95+GG$21-$G$21,$IT95)</f>
        <v>62</v>
      </c>
      <c r="GH95" s="10">
        <f>INDEX('O3-8hr'!$A:$Z,$IU95+GH$21-$G$21,$IT95)</f>
        <v>55</v>
      </c>
      <c r="GI95" s="10">
        <f>INDEX('O3-8hr'!$A:$Z,$IU95+GI$21-$G$21,$IT95)</f>
        <v>59.000000000000007</v>
      </c>
      <c r="GJ95" s="10">
        <f>INDEX('O3-8hr'!$A:$Z,$IU95+GJ$21-$G$21,$IT95)</f>
        <v>54</v>
      </c>
      <c r="GK95" s="10">
        <f>INDEX('O3-8hr'!$A:$Z,$IU95+GK$21-$G$21,$IT95)</f>
        <v>55</v>
      </c>
      <c r="GL95" s="10">
        <f>INDEX('O3-8hr'!$A:$Z,$IU95+GL$21-$G$21,$IT95)</f>
        <v>50</v>
      </c>
      <c r="GM95" s="10">
        <f>INDEX('O3-8hr'!$A:$Z,$IU95+GM$21-$G$21,$IT95)</f>
        <v>48</v>
      </c>
      <c r="GN95" s="10">
        <f>INDEX('O3-8hr'!$A:$Z,$IU95+GN$21-$G$21,$IT95)</f>
        <v>58</v>
      </c>
      <c r="GO95" s="10">
        <f>INDEX('O3-8hr'!$A:$Z,$IU95+GO$21-$G$21,$IT95)</f>
        <v>71.000000000000014</v>
      </c>
      <c r="GP95" s="10">
        <f>INDEX('O3-8hr'!$A:$Z,$IU95+GP$21-$G$21,$IT95)</f>
        <v>71.000000000000014</v>
      </c>
      <c r="GQ95" s="10">
        <f>INDEX('O3-8hr'!$A:$Z,$IU95+GQ$21-$G$21,$IT95)</f>
        <v>47</v>
      </c>
      <c r="GR95" s="10">
        <f>INDEX('O3-8hr'!$A:$Z,$IU95+GR$21-$G$21,$IT95)</f>
        <v>27</v>
      </c>
      <c r="GS95" s="10">
        <f>INDEX('O3-8hr'!$A:$Z,$IU95+GS$21-$G$21,$IT95)</f>
        <v>36.000000000000007</v>
      </c>
      <c r="GT95" s="10">
        <f>INDEX('O3-8hr'!$A:$Z,$IU95+GT$21-$G$21,$IT95)</f>
        <v>41</v>
      </c>
      <c r="GU95" s="10">
        <f>INDEX('O3-8hr'!$A:$Z,$IU95+GU$21-$G$21,$IT95)</f>
        <v>29</v>
      </c>
      <c r="GV95" s="10">
        <f>INDEX('O3-8hr'!$A:$Z,$IU95+GV$21-$G$21,$IT95)</f>
        <v>33</v>
      </c>
      <c r="GW95" s="10">
        <f>INDEX('O3-8hr'!$A:$Z,$IU95+GW$21-$G$21,$IT95)</f>
        <v>52.000000000000007</v>
      </c>
      <c r="GX95" s="10">
        <f>INDEX('O3-8hr'!$A:$Z,$IU95+GX$21-$G$21,$IT95)</f>
        <v>70</v>
      </c>
      <c r="GY95" s="10">
        <f>INDEX('O3-8hr'!$A:$Z,$IU95+GY$21-$G$21,$IT95)</f>
        <v>70</v>
      </c>
      <c r="GZ95" s="10">
        <f>INDEX('O3-8hr'!$A:$Z,$IU95+GZ$21-$G$21,$IT95)</f>
        <v>84</v>
      </c>
      <c r="HA95" s="10">
        <f>INDEX('O3-8hr'!$A:$Z,$IU95+HA$21-$G$21,$IT95)</f>
        <v>54</v>
      </c>
      <c r="HB95" s="10">
        <f>INDEX('O3-8hr'!$A:$Z,$IU95+HB$21-$G$21,$IT95)</f>
        <v>31</v>
      </c>
      <c r="HC95" s="10">
        <f>INDEX('O3-8hr'!$A:$Z,$IU95+HC$21-$G$21,$IT95)</f>
        <v>39</v>
      </c>
      <c r="HD95" s="10">
        <f>INDEX('O3-8hr'!$A:$Z,$IU95+HD$21-$G$21,$IT95)</f>
        <v>35</v>
      </c>
      <c r="HE95" s="10">
        <f>INDEX('O3-8hr'!$A:$Z,$IU95+HE$21-$G$21,$IT95)</f>
        <v>45.000000000000007</v>
      </c>
      <c r="HF95" s="10">
        <f>INDEX('O3-8hr'!$A:$Z,$IU95+HF$21-$G$21,$IT95)</f>
        <v>54</v>
      </c>
      <c r="HG95" s="10">
        <f>INDEX('O3-8hr'!$A:$Z,$IU95+HG$21-$G$21,$IT95)</f>
        <v>34</v>
      </c>
      <c r="HH95" s="10">
        <f>INDEX('O3-8hr'!$A:$Z,$IU95+HH$21-$G$21,$IT95)</f>
        <v>39</v>
      </c>
      <c r="HI95" s="10">
        <f>INDEX('O3-8hr'!$A:$Z,$IU95+HI$21-$G$21,$IT95)</f>
        <v>37.000000000000007</v>
      </c>
      <c r="HJ95" s="10">
        <f>INDEX('O3-8hr'!$A:$Z,$IU95+HJ$21-$G$21,$IT95)</f>
        <v>30</v>
      </c>
      <c r="HK95" s="10">
        <f>INDEX('O3-8hr'!$A:$Z,$IU95+HK$21-$G$21,$IT95)</f>
        <v>29</v>
      </c>
      <c r="HL95" s="10">
        <f>INDEX('O3-8hr'!$A:$Z,$IU95+HL$21-$G$21,$IT95)</f>
        <v>28</v>
      </c>
      <c r="HM95" s="10">
        <f>INDEX('O3-8hr'!$A:$Z,$IU95+HM$21-$G$21,$IT95)</f>
        <v>19</v>
      </c>
      <c r="HN95" s="10">
        <f>INDEX('O3-8hr'!$A:$Z,$IU95+HN$21-$G$21,$IT95)</f>
        <v>20</v>
      </c>
      <c r="HO95" s="10">
        <f>INDEX('O3-8hr'!$A:$Z,$IU95+HO$21-$G$21,$IT95)</f>
        <v>19</v>
      </c>
      <c r="HP95" s="10">
        <f>INDEX('O3-8hr'!$A:$Z,$IU95+HP$21-$G$21,$IT95)</f>
        <v>34</v>
      </c>
      <c r="HQ95" s="10">
        <f>INDEX('O3-8hr'!$A:$Z,$IU95+HQ$21-$G$21,$IT95)</f>
        <v>34</v>
      </c>
      <c r="HR95" s="10">
        <f>INDEX('O3-8hr'!$A:$Z,$IU95+HR$21-$G$21,$IT95)</f>
        <v>29</v>
      </c>
      <c r="HS95" s="10">
        <f>INDEX('O3-8hr'!$A:$Z,$IU95+HS$21-$G$21,$IT95)</f>
        <v>28</v>
      </c>
      <c r="HT95" s="10">
        <f>INDEX('O3-8hr'!$A:$Z,$IU95+HT$21-$G$21,$IT95)</f>
        <v>28</v>
      </c>
      <c r="HU95" s="10">
        <f>INDEX('O3-8hr'!$A:$Z,$IU95+HU$21-$G$21,$IT95)</f>
        <v>32</v>
      </c>
      <c r="HV95" s="10">
        <f>INDEX('O3-8hr'!$A:$Z,$IU95+HV$21-$G$21,$IT95)</f>
        <v>32</v>
      </c>
      <c r="HW95" s="10">
        <f>INDEX('O3-8hr'!$A:$Z,$IU95+HW$21-$G$21,$IT95)</f>
        <v>40</v>
      </c>
      <c r="HX95" s="10">
        <f>INDEX('O3-8hr'!$A:$Z,$IU95+HX$21-$G$21,$IT95)</f>
        <v>46</v>
      </c>
      <c r="HY95" s="10">
        <f>INDEX('O3-8hr'!$A:$Z,$IU95+HY$21-$G$21,$IT95)</f>
        <v>31</v>
      </c>
      <c r="HZ95" s="10">
        <f>INDEX('O3-8hr'!$A:$Z,$IU95+HZ$21-$G$21,$IT95)</f>
        <v>25</v>
      </c>
      <c r="IA95" s="10">
        <f>INDEX('O3-8hr'!$A:$Z,$IU95+IA$21-$G$21,$IT95)</f>
        <v>31</v>
      </c>
      <c r="IB95" s="10">
        <f>INDEX('O3-8hr'!$A:$Z,$IU95+IB$21-$G$21,$IT95)</f>
        <v>36.000000000000007</v>
      </c>
      <c r="IC95" s="10">
        <f>INDEX('O3-8hr'!$A:$Z,$IU95+IC$21-$G$21,$IT95)</f>
        <v>26.000000000000004</v>
      </c>
      <c r="ID95" s="10">
        <f>INDEX('O3-8hr'!$A:$Z,$IU95+ID$21-$G$21,$IT95)</f>
        <v>30</v>
      </c>
      <c r="IE95" s="10">
        <f>INDEX('O3-8hr'!$A:$Z,$IU95+IE$21-$G$21,$IT95)</f>
        <v>32</v>
      </c>
      <c r="IF95" s="10">
        <f>INDEX('O3-8hr'!$A:$Z,$IU95+IF$21-$G$21,$IT95)</f>
        <v>40</v>
      </c>
      <c r="IG95" s="10">
        <f>INDEX('O3-8hr'!$A:$Z,$IU95+IG$21-$G$21,$IT95)</f>
        <v>52.000000000000007</v>
      </c>
      <c r="IH95" s="10">
        <f>INDEX('O3-8hr'!$A:$Z,$IU95+IH$21-$G$21,$IT95)</f>
        <v>50</v>
      </c>
      <c r="II95" s="10">
        <f>INDEX('O3-8hr'!$A:$Z,$IU95+II$21-$G$21,$IT95)</f>
        <v>38</v>
      </c>
      <c r="IJ95" s="10">
        <f>INDEX('O3-8hr'!$A:$Z,$IU95+IJ$21-$G$21,$IT95)</f>
        <v>21</v>
      </c>
      <c r="IK95" s="10">
        <f>INDEX('O3-8hr'!$A:$Z,$IU95+IK$21-$G$21,$IT95)</f>
        <v>27</v>
      </c>
      <c r="IL95" s="10">
        <f>INDEX('O3-8hr'!$A:$Z,$IU95+IL$21-$G$21,$IT95)</f>
        <v>27</v>
      </c>
      <c r="IM95" s="10">
        <f>INDEX('O3-8hr'!$A:$Z,$IU95+IM$21-$G$21,$IT95)</f>
        <v>24</v>
      </c>
      <c r="IN95" s="10">
        <f>INDEX('O3-8hr'!$A:$Z,$IU95+IN$21-$G$21,$IT95)</f>
        <v>28</v>
      </c>
      <c r="IO95" s="10">
        <f>INDEX('O3-8hr'!$A:$Z,$IU95+IO$21-$G$21,$IT95)</f>
        <v>36.000000000000007</v>
      </c>
      <c r="IP95" s="10">
        <f>INDEX('O3-8hr'!$A:$Z,$IU95+IP$21-$G$21,$IT95)</f>
        <v>30</v>
      </c>
      <c r="IQ95" s="15">
        <f>INDEX('O3-8hr'!$A:$Z,$IU95+IQ$21-$G$21,$IT95)</f>
        <v>29</v>
      </c>
      <c r="IR95" s="21">
        <f t="shared" si="60"/>
        <v>84</v>
      </c>
      <c r="IT95" s="40">
        <f>MATCH($B95,'O3-8hr'!$1:$1,0)</f>
        <v>16</v>
      </c>
      <c r="IU95" s="40">
        <f>MATCH(DATE($A95,$IT$18,$IU$18),'O3-8hr'!$B:$B,0)</f>
        <v>65</v>
      </c>
    </row>
    <row r="96" spans="1:255" ht="12.75" customHeight="1" x14ac:dyDescent="0.2">
      <c r="A96" s="21">
        <v>2015</v>
      </c>
      <c r="B96" s="21">
        <v>340210005</v>
      </c>
      <c r="C96" s="20">
        <f>INDEX(Sites!$A:$N,MATCH($B96,Sites!$A:$A,0),2)</f>
        <v>40.283092000000003</v>
      </c>
      <c r="D96" s="21" t="str">
        <f>INDEX(Sites!$A:$N,MATCH($B96,Sites!$A:$A,0),4)</f>
        <v>NJ</v>
      </c>
      <c r="E96" s="21" t="str">
        <f>INDEX(Sites!$A:$N,MATCH($B96,Sites!$A:$A,0),10)</f>
        <v>30.0</v>
      </c>
      <c r="F96" s="40" t="str">
        <f>INDEX(Sites!$A:$N,MATCH($B96,Sites!$A:$A,0),6)</f>
        <v>Rider University</v>
      </c>
      <c r="G96" s="16">
        <f>INDEX('O3-8hr'!$A:$Z,$IU96+G$21-$G$21,$IT96)</f>
        <v>34</v>
      </c>
      <c r="H96" s="10">
        <f>INDEX('O3-8hr'!$A:$Z,$IU96+H$21-$G$21,$IT96)</f>
        <v>47</v>
      </c>
      <c r="I96" s="10">
        <f>INDEX('O3-8hr'!$A:$Z,$IU96+I$21-$G$21,$IT96)</f>
        <v>36.000000000000007</v>
      </c>
      <c r="J96" s="10">
        <f>INDEX('O3-8hr'!$A:$Z,$IU96+J$21-$G$21,$IT96)</f>
        <v>24</v>
      </c>
      <c r="K96" s="10">
        <f>INDEX('O3-8hr'!$A:$Z,$IU96+K$21-$G$21,$IT96)</f>
        <v>37.000000000000007</v>
      </c>
      <c r="L96" s="10">
        <f>INDEX('O3-8hr'!$A:$Z,$IU96+L$21-$G$21,$IT96)</f>
        <v>37.000000000000007</v>
      </c>
      <c r="M96" s="10">
        <f>INDEX('O3-8hr'!$A:$Z,$IU96+M$21-$G$21,$IT96)</f>
        <v>44.000000000000007</v>
      </c>
      <c r="N96" s="10">
        <f>INDEX('O3-8hr'!$A:$Z,$IU96+N$21-$G$21,$IT96)</f>
        <v>54</v>
      </c>
      <c r="O96" s="10">
        <f>INDEX('O3-8hr'!$A:$Z,$IU96+O$21-$G$21,$IT96)</f>
        <v>50</v>
      </c>
      <c r="P96" s="10">
        <f>INDEX('O3-8hr'!$A:$Z,$IU96+P$21-$G$21,$IT96)</f>
        <v>38</v>
      </c>
      <c r="Q96" s="10">
        <f>INDEX('O3-8hr'!$A:$Z,$IU96+Q$21-$G$21,$IT96)</f>
        <v>49</v>
      </c>
      <c r="R96" s="10">
        <f>INDEX('O3-8hr'!$A:$Z,$IU96+R$21-$G$21,$IT96)</f>
        <v>46</v>
      </c>
      <c r="S96" s="10">
        <f>INDEX('O3-8hr'!$A:$Z,$IU96+S$21-$G$21,$IT96)</f>
        <v>41</v>
      </c>
      <c r="T96" s="10">
        <f>INDEX('O3-8hr'!$A:$Z,$IU96+T$21-$G$21,$IT96)</f>
        <v>30</v>
      </c>
      <c r="U96" s="10">
        <f>INDEX('O3-8hr'!$A:$Z,$IU96+U$21-$G$21,$IT96)</f>
        <v>38</v>
      </c>
      <c r="V96" s="10">
        <f>INDEX('O3-8hr'!$A:$Z,$IU96+V$21-$G$21,$IT96)</f>
        <v>37.000000000000007</v>
      </c>
      <c r="W96" s="10">
        <f>INDEX('O3-8hr'!$A:$Z,$IU96+W$21-$G$21,$IT96)</f>
        <v>41</v>
      </c>
      <c r="X96" s="10">
        <f>INDEX('O3-8hr'!$A:$Z,$IU96+X$21-$G$21,$IT96)</f>
        <v>43</v>
      </c>
      <c r="Y96" s="10">
        <f>INDEX('O3-8hr'!$A:$Z,$IU96+Y$21-$G$21,$IT96)</f>
        <v>45.000000000000007</v>
      </c>
      <c r="Z96" s="10">
        <f>INDEX('O3-8hr'!$A:$Z,$IU96+Z$21-$G$21,$IT96)</f>
        <v>33</v>
      </c>
      <c r="AA96" s="10">
        <f>INDEX('O3-8hr'!$A:$Z,$IU96+AA$21-$G$21,$IT96)</f>
        <v>41</v>
      </c>
      <c r="AB96" s="10">
        <f>INDEX('O3-8hr'!$A:$Z,$IU96+AB$21-$G$21,$IT96)</f>
        <v>43</v>
      </c>
      <c r="AC96" s="10">
        <f>INDEX('O3-8hr'!$A:$Z,$IU96+AC$21-$G$21,$IT96)</f>
        <v>39</v>
      </c>
      <c r="AD96" s="10">
        <f>INDEX('O3-8hr'!$A:$Z,$IU96+AD$21-$G$21,$IT96)</f>
        <v>34</v>
      </c>
      <c r="AE96" s="10">
        <f>INDEX('O3-8hr'!$A:$Z,$IU96+AE$21-$G$21,$IT96)</f>
        <v>33</v>
      </c>
      <c r="AF96" s="10">
        <f>INDEX('O3-8hr'!$A:$Z,$IU96+AF$21-$G$21,$IT96)</f>
        <v>30</v>
      </c>
      <c r="AG96" s="10">
        <f>INDEX('O3-8hr'!$A:$Z,$IU96+AG$21-$G$21,$IT96)</f>
        <v>34</v>
      </c>
      <c r="AH96" s="10">
        <f>INDEX('O3-8hr'!$A:$Z,$IU96+AH$21-$G$21,$IT96)</f>
        <v>38</v>
      </c>
      <c r="AI96" s="10">
        <f>INDEX('O3-8hr'!$A:$Z,$IU96+AI$21-$G$21,$IT96)</f>
        <v>45.000000000000007</v>
      </c>
      <c r="AJ96" s="10">
        <f>INDEX('O3-8hr'!$A:$Z,$IU96+AJ$21-$G$21,$IT96)</f>
        <v>37.000000000000007</v>
      </c>
      <c r="AK96" s="10">
        <f>INDEX('O3-8hr'!$A:$Z,$IU96+AK$21-$G$21,$IT96)</f>
        <v>36.000000000000007</v>
      </c>
      <c r="AL96" s="10">
        <f>INDEX('O3-8hr'!$A:$Z,$IU96+AL$21-$G$21,$IT96)</f>
        <v>44.000000000000007</v>
      </c>
      <c r="AM96" s="10">
        <f>INDEX('O3-8hr'!$A:$Z,$IU96+AM$21-$G$21,$IT96)</f>
        <v>53.000000000000007</v>
      </c>
      <c r="AN96" s="10">
        <f>INDEX('O3-8hr'!$A:$Z,$IU96+AN$21-$G$21,$IT96)</f>
        <v>29</v>
      </c>
      <c r="AO96" s="10">
        <f>INDEX('O3-8hr'!$A:$Z,$IU96+AO$21-$G$21,$IT96)</f>
        <v>40</v>
      </c>
      <c r="AP96" s="10">
        <f>INDEX('O3-8hr'!$A:$Z,$IU96+AP$21-$G$21,$IT96)</f>
        <v>48</v>
      </c>
      <c r="AQ96" s="10">
        <f>INDEX('O3-8hr'!$A:$Z,$IU96+AQ$21-$G$21,$IT96)</f>
        <v>51.000000000000007</v>
      </c>
      <c r="AR96" s="10">
        <f>INDEX('O3-8hr'!$A:$Z,$IU96+AR$21-$G$21,$IT96)</f>
        <v>31</v>
      </c>
      <c r="AS96" s="10">
        <f>INDEX('O3-8hr'!$A:$Z,$IU96+AS$21-$G$21,$IT96)</f>
        <v>41</v>
      </c>
      <c r="AT96" s="10">
        <f>INDEX('O3-8hr'!$A:$Z,$IU96+AT$21-$G$21,$IT96)</f>
        <v>38</v>
      </c>
      <c r="AU96" s="10">
        <f>INDEX('O3-8hr'!$A:$Z,$IU96+AU$21-$G$21,$IT96)</f>
        <v>27</v>
      </c>
      <c r="AV96" s="10">
        <f>INDEX('O3-8hr'!$A:$Z,$IU96+AV$21-$G$21,$IT96)</f>
        <v>47</v>
      </c>
      <c r="AW96" s="10">
        <f>INDEX('O3-8hr'!$A:$Z,$IU96+AW$21-$G$21,$IT96)</f>
        <v>55</v>
      </c>
      <c r="AX96" s="10">
        <f>INDEX('O3-8hr'!$A:$Z,$IU96+AX$21-$G$21,$IT96)</f>
        <v>55</v>
      </c>
      <c r="AY96" s="10">
        <f>INDEX('O3-8hr'!$A:$Z,$IU96+AY$21-$G$21,$IT96)</f>
        <v>37.000000000000007</v>
      </c>
      <c r="AZ96" s="10">
        <f>INDEX('O3-8hr'!$A:$Z,$IU96+AZ$21-$G$21,$IT96)</f>
        <v>49</v>
      </c>
      <c r="BA96" s="10">
        <f>INDEX('O3-8hr'!$A:$Z,$IU96+BA$21-$G$21,$IT96)</f>
        <v>49</v>
      </c>
      <c r="BB96" s="10">
        <f>INDEX('O3-8hr'!$A:$Z,$IU96+BB$21-$G$21,$IT96)</f>
        <v>41</v>
      </c>
      <c r="BC96" s="10">
        <f>INDEX('O3-8hr'!$A:$Z,$IU96+BC$21-$G$21,$IT96)</f>
        <v>62</v>
      </c>
      <c r="BD96" s="10">
        <f>INDEX('O3-8hr'!$A:$Z,$IU96+BD$21-$G$21,$IT96)</f>
        <v>44.000000000000007</v>
      </c>
      <c r="BE96" s="10">
        <f>INDEX('O3-8hr'!$A:$Z,$IU96+BE$21-$G$21,$IT96)</f>
        <v>34</v>
      </c>
      <c r="BF96" s="10">
        <f>INDEX('O3-8hr'!$A:$Z,$IU96+BF$21-$G$21,$IT96)</f>
        <v>45.000000000000007</v>
      </c>
      <c r="BG96" s="10">
        <f>INDEX('O3-8hr'!$A:$Z,$IU96+BG$21-$G$21,$IT96)</f>
        <v>48</v>
      </c>
      <c r="BH96" s="10">
        <f>INDEX('O3-8hr'!$A:$Z,$IU96+BH$21-$G$21,$IT96)</f>
        <v>37.000000000000007</v>
      </c>
      <c r="BI96" s="10">
        <f>INDEX('O3-8hr'!$A:$Z,$IU96+BI$21-$G$21,$IT96)</f>
        <v>47</v>
      </c>
      <c r="BJ96" s="10">
        <f>INDEX('O3-8hr'!$A:$Z,$IU96+BJ$21-$G$21,$IT96)</f>
        <v>43</v>
      </c>
      <c r="BK96" s="10">
        <f>INDEX('O3-8hr'!$A:$Z,$IU96+BK$21-$G$21,$IT96)</f>
        <v>43</v>
      </c>
      <c r="BL96" s="10">
        <f>INDEX('O3-8hr'!$A:$Z,$IU96+BL$21-$G$21,$IT96)</f>
        <v>37.000000000000007</v>
      </c>
      <c r="BM96" s="10">
        <f>INDEX('O3-8hr'!$A:$Z,$IU96+BM$21-$G$21,$IT96)</f>
        <v>45.000000000000007</v>
      </c>
      <c r="BN96" s="10">
        <f>INDEX('O3-8hr'!$A:$Z,$IU96+BN$21-$G$21,$IT96)</f>
        <v>51.000000000000007</v>
      </c>
      <c r="BO96" s="10">
        <f>INDEX('O3-8hr'!$A:$Z,$IU96+BO$21-$G$21,$IT96)</f>
        <v>39</v>
      </c>
      <c r="BP96" s="10">
        <f>INDEX('O3-8hr'!$A:$Z,$IU96+BP$21-$G$21,$IT96)</f>
        <v>38</v>
      </c>
      <c r="BQ96" s="10">
        <f>INDEX('O3-8hr'!$A:$Z,$IU96+BQ$21-$G$21,$IT96)</f>
        <v>47</v>
      </c>
      <c r="BR96" s="10">
        <f>INDEX('O3-8hr'!$A:$Z,$IU96+BR$21-$G$21,$IT96)</f>
        <v>54</v>
      </c>
      <c r="BS96" s="10">
        <f>INDEX('O3-8hr'!$A:$Z,$IU96+BS$21-$G$21,$IT96)</f>
        <v>65</v>
      </c>
      <c r="BT96" s="10">
        <f>INDEX('O3-8hr'!$A:$Z,$IU96+BT$21-$G$21,$IT96)</f>
        <v>64</v>
      </c>
      <c r="BU96" s="10">
        <f>INDEX('O3-8hr'!$A:$Z,$IU96+BU$21-$G$21,$IT96)</f>
        <v>45.000000000000007</v>
      </c>
      <c r="BV96" s="10">
        <f>INDEX('O3-8hr'!$A:$Z,$IU96+BV$21-$G$21,$IT96)</f>
        <v>63</v>
      </c>
      <c r="BW96" s="10">
        <f>INDEX('O3-8hr'!$A:$Z,$IU96+BW$21-$G$21,$IT96)</f>
        <v>72.000000000000014</v>
      </c>
      <c r="BX96" s="10">
        <f>INDEX('O3-8hr'!$A:$Z,$IU96+BX$21-$G$21,$IT96)</f>
        <v>31</v>
      </c>
      <c r="BY96" s="10">
        <f>INDEX('O3-8hr'!$A:$Z,$IU96+BY$21-$G$21,$IT96)</f>
        <v>29</v>
      </c>
      <c r="BZ96" s="10">
        <f>INDEX('O3-8hr'!$A:$Z,$IU96+BZ$21-$G$21,$IT96)</f>
        <v>28</v>
      </c>
      <c r="CA96" s="10">
        <f>INDEX('O3-8hr'!$A:$Z,$IU96+CA$21-$G$21,$IT96)</f>
        <v>59.000000000000007</v>
      </c>
      <c r="CB96" s="10">
        <f>INDEX('O3-8hr'!$A:$Z,$IU96+CB$21-$G$21,$IT96)</f>
        <v>34</v>
      </c>
      <c r="CC96" s="10">
        <f>INDEX('O3-8hr'!$A:$Z,$IU96+CC$21-$G$21,$IT96)</f>
        <v>55</v>
      </c>
      <c r="CD96" s="10">
        <f>INDEX('O3-8hr'!$A:$Z,$IU96+CD$21-$G$21,$IT96)</f>
        <v>65</v>
      </c>
      <c r="CE96" s="10">
        <f>INDEX('O3-8hr'!$A:$Z,$IU96+CE$21-$G$21,$IT96)</f>
        <v>66</v>
      </c>
      <c r="CF96" s="10">
        <f>INDEX('O3-8hr'!$A:$Z,$IU96+CF$21-$G$21,$IT96)</f>
        <v>46</v>
      </c>
      <c r="CG96" s="10">
        <f>INDEX('O3-8hr'!$A:$Z,$IU96+CG$21-$G$21,$IT96)</f>
        <v>36.000000000000007</v>
      </c>
      <c r="CH96" s="10">
        <f>INDEX('O3-8hr'!$A:$Z,$IU96+CH$21-$G$21,$IT96)</f>
        <v>47</v>
      </c>
      <c r="CI96" s="10">
        <f>INDEX('O3-8hr'!$A:$Z,$IU96+CI$21-$G$21,$IT96)</f>
        <v>33</v>
      </c>
      <c r="CJ96" s="10">
        <f>INDEX('O3-8hr'!$A:$Z,$IU96+CJ$21-$G$21,$IT96)</f>
        <v>31</v>
      </c>
      <c r="CK96" s="10">
        <f>INDEX('O3-8hr'!$A:$Z,$IU96+CK$21-$G$21,$IT96)</f>
        <v>55</v>
      </c>
      <c r="CL96" s="10">
        <f>INDEX('O3-8hr'!$A:$Z,$IU96+CL$21-$G$21,$IT96)</f>
        <v>48</v>
      </c>
      <c r="CM96" s="10">
        <f>INDEX('O3-8hr'!$A:$Z,$IU96+CM$21-$G$21,$IT96)</f>
        <v>65</v>
      </c>
      <c r="CN96" s="10">
        <f>INDEX('O3-8hr'!$A:$Z,$IU96+CN$21-$G$21,$IT96)</f>
        <v>61.000000000000007</v>
      </c>
      <c r="CO96" s="10">
        <f>INDEX('O3-8hr'!$A:$Z,$IU96+CO$21-$G$21,$IT96)</f>
        <v>66</v>
      </c>
      <c r="CP96" s="10">
        <f>INDEX('O3-8hr'!$A:$Z,$IU96+CP$21-$G$21,$IT96)</f>
        <v>42</v>
      </c>
      <c r="CQ96" s="10">
        <f>INDEX('O3-8hr'!$A:$Z,$IU96+CQ$21-$G$21,$IT96)</f>
        <v>57</v>
      </c>
      <c r="CR96" s="10">
        <f>INDEX('O3-8hr'!$A:$Z,$IU96+CR$21-$G$21,$IT96)</f>
        <v>58</v>
      </c>
      <c r="CS96" s="10">
        <f>INDEX('O3-8hr'!$A:$Z,$IU96+CS$21-$G$21,$IT96)</f>
        <v>38</v>
      </c>
      <c r="CT96" s="10">
        <f>INDEX('O3-8hr'!$A:$Z,$IU96+CT$21-$G$21,$IT96)</f>
        <v>45.000000000000007</v>
      </c>
      <c r="CU96" s="10">
        <f>INDEX('O3-8hr'!$A:$Z,$IU96+CU$21-$G$21,$IT96)</f>
        <v>18.000000000000004</v>
      </c>
      <c r="CV96" s="10">
        <f>INDEX('O3-8hr'!$A:$Z,$IU96+CV$21-$G$21,$IT96)</f>
        <v>9.0000000000000018</v>
      </c>
      <c r="CW96" s="10">
        <f>INDEX('O3-8hr'!$A:$Z,$IU96+CW$21-$G$21,$IT96)</f>
        <v>32</v>
      </c>
      <c r="CX96" s="10">
        <f>INDEX('O3-8hr'!$A:$Z,$IU96+CX$21-$G$21,$IT96)</f>
        <v>32</v>
      </c>
      <c r="CY96" s="10">
        <f>INDEX('O3-8hr'!$A:$Z,$IU96+CY$21-$G$21,$IT96)</f>
        <v>25</v>
      </c>
      <c r="CZ96" s="10">
        <f>INDEX('O3-8hr'!$A:$Z,$IU96+CZ$21-$G$21,$IT96)</f>
        <v>44.000000000000007</v>
      </c>
      <c r="DA96" s="10">
        <f>INDEX('O3-8hr'!$A:$Z,$IU96+DA$21-$G$21,$IT96)</f>
        <v>41</v>
      </c>
      <c r="DB96" s="10">
        <f>INDEX('O3-8hr'!$A:$Z,$IU96+DB$21-$G$21,$IT96)</f>
        <v>51.000000000000007</v>
      </c>
      <c r="DC96" s="10">
        <f>INDEX('O3-8hr'!$A:$Z,$IU96+DC$21-$G$21,$IT96)</f>
        <v>60</v>
      </c>
      <c r="DD96" s="10">
        <f>INDEX('O3-8hr'!$A:$Z,$IU96+DD$21-$G$21,$IT96)</f>
        <v>67</v>
      </c>
      <c r="DE96" s="10">
        <f>INDEX('O3-8hr'!$A:$Z,$IU96+DE$21-$G$21,$IT96)</f>
        <v>84</v>
      </c>
      <c r="DF96" s="10">
        <f>INDEX('O3-8hr'!$A:$Z,$IU96+DF$21-$G$21,$IT96)</f>
        <v>61.000000000000007</v>
      </c>
      <c r="DG96" s="10">
        <f>INDEX('O3-8hr'!$A:$Z,$IU96+DG$21-$G$21,$IT96)</f>
        <v>43</v>
      </c>
      <c r="DH96" s="10">
        <f>INDEX('O3-8hr'!$A:$Z,$IU96+DH$21-$G$21,$IT96)</f>
        <v>62</v>
      </c>
      <c r="DI96" s="10">
        <f>INDEX('O3-8hr'!$A:$Z,$IU96+DI$21-$G$21,$IT96)</f>
        <v>40</v>
      </c>
      <c r="DJ96" s="10">
        <f>INDEX('O3-8hr'!$A:$Z,$IU96+DJ$21-$G$21,$IT96)</f>
        <v>39</v>
      </c>
      <c r="DK96" s="10">
        <f>INDEX('O3-8hr'!$A:$Z,$IU96+DK$21-$G$21,$IT96)</f>
        <v>41</v>
      </c>
      <c r="DL96" s="10">
        <f>INDEX('O3-8hr'!$A:$Z,$IU96+DL$21-$G$21,$IT96)</f>
        <v>32</v>
      </c>
      <c r="DM96" s="10">
        <f>INDEX('O3-8hr'!$A:$Z,$IU96+DM$21-$G$21,$IT96)</f>
        <v>45.000000000000007</v>
      </c>
      <c r="DN96" s="10">
        <f>INDEX('O3-8hr'!$A:$Z,$IU96+DN$21-$G$21,$IT96)</f>
        <v>38</v>
      </c>
      <c r="DO96" s="10">
        <f>INDEX('O3-8hr'!$A:$Z,$IU96+DO$21-$G$21,$IT96)</f>
        <v>43</v>
      </c>
      <c r="DP96" s="10">
        <f>INDEX('O3-8hr'!$A:$Z,$IU96+DP$21-$G$21,$IT96)</f>
        <v>59.000000000000007</v>
      </c>
      <c r="DQ96" s="10">
        <f>INDEX('O3-8hr'!$A:$Z,$IU96+DQ$21-$G$21,$IT96)</f>
        <v>52.000000000000007</v>
      </c>
      <c r="DR96" s="10">
        <f>INDEX('O3-8hr'!$A:$Z,$IU96+DR$21-$G$21,$IT96)</f>
        <v>46</v>
      </c>
      <c r="DS96" s="10">
        <f>INDEX('O3-8hr'!$A:$Z,$IU96+DS$21-$G$21,$IT96)</f>
        <v>49</v>
      </c>
      <c r="DT96" s="10">
        <f>INDEX('O3-8hr'!$A:$Z,$IU96+DT$21-$G$21,$IT96)</f>
        <v>69</v>
      </c>
      <c r="DU96" s="10">
        <f>INDEX('O3-8hr'!$A:$Z,$IU96+DU$21-$G$21,$IT96)</f>
        <v>34</v>
      </c>
      <c r="DV96" s="10">
        <f>INDEX('O3-8hr'!$A:$Z,$IU96+DV$21-$G$21,$IT96)</f>
        <v>38</v>
      </c>
      <c r="DW96" s="10">
        <f>INDEX('O3-8hr'!$A:$Z,$IU96+DW$21-$G$21,$IT96)</f>
        <v>39</v>
      </c>
      <c r="DX96" s="10">
        <f>INDEX('O3-8hr'!$A:$Z,$IU96+DX$21-$G$21,$IT96)</f>
        <v>46</v>
      </c>
      <c r="DY96" s="10">
        <f>INDEX('O3-8hr'!$A:$Z,$IU96+DY$21-$G$21,$IT96)</f>
        <v>66</v>
      </c>
      <c r="DZ96" s="10">
        <f>INDEX('O3-8hr'!$A:$Z,$IU96+DZ$21-$G$21,$IT96)</f>
        <v>31</v>
      </c>
      <c r="EA96" s="10">
        <f>INDEX('O3-8hr'!$A:$Z,$IU96+EA$21-$G$21,$IT96)</f>
        <v>54</v>
      </c>
      <c r="EB96" s="10">
        <f>INDEX('O3-8hr'!$A:$Z,$IU96+EB$21-$G$21,$IT96)</f>
        <v>48</v>
      </c>
      <c r="EC96" s="10">
        <f>INDEX('O3-8hr'!$A:$Z,$IU96+EC$21-$G$21,$IT96)</f>
        <v>51.000000000000007</v>
      </c>
      <c r="ED96" s="10">
        <f>INDEX('O3-8hr'!$A:$Z,$IU96+ED$21-$G$21,$IT96)</f>
        <v>39</v>
      </c>
      <c r="EE96" s="10">
        <f>INDEX('O3-8hr'!$A:$Z,$IU96+EE$21-$G$21,$IT96)</f>
        <v>53.000000000000007</v>
      </c>
      <c r="EF96" s="10">
        <f>INDEX('O3-8hr'!$A:$Z,$IU96+EF$21-$G$21,$IT96)</f>
        <v>38</v>
      </c>
      <c r="EG96" s="10">
        <f>INDEX('O3-8hr'!$A:$Z,$IU96+EG$21-$G$21,$IT96)</f>
        <v>48</v>
      </c>
      <c r="EH96" s="10">
        <f>INDEX('O3-8hr'!$A:$Z,$IU96+EH$21-$G$21,$IT96)</f>
        <v>44.000000000000007</v>
      </c>
      <c r="EI96" s="10">
        <f>INDEX('O3-8hr'!$A:$Z,$IU96+EI$21-$G$21,$IT96)</f>
        <v>51.000000000000007</v>
      </c>
      <c r="EJ96" s="10">
        <f>INDEX('O3-8hr'!$A:$Z,$IU96+EJ$21-$G$21,$IT96)</f>
        <v>46</v>
      </c>
      <c r="EK96" s="10">
        <f>INDEX('O3-8hr'!$A:$Z,$IU96+EK$21-$G$21,$IT96)</f>
        <v>56</v>
      </c>
      <c r="EL96" s="10">
        <f>INDEX('O3-8hr'!$A:$Z,$IU96+EL$21-$G$21,$IT96)</f>
        <v>37.000000000000007</v>
      </c>
      <c r="EM96" s="10">
        <f>INDEX('O3-8hr'!$A:$Z,$IU96+EM$21-$G$21,$IT96)</f>
        <v>35</v>
      </c>
      <c r="EN96" s="10">
        <f>INDEX('O3-8hr'!$A:$Z,$IU96+EN$21-$G$21,$IT96)</f>
        <v>51.000000000000007</v>
      </c>
      <c r="EO96" s="10">
        <f>INDEX('O3-8hr'!$A:$Z,$IU96+EO$21-$G$21,$IT96)</f>
        <v>61.000000000000007</v>
      </c>
      <c r="EP96" s="10">
        <f>INDEX('O3-8hr'!$A:$Z,$IU96+EP$21-$G$21,$IT96)</f>
        <v>52.000000000000007</v>
      </c>
      <c r="EQ96" s="10">
        <f>INDEX('O3-8hr'!$A:$Z,$IU96+EQ$21-$G$21,$IT96)</f>
        <v>61.000000000000007</v>
      </c>
      <c r="ER96" s="10">
        <f>INDEX('O3-8hr'!$A:$Z,$IU96+ER$21-$G$21,$IT96)</f>
        <v>54</v>
      </c>
      <c r="ES96" s="10">
        <f>INDEX('O3-8hr'!$A:$Z,$IU96+ES$21-$G$21,$IT96)</f>
        <v>52.000000000000007</v>
      </c>
      <c r="ET96" s="10">
        <f>INDEX('O3-8hr'!$A:$Z,$IU96+ET$21-$G$21,$IT96)</f>
        <v>44.000000000000007</v>
      </c>
      <c r="EU96" s="10">
        <f>INDEX('O3-8hr'!$A:$Z,$IU96+EU$21-$G$21,$IT96)</f>
        <v>48</v>
      </c>
      <c r="EV96" s="10">
        <f>INDEX('O3-8hr'!$A:$Z,$IU96+EV$21-$G$21,$IT96)</f>
        <v>42</v>
      </c>
      <c r="EW96" s="10">
        <f>INDEX('O3-8hr'!$A:$Z,$IU96+EW$21-$G$21,$IT96)</f>
        <v>55</v>
      </c>
      <c r="EX96" s="10">
        <f>INDEX('O3-8hr'!$A:$Z,$IU96+EX$21-$G$21,$IT96)</f>
        <v>60</v>
      </c>
      <c r="EY96" s="10">
        <f>INDEX('O3-8hr'!$A:$Z,$IU96+EY$21-$G$21,$IT96)</f>
        <v>58</v>
      </c>
      <c r="EZ96" s="10">
        <f>INDEX('O3-8hr'!$A:$Z,$IU96+EZ$21-$G$21,$IT96)</f>
        <v>56</v>
      </c>
      <c r="FA96" s="10">
        <f>INDEX('O3-8hr'!$A:$Z,$IU96+FA$21-$G$21,$IT96)</f>
        <v>78</v>
      </c>
      <c r="FB96" s="10">
        <f>INDEX('O3-8hr'!$A:$Z,$IU96+FB$21-$G$21,$IT96)</f>
        <v>43</v>
      </c>
      <c r="FC96" s="10">
        <f>INDEX('O3-8hr'!$A:$Z,$IU96+FC$21-$G$21,$IT96)</f>
        <v>47</v>
      </c>
      <c r="FD96" s="10">
        <f>INDEX('O3-8hr'!$A:$Z,$IU96+FD$21-$G$21,$IT96)</f>
        <v>57</v>
      </c>
      <c r="FE96" s="10">
        <f>INDEX('O3-8hr'!$A:$Z,$IU96+FE$21-$G$21,$IT96)</f>
        <v>48</v>
      </c>
      <c r="FF96" s="10">
        <f>INDEX('O3-8hr'!$A:$Z,$IU96+FF$21-$G$21,$IT96)</f>
        <v>63</v>
      </c>
      <c r="FG96" s="10">
        <f>INDEX('O3-8hr'!$A:$Z,$IU96+FG$21-$G$21,$IT96)</f>
        <v>62</v>
      </c>
      <c r="FH96" s="10">
        <f>INDEX('O3-8hr'!$A:$Z,$IU96+FH$21-$G$21,$IT96)</f>
        <v>57</v>
      </c>
      <c r="FI96" s="10">
        <f>INDEX('O3-8hr'!$A:$Z,$IU96+FI$21-$G$21,$IT96)</f>
        <v>45.000000000000007</v>
      </c>
      <c r="FJ96" s="10">
        <f>INDEX('O3-8hr'!$A:$Z,$IU96+FJ$21-$G$21,$IT96)</f>
        <v>62</v>
      </c>
      <c r="FK96" s="10">
        <f>INDEX('O3-8hr'!$A:$Z,$IU96+FK$21-$G$21,$IT96)</f>
        <v>57</v>
      </c>
      <c r="FL96" s="10">
        <f>INDEX('O3-8hr'!$A:$Z,$IU96+FL$21-$G$21,$IT96)</f>
        <v>56</v>
      </c>
      <c r="FM96" s="10">
        <f>INDEX('O3-8hr'!$A:$Z,$IU96+FM$21-$G$21,$IT96)</f>
        <v>33</v>
      </c>
      <c r="FN96" s="10">
        <f>INDEX('O3-8hr'!$A:$Z,$IU96+FN$21-$G$21,$IT96)</f>
        <v>33</v>
      </c>
      <c r="FO96" s="10">
        <f>INDEX('O3-8hr'!$A:$Z,$IU96+FO$21-$G$21,$IT96)</f>
        <v>37.000000000000007</v>
      </c>
      <c r="FP96" s="10">
        <f>INDEX('O3-8hr'!$A:$Z,$IU96+FP$21-$G$21,$IT96)</f>
        <v>46</v>
      </c>
      <c r="FQ96" s="10">
        <f>INDEX('O3-8hr'!$A:$Z,$IU96+FQ$21-$G$21,$IT96)</f>
        <v>56</v>
      </c>
      <c r="FR96" s="10">
        <f>INDEX('O3-8hr'!$A:$Z,$IU96+FR$21-$G$21,$IT96)</f>
        <v>73.000000000000014</v>
      </c>
      <c r="FS96" s="10">
        <f>INDEX('O3-8hr'!$A:$Z,$IU96+FS$21-$G$21,$IT96)</f>
        <v>59.000000000000007</v>
      </c>
      <c r="FT96" s="10">
        <f>INDEX('O3-8hr'!$A:$Z,$IU96+FT$21-$G$21,$IT96)</f>
        <v>64</v>
      </c>
      <c r="FU96" s="10">
        <f>INDEX('O3-8hr'!$A:$Z,$IU96+FU$21-$G$21,$IT96)</f>
        <v>47</v>
      </c>
      <c r="FV96" s="10">
        <f>INDEX('O3-8hr'!$A:$Z,$IU96+FV$21-$G$21,$IT96)</f>
        <v>44.000000000000007</v>
      </c>
      <c r="FW96" s="10">
        <f>INDEX('O3-8hr'!$A:$Z,$IU96+FW$21-$G$21,$IT96)</f>
        <v>20</v>
      </c>
      <c r="FX96" s="10">
        <f>INDEX('O3-8hr'!$A:$Z,$IU96+FX$21-$G$21,$IT96)</f>
        <v>49</v>
      </c>
      <c r="FY96" s="10">
        <f>INDEX('O3-8hr'!$A:$Z,$IU96+FY$21-$G$21,$IT96)</f>
        <v>47</v>
      </c>
      <c r="FZ96" s="10">
        <f>INDEX('O3-8hr'!$A:$Z,$IU96+FZ$21-$G$21,$IT96)</f>
        <v>58</v>
      </c>
      <c r="GA96" s="10">
        <f>INDEX('O3-8hr'!$A:$Z,$IU96+GA$21-$G$21,$IT96)</f>
        <v>60</v>
      </c>
      <c r="GB96" s="10">
        <f>INDEX('O3-8hr'!$A:$Z,$IU96+GB$21-$G$21,$IT96)</f>
        <v>65</v>
      </c>
      <c r="GC96" s="10">
        <f>INDEX('O3-8hr'!$A:$Z,$IU96+GC$21-$G$21,$IT96)</f>
        <v>50</v>
      </c>
      <c r="GD96" s="10">
        <f>INDEX('O3-8hr'!$A:$Z,$IU96+GD$21-$G$21,$IT96)</f>
        <v>37.000000000000007</v>
      </c>
      <c r="GE96" s="10">
        <f>INDEX('O3-8hr'!$A:$Z,$IU96+GE$21-$G$21,$IT96)</f>
        <v>40</v>
      </c>
      <c r="GF96" s="10">
        <f>INDEX('O3-8hr'!$A:$Z,$IU96+GF$21-$G$21,$IT96)</f>
        <v>66</v>
      </c>
      <c r="GG96" s="10">
        <f>INDEX('O3-8hr'!$A:$Z,$IU96+GG$21-$G$21,$IT96)</f>
        <v>71.000000000000014</v>
      </c>
      <c r="GH96" s="10">
        <f>INDEX('O3-8hr'!$A:$Z,$IU96+GH$21-$G$21,$IT96)</f>
        <v>66</v>
      </c>
      <c r="GI96" s="10">
        <f>INDEX('O3-8hr'!$A:$Z,$IU96+GI$21-$G$21,$IT96)</f>
        <v>63</v>
      </c>
      <c r="GJ96" s="10">
        <f>INDEX('O3-8hr'!$A:$Z,$IU96+GJ$21-$G$21,$IT96)</f>
        <v>67</v>
      </c>
      <c r="GK96" s="10">
        <f>INDEX('O3-8hr'!$A:$Z,$IU96+GK$21-$G$21,$IT96)</f>
        <v>61.000000000000007</v>
      </c>
      <c r="GL96" s="10">
        <f>INDEX('O3-8hr'!$A:$Z,$IU96+GL$21-$G$21,$IT96)</f>
        <v>50</v>
      </c>
      <c r="GM96" s="10">
        <f>INDEX('O3-8hr'!$A:$Z,$IU96+GM$21-$G$21,$IT96)</f>
        <v>48</v>
      </c>
      <c r="GN96" s="10">
        <f>INDEX('O3-8hr'!$A:$Z,$IU96+GN$21-$G$21,$IT96)</f>
        <v>51.000000000000007</v>
      </c>
      <c r="GO96" s="10">
        <f>INDEX('O3-8hr'!$A:$Z,$IU96+GO$21-$G$21,$IT96)</f>
        <v>59.000000000000007</v>
      </c>
      <c r="GP96" s="10">
        <f>INDEX('O3-8hr'!$A:$Z,$IU96+GP$21-$G$21,$IT96)</f>
        <v>68</v>
      </c>
      <c r="GQ96" s="10">
        <f>INDEX('O3-8hr'!$A:$Z,$IU96+GQ$21-$G$21,$IT96)</f>
        <v>52.000000000000007</v>
      </c>
      <c r="GR96" s="10">
        <f>INDEX('O3-8hr'!$A:$Z,$IU96+GR$21-$G$21,$IT96)</f>
        <v>18.000000000000004</v>
      </c>
      <c r="GS96" s="10">
        <f>INDEX('O3-8hr'!$A:$Z,$IU96+GS$21-$G$21,$IT96)</f>
        <v>36.000000000000007</v>
      </c>
      <c r="GT96" s="10">
        <f>INDEX('O3-8hr'!$A:$Z,$IU96+GT$21-$G$21,$IT96)</f>
        <v>35</v>
      </c>
      <c r="GU96" s="10">
        <f>INDEX('O3-8hr'!$A:$Z,$IU96+GU$21-$G$21,$IT96)</f>
        <v>22.000000000000004</v>
      </c>
      <c r="GV96" s="10">
        <f>INDEX('O3-8hr'!$A:$Z,$IU96+GV$21-$G$21,$IT96)</f>
        <v>34</v>
      </c>
      <c r="GW96" s="10">
        <f>INDEX('O3-8hr'!$A:$Z,$IU96+GW$21-$G$21,$IT96)</f>
        <v>56</v>
      </c>
      <c r="GX96" s="10">
        <f>INDEX('O3-8hr'!$A:$Z,$IU96+GX$21-$G$21,$IT96)</f>
        <v>62</v>
      </c>
      <c r="GY96" s="10">
        <f>INDEX('O3-8hr'!$A:$Z,$IU96+GY$21-$G$21,$IT96)</f>
        <v>77</v>
      </c>
      <c r="GZ96" s="10">
        <f>INDEX('O3-8hr'!$A:$Z,$IU96+GZ$21-$G$21,$IT96)</f>
        <v>70</v>
      </c>
      <c r="HA96" s="10">
        <f>INDEX('O3-8hr'!$A:$Z,$IU96+HA$21-$G$21,$IT96)</f>
        <v>49</v>
      </c>
      <c r="HB96" s="10">
        <f>INDEX('O3-8hr'!$A:$Z,$IU96+HB$21-$G$21,$IT96)</f>
        <v>32</v>
      </c>
      <c r="HC96" s="10">
        <f>INDEX('O3-8hr'!$A:$Z,$IU96+HC$21-$G$21,$IT96)</f>
        <v>36.000000000000007</v>
      </c>
      <c r="HD96" s="10">
        <f>INDEX('O3-8hr'!$A:$Z,$IU96+HD$21-$G$21,$IT96)</f>
        <v>29</v>
      </c>
      <c r="HE96" s="10">
        <f>INDEX('O3-8hr'!$A:$Z,$IU96+HE$21-$G$21,$IT96)</f>
        <v>48</v>
      </c>
      <c r="HF96" s="10">
        <f>INDEX('O3-8hr'!$A:$Z,$IU96+HF$21-$G$21,$IT96)</f>
        <v>50</v>
      </c>
      <c r="HG96" s="10">
        <f>INDEX('O3-8hr'!$A:$Z,$IU96+HG$21-$G$21,$IT96)</f>
        <v>31</v>
      </c>
      <c r="HH96" s="10">
        <f>INDEX('O3-8hr'!$A:$Z,$IU96+HH$21-$G$21,$IT96)</f>
        <v>37.000000000000007</v>
      </c>
      <c r="HI96" s="10">
        <f>INDEX('O3-8hr'!$A:$Z,$IU96+HI$21-$G$21,$IT96)</f>
        <v>30</v>
      </c>
      <c r="HJ96" s="10">
        <f>INDEX('O3-8hr'!$A:$Z,$IU96+HJ$21-$G$21,$IT96)</f>
        <v>32</v>
      </c>
      <c r="HK96" s="10">
        <f>INDEX('O3-8hr'!$A:$Z,$IU96+HK$21-$G$21,$IT96)</f>
        <v>21</v>
      </c>
      <c r="HL96" s="10">
        <f>INDEX('O3-8hr'!$A:$Z,$IU96+HL$21-$G$21,$IT96)</f>
        <v>26.000000000000004</v>
      </c>
      <c r="HM96" s="10">
        <f>INDEX('O3-8hr'!$A:$Z,$IU96+HM$21-$G$21,$IT96)</f>
        <v>16</v>
      </c>
      <c r="HN96" s="10">
        <f>INDEX('O3-8hr'!$A:$Z,$IU96+HN$21-$G$21,$IT96)</f>
        <v>18.000000000000004</v>
      </c>
      <c r="HO96" s="10">
        <f>INDEX('O3-8hr'!$A:$Z,$IU96+HO$21-$G$21,$IT96)</f>
        <v>14</v>
      </c>
      <c r="HP96" s="10">
        <f>INDEX('O3-8hr'!$A:$Z,$IU96+HP$21-$G$21,$IT96)</f>
        <v>31</v>
      </c>
      <c r="HQ96" s="10">
        <f>INDEX('O3-8hr'!$A:$Z,$IU96+HQ$21-$G$21,$IT96)</f>
        <v>26.000000000000004</v>
      </c>
      <c r="HR96" s="10">
        <f>INDEX('O3-8hr'!$A:$Z,$IU96+HR$21-$G$21,$IT96)</f>
        <v>34</v>
      </c>
      <c r="HS96" s="10">
        <f>INDEX('O3-8hr'!$A:$Z,$IU96+HS$21-$G$21,$IT96)</f>
        <v>30</v>
      </c>
      <c r="HT96" s="10">
        <f>INDEX('O3-8hr'!$A:$Z,$IU96+HT$21-$G$21,$IT96)</f>
        <v>29</v>
      </c>
      <c r="HU96" s="10">
        <f>INDEX('O3-8hr'!$A:$Z,$IU96+HU$21-$G$21,$IT96)</f>
        <v>41</v>
      </c>
      <c r="HV96" s="10">
        <f>INDEX('O3-8hr'!$A:$Z,$IU96+HV$21-$G$21,$IT96)</f>
        <v>30</v>
      </c>
      <c r="HW96" s="10">
        <f>INDEX('O3-8hr'!$A:$Z,$IU96+HW$21-$G$21,$IT96)</f>
        <v>39</v>
      </c>
      <c r="HX96" s="10" t="str">
        <f>INDEX('O3-8hr'!$A:$Z,$IU96+HX$21-$G$21,$IT96)</f>
        <v/>
      </c>
      <c r="HY96" s="10">
        <f>INDEX('O3-8hr'!$A:$Z,$IU96+HY$21-$G$21,$IT96)</f>
        <v>32</v>
      </c>
      <c r="HZ96" s="10">
        <f>INDEX('O3-8hr'!$A:$Z,$IU96+HZ$21-$G$21,$IT96)</f>
        <v>15.000000000000002</v>
      </c>
      <c r="IA96" s="10">
        <f>INDEX('O3-8hr'!$A:$Z,$IU96+IA$21-$G$21,$IT96)</f>
        <v>31</v>
      </c>
      <c r="IB96" s="10">
        <f>INDEX('O3-8hr'!$A:$Z,$IU96+IB$21-$G$21,$IT96)</f>
        <v>37.000000000000007</v>
      </c>
      <c r="IC96" s="10">
        <f>INDEX('O3-8hr'!$A:$Z,$IU96+IC$21-$G$21,$IT96)</f>
        <v>26.000000000000004</v>
      </c>
      <c r="ID96" s="10">
        <f>INDEX('O3-8hr'!$A:$Z,$IU96+ID$21-$G$21,$IT96)</f>
        <v>30</v>
      </c>
      <c r="IE96" s="10">
        <f>INDEX('O3-8hr'!$A:$Z,$IU96+IE$21-$G$21,$IT96)</f>
        <v>32</v>
      </c>
      <c r="IF96" s="10">
        <f>INDEX('O3-8hr'!$A:$Z,$IU96+IF$21-$G$21,$IT96)</f>
        <v>32</v>
      </c>
      <c r="IG96" s="10">
        <f>INDEX('O3-8hr'!$A:$Z,$IU96+IG$21-$G$21,$IT96)</f>
        <v>37.000000000000007</v>
      </c>
      <c r="IH96" s="10">
        <f>INDEX('O3-8hr'!$A:$Z,$IU96+IH$21-$G$21,$IT96)</f>
        <v>39</v>
      </c>
      <c r="II96" s="10">
        <f>INDEX('O3-8hr'!$A:$Z,$IU96+II$21-$G$21,$IT96)</f>
        <v>37.000000000000007</v>
      </c>
      <c r="IJ96" s="10">
        <f>INDEX('O3-8hr'!$A:$Z,$IU96+IJ$21-$G$21,$IT96)</f>
        <v>27</v>
      </c>
      <c r="IK96" s="10">
        <f>INDEX('O3-8hr'!$A:$Z,$IU96+IK$21-$G$21,$IT96)</f>
        <v>27</v>
      </c>
      <c r="IL96" s="10">
        <f>INDEX('O3-8hr'!$A:$Z,$IU96+IL$21-$G$21,$IT96)</f>
        <v>23</v>
      </c>
      <c r="IM96" s="10">
        <f>INDEX('O3-8hr'!$A:$Z,$IU96+IM$21-$G$21,$IT96)</f>
        <v>26.000000000000004</v>
      </c>
      <c r="IN96" s="10">
        <f>INDEX('O3-8hr'!$A:$Z,$IU96+IN$21-$G$21,$IT96)</f>
        <v>28</v>
      </c>
      <c r="IO96" s="10">
        <f>INDEX('O3-8hr'!$A:$Z,$IU96+IO$21-$G$21,$IT96)</f>
        <v>36.000000000000007</v>
      </c>
      <c r="IP96" s="10">
        <f>INDEX('O3-8hr'!$A:$Z,$IU96+IP$21-$G$21,$IT96)</f>
        <v>24</v>
      </c>
      <c r="IQ96" s="15">
        <f>INDEX('O3-8hr'!$A:$Z,$IU96+IQ$21-$G$21,$IT96)</f>
        <v>24</v>
      </c>
      <c r="IR96" s="21">
        <f t="shared" si="60"/>
        <v>84</v>
      </c>
      <c r="IT96" s="40">
        <f>MATCH($B96,'O3-8hr'!$1:$1,0)</f>
        <v>17</v>
      </c>
      <c r="IU96" s="40">
        <f>MATCH(DATE($A96,$IT$18,$IU$18),'O3-8hr'!$B:$B,0)</f>
        <v>65</v>
      </c>
    </row>
    <row r="97" spans="1:255" ht="12.75" customHeight="1" x14ac:dyDescent="0.2">
      <c r="A97" s="21">
        <v>2015</v>
      </c>
      <c r="B97" s="21">
        <v>340230011</v>
      </c>
      <c r="C97" s="20">
        <f>INDEX(Sites!$A:$N,MATCH($B97,Sites!$A:$A,0),2)</f>
        <v>40.462181999999999</v>
      </c>
      <c r="D97" s="21" t="str">
        <f>INDEX(Sites!$A:$N,MATCH($B97,Sites!$A:$A,0),4)</f>
        <v>NJ</v>
      </c>
      <c r="E97" s="21" t="str">
        <f>INDEX(Sites!$A:$N,MATCH($B97,Sites!$A:$A,0),10)</f>
        <v>19.0</v>
      </c>
      <c r="F97" s="40" t="str">
        <f>INDEX(Sites!$A:$N,MATCH($B97,Sites!$A:$A,0),6)</f>
        <v>Rutgers University</v>
      </c>
      <c r="G97" s="16">
        <f>INDEX('O3-8hr'!$A:$Z,$IU97+G$21-$G$21,$IT97)</f>
        <v>38</v>
      </c>
      <c r="H97" s="10">
        <f>INDEX('O3-8hr'!$A:$Z,$IU97+H$21-$G$21,$IT97)</f>
        <v>47</v>
      </c>
      <c r="I97" s="10">
        <f>INDEX('O3-8hr'!$A:$Z,$IU97+I$21-$G$21,$IT97)</f>
        <v>40</v>
      </c>
      <c r="J97" s="10">
        <f>INDEX('O3-8hr'!$A:$Z,$IU97+J$21-$G$21,$IT97)</f>
        <v>22.000000000000004</v>
      </c>
      <c r="K97" s="10">
        <f>INDEX('O3-8hr'!$A:$Z,$IU97+K$21-$G$21,$IT97)</f>
        <v>36.000000000000007</v>
      </c>
      <c r="L97" s="10">
        <f>INDEX('O3-8hr'!$A:$Z,$IU97+L$21-$G$21,$IT97)</f>
        <v>36.000000000000007</v>
      </c>
      <c r="M97" s="10">
        <f>INDEX('O3-8hr'!$A:$Z,$IU97+M$21-$G$21,$IT97)</f>
        <v>48</v>
      </c>
      <c r="N97" s="10">
        <f>INDEX('O3-8hr'!$A:$Z,$IU97+N$21-$G$21,$IT97)</f>
        <v>55</v>
      </c>
      <c r="O97" s="10">
        <f>INDEX('O3-8hr'!$A:$Z,$IU97+O$21-$G$21,$IT97)</f>
        <v>51.000000000000007</v>
      </c>
      <c r="P97" s="10">
        <f>INDEX('O3-8hr'!$A:$Z,$IU97+P$21-$G$21,$IT97)</f>
        <v>36.000000000000007</v>
      </c>
      <c r="Q97" s="10">
        <f>INDEX('O3-8hr'!$A:$Z,$IU97+Q$21-$G$21,$IT97)</f>
        <v>49</v>
      </c>
      <c r="R97" s="10">
        <f>INDEX('O3-8hr'!$A:$Z,$IU97+R$21-$G$21,$IT97)</f>
        <v>46</v>
      </c>
      <c r="S97" s="10">
        <f>INDEX('O3-8hr'!$A:$Z,$IU97+S$21-$G$21,$IT97)</f>
        <v>43</v>
      </c>
      <c r="T97" s="10">
        <f>INDEX('O3-8hr'!$A:$Z,$IU97+T$21-$G$21,$IT97)</f>
        <v>30</v>
      </c>
      <c r="U97" s="10">
        <f>INDEX('O3-8hr'!$A:$Z,$IU97+U$21-$G$21,$IT97)</f>
        <v>39</v>
      </c>
      <c r="V97" s="10">
        <f>INDEX('O3-8hr'!$A:$Z,$IU97+V$21-$G$21,$IT97)</f>
        <v>40</v>
      </c>
      <c r="W97" s="10">
        <f>INDEX('O3-8hr'!$A:$Z,$IU97+W$21-$G$21,$IT97)</f>
        <v>41</v>
      </c>
      <c r="X97" s="10">
        <f>INDEX('O3-8hr'!$A:$Z,$IU97+X$21-$G$21,$IT97)</f>
        <v>43</v>
      </c>
      <c r="Y97" s="10">
        <f>INDEX('O3-8hr'!$A:$Z,$IU97+Y$21-$G$21,$IT97)</f>
        <v>46</v>
      </c>
      <c r="Z97" s="10">
        <f>INDEX('O3-8hr'!$A:$Z,$IU97+Z$21-$G$21,$IT97)</f>
        <v>35</v>
      </c>
      <c r="AA97" s="10">
        <f>INDEX('O3-8hr'!$A:$Z,$IU97+AA$21-$G$21,$IT97)</f>
        <v>42</v>
      </c>
      <c r="AB97" s="10">
        <f>INDEX('O3-8hr'!$A:$Z,$IU97+AB$21-$G$21,$IT97)</f>
        <v>43</v>
      </c>
      <c r="AC97" s="10">
        <f>INDEX('O3-8hr'!$A:$Z,$IU97+AC$21-$G$21,$IT97)</f>
        <v>41</v>
      </c>
      <c r="AD97" s="10">
        <f>INDEX('O3-8hr'!$A:$Z,$IU97+AD$21-$G$21,$IT97)</f>
        <v>35</v>
      </c>
      <c r="AE97" s="10">
        <f>INDEX('O3-8hr'!$A:$Z,$IU97+AE$21-$G$21,$IT97)</f>
        <v>34</v>
      </c>
      <c r="AF97" s="10">
        <f>INDEX('O3-8hr'!$A:$Z,$IU97+AF$21-$G$21,$IT97)</f>
        <v>29</v>
      </c>
      <c r="AG97" s="10">
        <f>INDEX('O3-8hr'!$A:$Z,$IU97+AG$21-$G$21,$IT97)</f>
        <v>33</v>
      </c>
      <c r="AH97" s="10">
        <f>INDEX('O3-8hr'!$A:$Z,$IU97+AH$21-$G$21,$IT97)</f>
        <v>40</v>
      </c>
      <c r="AI97" s="10">
        <f>INDEX('O3-8hr'!$A:$Z,$IU97+AI$21-$G$21,$IT97)</f>
        <v>46</v>
      </c>
      <c r="AJ97" s="10">
        <f>INDEX('O3-8hr'!$A:$Z,$IU97+AJ$21-$G$21,$IT97)</f>
        <v>39</v>
      </c>
      <c r="AK97" s="10">
        <f>INDEX('O3-8hr'!$A:$Z,$IU97+AK$21-$G$21,$IT97)</f>
        <v>38</v>
      </c>
      <c r="AL97" s="10">
        <f>INDEX('O3-8hr'!$A:$Z,$IU97+AL$21-$G$21,$IT97)</f>
        <v>46</v>
      </c>
      <c r="AM97" s="10">
        <f>INDEX('O3-8hr'!$A:$Z,$IU97+AM$21-$G$21,$IT97)</f>
        <v>56</v>
      </c>
      <c r="AN97" s="10">
        <f>INDEX('O3-8hr'!$A:$Z,$IU97+AN$21-$G$21,$IT97)</f>
        <v>34</v>
      </c>
      <c r="AO97" s="10">
        <f>INDEX('O3-8hr'!$A:$Z,$IU97+AO$21-$G$21,$IT97)</f>
        <v>40</v>
      </c>
      <c r="AP97" s="10">
        <f>INDEX('O3-8hr'!$A:$Z,$IU97+AP$21-$G$21,$IT97)</f>
        <v>50</v>
      </c>
      <c r="AQ97" s="10">
        <f>INDEX('O3-8hr'!$A:$Z,$IU97+AQ$21-$G$21,$IT97)</f>
        <v>52.000000000000007</v>
      </c>
      <c r="AR97" s="10">
        <f>INDEX('O3-8hr'!$A:$Z,$IU97+AR$21-$G$21,$IT97)</f>
        <v>23</v>
      </c>
      <c r="AS97" s="10">
        <f>INDEX('O3-8hr'!$A:$Z,$IU97+AS$21-$G$21,$IT97)</f>
        <v>43</v>
      </c>
      <c r="AT97" s="10">
        <f>INDEX('O3-8hr'!$A:$Z,$IU97+AT$21-$G$21,$IT97)</f>
        <v>40</v>
      </c>
      <c r="AU97" s="10">
        <f>INDEX('O3-8hr'!$A:$Z,$IU97+AU$21-$G$21,$IT97)</f>
        <v>28</v>
      </c>
      <c r="AV97" s="10">
        <f>INDEX('O3-8hr'!$A:$Z,$IU97+AV$21-$G$21,$IT97)</f>
        <v>47</v>
      </c>
      <c r="AW97" s="10">
        <f>INDEX('O3-8hr'!$A:$Z,$IU97+AW$21-$G$21,$IT97)</f>
        <v>54</v>
      </c>
      <c r="AX97" s="10">
        <f>INDEX('O3-8hr'!$A:$Z,$IU97+AX$21-$G$21,$IT97)</f>
        <v>57</v>
      </c>
      <c r="AY97" s="10">
        <f>INDEX('O3-8hr'!$A:$Z,$IU97+AY$21-$G$21,$IT97)</f>
        <v>34</v>
      </c>
      <c r="AZ97" s="10">
        <f>INDEX('O3-8hr'!$A:$Z,$IU97+AZ$21-$G$21,$IT97)</f>
        <v>50</v>
      </c>
      <c r="BA97" s="10">
        <f>INDEX('O3-8hr'!$A:$Z,$IU97+BA$21-$G$21,$IT97)</f>
        <v>47</v>
      </c>
      <c r="BB97" s="10" t="str">
        <f>INDEX('O3-8hr'!$A:$Z,$IU97+BB$21-$G$21,$IT97)</f>
        <v/>
      </c>
      <c r="BC97" s="10" t="str">
        <f>INDEX('O3-8hr'!$A:$Z,$IU97+BC$21-$G$21,$IT97)</f>
        <v/>
      </c>
      <c r="BD97" s="10" t="str">
        <f>INDEX('O3-8hr'!$A:$Z,$IU97+BD$21-$G$21,$IT97)</f>
        <v/>
      </c>
      <c r="BE97" s="10">
        <f>INDEX('O3-8hr'!$A:$Z,$IU97+BE$21-$G$21,$IT97)</f>
        <v>31</v>
      </c>
      <c r="BF97" s="10" t="str">
        <f>INDEX('O3-8hr'!$A:$Z,$IU97+BF$21-$G$21,$IT97)</f>
        <v/>
      </c>
      <c r="BG97" s="10" t="str">
        <f>INDEX('O3-8hr'!$A:$Z,$IU97+BG$21-$G$21,$IT97)</f>
        <v/>
      </c>
      <c r="BH97" s="10" t="str">
        <f>INDEX('O3-8hr'!$A:$Z,$IU97+BH$21-$G$21,$IT97)</f>
        <v/>
      </c>
      <c r="BI97" s="10" t="str">
        <f>INDEX('O3-8hr'!$A:$Z,$IU97+BI$21-$G$21,$IT97)</f>
        <v/>
      </c>
      <c r="BJ97" s="10" t="str">
        <f>INDEX('O3-8hr'!$A:$Z,$IU97+BJ$21-$G$21,$IT97)</f>
        <v/>
      </c>
      <c r="BK97" s="10" t="str">
        <f>INDEX('O3-8hr'!$A:$Z,$IU97+BK$21-$G$21,$IT97)</f>
        <v/>
      </c>
      <c r="BL97" s="10" t="str">
        <f>INDEX('O3-8hr'!$A:$Z,$IU97+BL$21-$G$21,$IT97)</f>
        <v/>
      </c>
      <c r="BM97" s="10" t="str">
        <f>INDEX('O3-8hr'!$A:$Z,$IU97+BM$21-$G$21,$IT97)</f>
        <v/>
      </c>
      <c r="BN97" s="10" t="str">
        <f>INDEX('O3-8hr'!$A:$Z,$IU97+BN$21-$G$21,$IT97)</f>
        <v/>
      </c>
      <c r="BO97" s="10" t="str">
        <f>INDEX('O3-8hr'!$A:$Z,$IU97+BO$21-$G$21,$IT97)</f>
        <v/>
      </c>
      <c r="BP97" s="10" t="str">
        <f>INDEX('O3-8hr'!$A:$Z,$IU97+BP$21-$G$21,$IT97)</f>
        <v/>
      </c>
      <c r="BQ97" s="10" t="str">
        <f>INDEX('O3-8hr'!$A:$Z,$IU97+BQ$21-$G$21,$IT97)</f>
        <v/>
      </c>
      <c r="BR97" s="10" t="str">
        <f>INDEX('O3-8hr'!$A:$Z,$IU97+BR$21-$G$21,$IT97)</f>
        <v/>
      </c>
      <c r="BS97" s="10" t="str">
        <f>INDEX('O3-8hr'!$A:$Z,$IU97+BS$21-$G$21,$IT97)</f>
        <v/>
      </c>
      <c r="BT97" s="10" t="str">
        <f>INDEX('O3-8hr'!$A:$Z,$IU97+BT$21-$G$21,$IT97)</f>
        <v/>
      </c>
      <c r="BU97" s="10" t="str">
        <f>INDEX('O3-8hr'!$A:$Z,$IU97+BU$21-$G$21,$IT97)</f>
        <v/>
      </c>
      <c r="BV97" s="10" t="str">
        <f>INDEX('O3-8hr'!$A:$Z,$IU97+BV$21-$G$21,$IT97)</f>
        <v/>
      </c>
      <c r="BW97" s="10" t="str">
        <f>INDEX('O3-8hr'!$A:$Z,$IU97+BW$21-$G$21,$IT97)</f>
        <v/>
      </c>
      <c r="BX97" s="10" t="str">
        <f>INDEX('O3-8hr'!$A:$Z,$IU97+BX$21-$G$21,$IT97)</f>
        <v/>
      </c>
      <c r="BY97" s="10" t="str">
        <f>INDEX('O3-8hr'!$A:$Z,$IU97+BY$21-$G$21,$IT97)</f>
        <v/>
      </c>
      <c r="BZ97" s="10" t="str">
        <f>INDEX('O3-8hr'!$A:$Z,$IU97+BZ$21-$G$21,$IT97)</f>
        <v/>
      </c>
      <c r="CA97" s="10" t="str">
        <f>INDEX('O3-8hr'!$A:$Z,$IU97+CA$21-$G$21,$IT97)</f>
        <v/>
      </c>
      <c r="CB97" s="10" t="str">
        <f>INDEX('O3-8hr'!$A:$Z,$IU97+CB$21-$G$21,$IT97)</f>
        <v/>
      </c>
      <c r="CC97" s="10" t="str">
        <f>INDEX('O3-8hr'!$A:$Z,$IU97+CC$21-$G$21,$IT97)</f>
        <v/>
      </c>
      <c r="CD97" s="10" t="str">
        <f>INDEX('O3-8hr'!$A:$Z,$IU97+CD$21-$G$21,$IT97)</f>
        <v/>
      </c>
      <c r="CE97" s="10" t="str">
        <f>INDEX('O3-8hr'!$A:$Z,$IU97+CE$21-$G$21,$IT97)</f>
        <v/>
      </c>
      <c r="CF97" s="10" t="str">
        <f>INDEX('O3-8hr'!$A:$Z,$IU97+CF$21-$G$21,$IT97)</f>
        <v/>
      </c>
      <c r="CG97" s="10" t="str">
        <f>INDEX('O3-8hr'!$A:$Z,$IU97+CG$21-$G$21,$IT97)</f>
        <v/>
      </c>
      <c r="CH97" s="10" t="str">
        <f>INDEX('O3-8hr'!$A:$Z,$IU97+CH$21-$G$21,$IT97)</f>
        <v/>
      </c>
      <c r="CI97" s="10" t="str">
        <f>INDEX('O3-8hr'!$A:$Z,$IU97+CI$21-$G$21,$IT97)</f>
        <v/>
      </c>
      <c r="CJ97" s="10" t="str">
        <f>INDEX('O3-8hr'!$A:$Z,$IU97+CJ$21-$G$21,$IT97)</f>
        <v/>
      </c>
      <c r="CK97" s="10" t="str">
        <f>INDEX('O3-8hr'!$A:$Z,$IU97+CK$21-$G$21,$IT97)</f>
        <v/>
      </c>
      <c r="CL97" s="10" t="str">
        <f>INDEX('O3-8hr'!$A:$Z,$IU97+CL$21-$G$21,$IT97)</f>
        <v/>
      </c>
      <c r="CM97" s="10" t="str">
        <f>INDEX('O3-8hr'!$A:$Z,$IU97+CM$21-$G$21,$IT97)</f>
        <v/>
      </c>
      <c r="CN97" s="10" t="str">
        <f>INDEX('O3-8hr'!$A:$Z,$IU97+CN$21-$G$21,$IT97)</f>
        <v/>
      </c>
      <c r="CO97" s="10" t="str">
        <f>INDEX('O3-8hr'!$A:$Z,$IU97+CO$21-$G$21,$IT97)</f>
        <v/>
      </c>
      <c r="CP97" s="10" t="str">
        <f>INDEX('O3-8hr'!$A:$Z,$IU97+CP$21-$G$21,$IT97)</f>
        <v/>
      </c>
      <c r="CQ97" s="10" t="str">
        <f>INDEX('O3-8hr'!$A:$Z,$IU97+CQ$21-$G$21,$IT97)</f>
        <v/>
      </c>
      <c r="CR97" s="10" t="str">
        <f>INDEX('O3-8hr'!$A:$Z,$IU97+CR$21-$G$21,$IT97)</f>
        <v/>
      </c>
      <c r="CS97" s="10" t="str">
        <f>INDEX('O3-8hr'!$A:$Z,$IU97+CS$21-$G$21,$IT97)</f>
        <v/>
      </c>
      <c r="CT97" s="10" t="str">
        <f>INDEX('O3-8hr'!$A:$Z,$IU97+CT$21-$G$21,$IT97)</f>
        <v/>
      </c>
      <c r="CU97" s="10" t="str">
        <f>INDEX('O3-8hr'!$A:$Z,$IU97+CU$21-$G$21,$IT97)</f>
        <v/>
      </c>
      <c r="CV97" s="10" t="str">
        <f>INDEX('O3-8hr'!$A:$Z,$IU97+CV$21-$G$21,$IT97)</f>
        <v/>
      </c>
      <c r="CW97" s="10" t="str">
        <f>INDEX('O3-8hr'!$A:$Z,$IU97+CW$21-$G$21,$IT97)</f>
        <v/>
      </c>
      <c r="CX97" s="10" t="str">
        <f>INDEX('O3-8hr'!$A:$Z,$IU97+CX$21-$G$21,$IT97)</f>
        <v/>
      </c>
      <c r="CY97" s="10" t="str">
        <f>INDEX('O3-8hr'!$A:$Z,$IU97+CY$21-$G$21,$IT97)</f>
        <v/>
      </c>
      <c r="CZ97" s="10" t="str">
        <f>INDEX('O3-8hr'!$A:$Z,$IU97+CZ$21-$G$21,$IT97)</f>
        <v/>
      </c>
      <c r="DA97" s="10" t="str">
        <f>INDEX('O3-8hr'!$A:$Z,$IU97+DA$21-$G$21,$IT97)</f>
        <v/>
      </c>
      <c r="DB97" s="10" t="str">
        <f>INDEX('O3-8hr'!$A:$Z,$IU97+DB$21-$G$21,$IT97)</f>
        <v/>
      </c>
      <c r="DC97" s="10" t="str">
        <f>INDEX('O3-8hr'!$A:$Z,$IU97+DC$21-$G$21,$IT97)</f>
        <v/>
      </c>
      <c r="DD97" s="10" t="str">
        <f>INDEX('O3-8hr'!$A:$Z,$IU97+DD$21-$G$21,$IT97)</f>
        <v/>
      </c>
      <c r="DE97" s="10" t="str">
        <f>INDEX('O3-8hr'!$A:$Z,$IU97+DE$21-$G$21,$IT97)</f>
        <v/>
      </c>
      <c r="DF97" s="10" t="str">
        <f>INDEX('O3-8hr'!$A:$Z,$IU97+DF$21-$G$21,$IT97)</f>
        <v/>
      </c>
      <c r="DG97" s="10" t="str">
        <f>INDEX('O3-8hr'!$A:$Z,$IU97+DG$21-$G$21,$IT97)</f>
        <v/>
      </c>
      <c r="DH97" s="10" t="str">
        <f>INDEX('O3-8hr'!$A:$Z,$IU97+DH$21-$G$21,$IT97)</f>
        <v/>
      </c>
      <c r="DI97" s="10" t="str">
        <f>INDEX('O3-8hr'!$A:$Z,$IU97+DI$21-$G$21,$IT97)</f>
        <v/>
      </c>
      <c r="DJ97" s="10" t="str">
        <f>INDEX('O3-8hr'!$A:$Z,$IU97+DJ$21-$G$21,$IT97)</f>
        <v/>
      </c>
      <c r="DK97" s="10" t="str">
        <f>INDEX('O3-8hr'!$A:$Z,$IU97+DK$21-$G$21,$IT97)</f>
        <v/>
      </c>
      <c r="DL97" s="10" t="str">
        <f>INDEX('O3-8hr'!$A:$Z,$IU97+DL$21-$G$21,$IT97)</f>
        <v/>
      </c>
      <c r="DM97" s="10" t="str">
        <f>INDEX('O3-8hr'!$A:$Z,$IU97+DM$21-$G$21,$IT97)</f>
        <v/>
      </c>
      <c r="DN97" s="10" t="str">
        <f>INDEX('O3-8hr'!$A:$Z,$IU97+DN$21-$G$21,$IT97)</f>
        <v/>
      </c>
      <c r="DO97" s="10" t="str">
        <f>INDEX('O3-8hr'!$A:$Z,$IU97+DO$21-$G$21,$IT97)</f>
        <v/>
      </c>
      <c r="DP97" s="10" t="str">
        <f>INDEX('O3-8hr'!$A:$Z,$IU97+DP$21-$G$21,$IT97)</f>
        <v/>
      </c>
      <c r="DQ97" s="10" t="str">
        <f>INDEX('O3-8hr'!$A:$Z,$IU97+DQ$21-$G$21,$IT97)</f>
        <v/>
      </c>
      <c r="DR97" s="10" t="str">
        <f>INDEX('O3-8hr'!$A:$Z,$IU97+DR$21-$G$21,$IT97)</f>
        <v/>
      </c>
      <c r="DS97" s="10" t="str">
        <f>INDEX('O3-8hr'!$A:$Z,$IU97+DS$21-$G$21,$IT97)</f>
        <v/>
      </c>
      <c r="DT97" s="10">
        <f>INDEX('O3-8hr'!$A:$Z,$IU97+DT$21-$G$21,$IT97)</f>
        <v>72.000000000000014</v>
      </c>
      <c r="DU97" s="10">
        <f>INDEX('O3-8hr'!$A:$Z,$IU97+DU$21-$G$21,$IT97)</f>
        <v>33</v>
      </c>
      <c r="DV97" s="10">
        <f>INDEX('O3-8hr'!$A:$Z,$IU97+DV$21-$G$21,$IT97)</f>
        <v>38</v>
      </c>
      <c r="DW97" s="10">
        <f>INDEX('O3-8hr'!$A:$Z,$IU97+DW$21-$G$21,$IT97)</f>
        <v>37.000000000000007</v>
      </c>
      <c r="DX97" s="10">
        <f>INDEX('O3-8hr'!$A:$Z,$IU97+DX$21-$G$21,$IT97)</f>
        <v>48</v>
      </c>
      <c r="DY97" s="10">
        <f>INDEX('O3-8hr'!$A:$Z,$IU97+DY$21-$G$21,$IT97)</f>
        <v>65</v>
      </c>
      <c r="DZ97" s="10">
        <f>INDEX('O3-8hr'!$A:$Z,$IU97+DZ$21-$G$21,$IT97)</f>
        <v>38</v>
      </c>
      <c r="EA97" s="10">
        <f>INDEX('O3-8hr'!$A:$Z,$IU97+EA$21-$G$21,$IT97)</f>
        <v>52.000000000000007</v>
      </c>
      <c r="EB97" s="10">
        <f>INDEX('O3-8hr'!$A:$Z,$IU97+EB$21-$G$21,$IT97)</f>
        <v>54</v>
      </c>
      <c r="EC97" s="10">
        <f>INDEX('O3-8hr'!$A:$Z,$IU97+EC$21-$G$21,$IT97)</f>
        <v>52.000000000000007</v>
      </c>
      <c r="ED97" s="10">
        <f>INDEX('O3-8hr'!$A:$Z,$IU97+ED$21-$G$21,$IT97)</f>
        <v>47</v>
      </c>
      <c r="EE97" s="10">
        <f>INDEX('O3-8hr'!$A:$Z,$IU97+EE$21-$G$21,$IT97)</f>
        <v>59.000000000000007</v>
      </c>
      <c r="EF97" s="10">
        <f>INDEX('O3-8hr'!$A:$Z,$IU97+EF$21-$G$21,$IT97)</f>
        <v>39</v>
      </c>
      <c r="EG97" s="10">
        <f>INDEX('O3-8hr'!$A:$Z,$IU97+EG$21-$G$21,$IT97)</f>
        <v>48</v>
      </c>
      <c r="EH97" s="10">
        <f>INDEX('O3-8hr'!$A:$Z,$IU97+EH$21-$G$21,$IT97)</f>
        <v>43</v>
      </c>
      <c r="EI97" s="10">
        <f>INDEX('O3-8hr'!$A:$Z,$IU97+EI$21-$G$21,$IT97)</f>
        <v>72.000000000000014</v>
      </c>
      <c r="EJ97" s="10">
        <f>INDEX('O3-8hr'!$A:$Z,$IU97+EJ$21-$G$21,$IT97)</f>
        <v>48</v>
      </c>
      <c r="EK97" s="10">
        <f>INDEX('O3-8hr'!$A:$Z,$IU97+EK$21-$G$21,$IT97)</f>
        <v>59.000000000000007</v>
      </c>
      <c r="EL97" s="10">
        <f>INDEX('O3-8hr'!$A:$Z,$IU97+EL$21-$G$21,$IT97)</f>
        <v>38</v>
      </c>
      <c r="EM97" s="10">
        <f>INDEX('O3-8hr'!$A:$Z,$IU97+EM$21-$G$21,$IT97)</f>
        <v>29</v>
      </c>
      <c r="EN97" s="10">
        <f>INDEX('O3-8hr'!$A:$Z,$IU97+EN$21-$G$21,$IT97)</f>
        <v>58</v>
      </c>
      <c r="EO97" s="10">
        <f>INDEX('O3-8hr'!$A:$Z,$IU97+EO$21-$G$21,$IT97)</f>
        <v>56</v>
      </c>
      <c r="EP97" s="10">
        <f>INDEX('O3-8hr'!$A:$Z,$IU97+EP$21-$G$21,$IT97)</f>
        <v>51.000000000000007</v>
      </c>
      <c r="EQ97" s="10">
        <f>INDEX('O3-8hr'!$A:$Z,$IU97+EQ$21-$G$21,$IT97)</f>
        <v>60</v>
      </c>
      <c r="ER97" s="10">
        <f>INDEX('O3-8hr'!$A:$Z,$IU97+ER$21-$G$21,$IT97)</f>
        <v>59.000000000000007</v>
      </c>
      <c r="ES97" s="10">
        <f>INDEX('O3-8hr'!$A:$Z,$IU97+ES$21-$G$21,$IT97)</f>
        <v>55</v>
      </c>
      <c r="ET97" s="10">
        <f>INDEX('O3-8hr'!$A:$Z,$IU97+ET$21-$G$21,$IT97)</f>
        <v>45.000000000000007</v>
      </c>
      <c r="EU97" s="10">
        <f>INDEX('O3-8hr'!$A:$Z,$IU97+EU$21-$G$21,$IT97)</f>
        <v>50</v>
      </c>
      <c r="EV97" s="10">
        <f>INDEX('O3-8hr'!$A:$Z,$IU97+EV$21-$G$21,$IT97)</f>
        <v>46</v>
      </c>
      <c r="EW97" s="10">
        <f>INDEX('O3-8hr'!$A:$Z,$IU97+EW$21-$G$21,$IT97)</f>
        <v>62</v>
      </c>
      <c r="EX97" s="10">
        <f>INDEX('O3-8hr'!$A:$Z,$IU97+EX$21-$G$21,$IT97)</f>
        <v>61.000000000000007</v>
      </c>
      <c r="EY97" s="10">
        <f>INDEX('O3-8hr'!$A:$Z,$IU97+EY$21-$G$21,$IT97)</f>
        <v>56</v>
      </c>
      <c r="EZ97" s="10">
        <f>INDEX('O3-8hr'!$A:$Z,$IU97+EZ$21-$G$21,$IT97)</f>
        <v>59.000000000000007</v>
      </c>
      <c r="FA97" s="10">
        <f>INDEX('O3-8hr'!$A:$Z,$IU97+FA$21-$G$21,$IT97)</f>
        <v>81</v>
      </c>
      <c r="FB97" s="10">
        <f>INDEX('O3-8hr'!$A:$Z,$IU97+FB$21-$G$21,$IT97)</f>
        <v>46</v>
      </c>
      <c r="FC97" s="10">
        <f>INDEX('O3-8hr'!$A:$Z,$IU97+FC$21-$G$21,$IT97)</f>
        <v>53.000000000000007</v>
      </c>
      <c r="FD97" s="10">
        <f>INDEX('O3-8hr'!$A:$Z,$IU97+FD$21-$G$21,$IT97)</f>
        <v>58</v>
      </c>
      <c r="FE97" s="10">
        <f>INDEX('O3-8hr'!$A:$Z,$IU97+FE$21-$G$21,$IT97)</f>
        <v>49</v>
      </c>
      <c r="FF97" s="10">
        <f>INDEX('O3-8hr'!$A:$Z,$IU97+FF$21-$G$21,$IT97)</f>
        <v>64</v>
      </c>
      <c r="FG97" s="10">
        <f>INDEX('O3-8hr'!$A:$Z,$IU97+FG$21-$G$21,$IT97)</f>
        <v>63</v>
      </c>
      <c r="FH97" s="10">
        <f>INDEX('O3-8hr'!$A:$Z,$IU97+FH$21-$G$21,$IT97)</f>
        <v>56</v>
      </c>
      <c r="FI97" s="10">
        <f>INDEX('O3-8hr'!$A:$Z,$IU97+FI$21-$G$21,$IT97)</f>
        <v>47</v>
      </c>
      <c r="FJ97" s="10">
        <f>INDEX('O3-8hr'!$A:$Z,$IU97+FJ$21-$G$21,$IT97)</f>
        <v>54</v>
      </c>
      <c r="FK97" s="10">
        <f>INDEX('O3-8hr'!$A:$Z,$IU97+FK$21-$G$21,$IT97)</f>
        <v>53.000000000000007</v>
      </c>
      <c r="FL97" s="10">
        <f>INDEX('O3-8hr'!$A:$Z,$IU97+FL$21-$G$21,$IT97)</f>
        <v>55</v>
      </c>
      <c r="FM97" s="10">
        <f>INDEX('O3-8hr'!$A:$Z,$IU97+FM$21-$G$21,$IT97)</f>
        <v>35</v>
      </c>
      <c r="FN97" s="10">
        <f>INDEX('O3-8hr'!$A:$Z,$IU97+FN$21-$G$21,$IT97)</f>
        <v>39</v>
      </c>
      <c r="FO97" s="10">
        <f>INDEX('O3-8hr'!$A:$Z,$IU97+FO$21-$G$21,$IT97)</f>
        <v>39</v>
      </c>
      <c r="FP97" s="10">
        <f>INDEX('O3-8hr'!$A:$Z,$IU97+FP$21-$G$21,$IT97)</f>
        <v>49</v>
      </c>
      <c r="FQ97" s="10">
        <f>INDEX('O3-8hr'!$A:$Z,$IU97+FQ$21-$G$21,$IT97)</f>
        <v>55</v>
      </c>
      <c r="FR97" s="10">
        <f>INDEX('O3-8hr'!$A:$Z,$IU97+FR$21-$G$21,$IT97)</f>
        <v>69</v>
      </c>
      <c r="FS97" s="10">
        <f>INDEX('O3-8hr'!$A:$Z,$IU97+FS$21-$G$21,$IT97)</f>
        <v>62</v>
      </c>
      <c r="FT97" s="10">
        <f>INDEX('O3-8hr'!$A:$Z,$IU97+FT$21-$G$21,$IT97)</f>
        <v>67</v>
      </c>
      <c r="FU97" s="10">
        <f>INDEX('O3-8hr'!$A:$Z,$IU97+FU$21-$G$21,$IT97)</f>
        <v>50</v>
      </c>
      <c r="FV97" s="10">
        <f>INDEX('O3-8hr'!$A:$Z,$IU97+FV$21-$G$21,$IT97)</f>
        <v>45.000000000000007</v>
      </c>
      <c r="FW97" s="10">
        <f>INDEX('O3-8hr'!$A:$Z,$IU97+FW$21-$G$21,$IT97)</f>
        <v>29</v>
      </c>
      <c r="FX97" s="10">
        <f>INDEX('O3-8hr'!$A:$Z,$IU97+FX$21-$G$21,$IT97)</f>
        <v>56</v>
      </c>
      <c r="FY97" s="10">
        <f>INDEX('O3-8hr'!$A:$Z,$IU97+FY$21-$G$21,$IT97)</f>
        <v>56</v>
      </c>
      <c r="FZ97" s="10">
        <f>INDEX('O3-8hr'!$A:$Z,$IU97+FZ$21-$G$21,$IT97)</f>
        <v>62</v>
      </c>
      <c r="GA97" s="10">
        <f>INDEX('O3-8hr'!$A:$Z,$IU97+GA$21-$G$21,$IT97)</f>
        <v>65</v>
      </c>
      <c r="GB97" s="10">
        <f>INDEX('O3-8hr'!$A:$Z,$IU97+GB$21-$G$21,$IT97)</f>
        <v>72.000000000000014</v>
      </c>
      <c r="GC97" s="10">
        <f>INDEX('O3-8hr'!$A:$Z,$IU97+GC$21-$G$21,$IT97)</f>
        <v>52.000000000000007</v>
      </c>
      <c r="GD97" s="10">
        <f>INDEX('O3-8hr'!$A:$Z,$IU97+GD$21-$G$21,$IT97)</f>
        <v>39</v>
      </c>
      <c r="GE97" s="10">
        <f>INDEX('O3-8hr'!$A:$Z,$IU97+GE$21-$G$21,$IT97)</f>
        <v>41</v>
      </c>
      <c r="GF97" s="10">
        <f>INDEX('O3-8hr'!$A:$Z,$IU97+GF$21-$G$21,$IT97)</f>
        <v>66</v>
      </c>
      <c r="GG97" s="10">
        <f>INDEX('O3-8hr'!$A:$Z,$IU97+GG$21-$G$21,$IT97)</f>
        <v>70</v>
      </c>
      <c r="GH97" s="10">
        <f>INDEX('O3-8hr'!$A:$Z,$IU97+GH$21-$G$21,$IT97)</f>
        <v>66</v>
      </c>
      <c r="GI97" s="10">
        <f>INDEX('O3-8hr'!$A:$Z,$IU97+GI$21-$G$21,$IT97)</f>
        <v>81</v>
      </c>
      <c r="GJ97" s="10">
        <f>INDEX('O3-8hr'!$A:$Z,$IU97+GJ$21-$G$21,$IT97)</f>
        <v>75</v>
      </c>
      <c r="GK97" s="10">
        <f>INDEX('O3-8hr'!$A:$Z,$IU97+GK$21-$G$21,$IT97)</f>
        <v>78</v>
      </c>
      <c r="GL97" s="10">
        <f>INDEX('O3-8hr'!$A:$Z,$IU97+GL$21-$G$21,$IT97)</f>
        <v>52.000000000000007</v>
      </c>
      <c r="GM97" s="10">
        <f>INDEX('O3-8hr'!$A:$Z,$IU97+GM$21-$G$21,$IT97)</f>
        <v>47</v>
      </c>
      <c r="GN97" s="10">
        <f>INDEX('O3-8hr'!$A:$Z,$IU97+GN$21-$G$21,$IT97)</f>
        <v>56</v>
      </c>
      <c r="GO97" s="10">
        <f>INDEX('O3-8hr'!$A:$Z,$IU97+GO$21-$G$21,$IT97)</f>
        <v>66</v>
      </c>
      <c r="GP97" s="10">
        <f>INDEX('O3-8hr'!$A:$Z,$IU97+GP$21-$G$21,$IT97)</f>
        <v>76</v>
      </c>
      <c r="GQ97" s="10">
        <f>INDEX('O3-8hr'!$A:$Z,$IU97+GQ$21-$G$21,$IT97)</f>
        <v>46</v>
      </c>
      <c r="GR97" s="10">
        <f>INDEX('O3-8hr'!$A:$Z,$IU97+GR$21-$G$21,$IT97)</f>
        <v>16</v>
      </c>
      <c r="GS97" s="10">
        <f>INDEX('O3-8hr'!$A:$Z,$IU97+GS$21-$G$21,$IT97)</f>
        <v>38</v>
      </c>
      <c r="GT97" s="10">
        <f>INDEX('O3-8hr'!$A:$Z,$IU97+GT$21-$G$21,$IT97)</f>
        <v>41</v>
      </c>
      <c r="GU97" s="10">
        <f>INDEX('O3-8hr'!$A:$Z,$IU97+GU$21-$G$21,$IT97)</f>
        <v>25</v>
      </c>
      <c r="GV97" s="10">
        <f>INDEX('O3-8hr'!$A:$Z,$IU97+GV$21-$G$21,$IT97)</f>
        <v>31</v>
      </c>
      <c r="GW97" s="10">
        <f>INDEX('O3-8hr'!$A:$Z,$IU97+GW$21-$G$21,$IT97)</f>
        <v>58</v>
      </c>
      <c r="GX97" s="10">
        <f>INDEX('O3-8hr'!$A:$Z,$IU97+GX$21-$G$21,$IT97)</f>
        <v>69</v>
      </c>
      <c r="GY97" s="10">
        <f>INDEX('O3-8hr'!$A:$Z,$IU97+GY$21-$G$21,$IT97)</f>
        <v>77</v>
      </c>
      <c r="GZ97" s="10">
        <f>INDEX('O3-8hr'!$A:$Z,$IU97+GZ$21-$G$21,$IT97)</f>
        <v>70</v>
      </c>
      <c r="HA97" s="10">
        <f>INDEX('O3-8hr'!$A:$Z,$IU97+HA$21-$G$21,$IT97)</f>
        <v>42</v>
      </c>
      <c r="HB97" s="10">
        <f>INDEX('O3-8hr'!$A:$Z,$IU97+HB$21-$G$21,$IT97)</f>
        <v>35</v>
      </c>
      <c r="HC97" s="10">
        <f>INDEX('O3-8hr'!$A:$Z,$IU97+HC$21-$G$21,$IT97)</f>
        <v>34</v>
      </c>
      <c r="HD97" s="10">
        <f>INDEX('O3-8hr'!$A:$Z,$IU97+HD$21-$G$21,$IT97)</f>
        <v>27</v>
      </c>
      <c r="HE97" s="10">
        <f>INDEX('O3-8hr'!$A:$Z,$IU97+HE$21-$G$21,$IT97)</f>
        <v>39</v>
      </c>
      <c r="HF97" s="10">
        <f>INDEX('O3-8hr'!$A:$Z,$IU97+HF$21-$G$21,$IT97)</f>
        <v>48</v>
      </c>
      <c r="HG97" s="10">
        <f>INDEX('O3-8hr'!$A:$Z,$IU97+HG$21-$G$21,$IT97)</f>
        <v>33</v>
      </c>
      <c r="HH97" s="10">
        <f>INDEX('O3-8hr'!$A:$Z,$IU97+HH$21-$G$21,$IT97)</f>
        <v>37.000000000000007</v>
      </c>
      <c r="HI97" s="10">
        <f>INDEX('O3-8hr'!$A:$Z,$IU97+HI$21-$G$21,$IT97)</f>
        <v>34</v>
      </c>
      <c r="HJ97" s="10">
        <f>INDEX('O3-8hr'!$A:$Z,$IU97+HJ$21-$G$21,$IT97)</f>
        <v>29</v>
      </c>
      <c r="HK97" s="10">
        <f>INDEX('O3-8hr'!$A:$Z,$IU97+HK$21-$G$21,$IT97)</f>
        <v>25</v>
      </c>
      <c r="HL97" s="10">
        <f>INDEX('O3-8hr'!$A:$Z,$IU97+HL$21-$G$21,$IT97)</f>
        <v>27</v>
      </c>
      <c r="HM97" s="10">
        <f>INDEX('O3-8hr'!$A:$Z,$IU97+HM$21-$G$21,$IT97)</f>
        <v>14</v>
      </c>
      <c r="HN97" s="10">
        <f>INDEX('O3-8hr'!$A:$Z,$IU97+HN$21-$G$21,$IT97)</f>
        <v>15.000000000000002</v>
      </c>
      <c r="HO97" s="10">
        <f>INDEX('O3-8hr'!$A:$Z,$IU97+HO$21-$G$21,$IT97)</f>
        <v>12</v>
      </c>
      <c r="HP97" s="10">
        <f>INDEX('O3-8hr'!$A:$Z,$IU97+HP$21-$G$21,$IT97)</f>
        <v>30</v>
      </c>
      <c r="HQ97" s="10">
        <f>INDEX('O3-8hr'!$A:$Z,$IU97+HQ$21-$G$21,$IT97)</f>
        <v>25</v>
      </c>
      <c r="HR97" s="10">
        <f>INDEX('O3-8hr'!$A:$Z,$IU97+HR$21-$G$21,$IT97)</f>
        <v>32</v>
      </c>
      <c r="HS97" s="10">
        <f>INDEX('O3-8hr'!$A:$Z,$IU97+HS$21-$G$21,$IT97)</f>
        <v>31</v>
      </c>
      <c r="HT97" s="10">
        <f>INDEX('O3-8hr'!$A:$Z,$IU97+HT$21-$G$21,$IT97)</f>
        <v>28</v>
      </c>
      <c r="HU97" s="10">
        <f>INDEX('O3-8hr'!$A:$Z,$IU97+HU$21-$G$21,$IT97)</f>
        <v>40</v>
      </c>
      <c r="HV97" s="10">
        <f>INDEX('O3-8hr'!$A:$Z,$IU97+HV$21-$G$21,$IT97)</f>
        <v>32</v>
      </c>
      <c r="HW97" s="10">
        <f>INDEX('O3-8hr'!$A:$Z,$IU97+HW$21-$G$21,$IT97)</f>
        <v>41</v>
      </c>
      <c r="HX97" s="10">
        <f>INDEX('O3-8hr'!$A:$Z,$IU97+HX$21-$G$21,$IT97)</f>
        <v>41</v>
      </c>
      <c r="HY97" s="10">
        <f>INDEX('O3-8hr'!$A:$Z,$IU97+HY$21-$G$21,$IT97)</f>
        <v>34</v>
      </c>
      <c r="HZ97" s="10">
        <f>INDEX('O3-8hr'!$A:$Z,$IU97+HZ$21-$G$21,$IT97)</f>
        <v>15.000000000000002</v>
      </c>
      <c r="IA97" s="10">
        <f>INDEX('O3-8hr'!$A:$Z,$IU97+IA$21-$G$21,$IT97)</f>
        <v>29</v>
      </c>
      <c r="IB97" s="10">
        <f>INDEX('O3-8hr'!$A:$Z,$IU97+IB$21-$G$21,$IT97)</f>
        <v>35</v>
      </c>
      <c r="IC97" s="10">
        <f>INDEX('O3-8hr'!$A:$Z,$IU97+IC$21-$G$21,$IT97)</f>
        <v>25</v>
      </c>
      <c r="ID97" s="10">
        <f>INDEX('O3-8hr'!$A:$Z,$IU97+ID$21-$G$21,$IT97)</f>
        <v>29</v>
      </c>
      <c r="IE97" s="10">
        <f>INDEX('O3-8hr'!$A:$Z,$IU97+IE$21-$G$21,$IT97)</f>
        <v>32</v>
      </c>
      <c r="IF97" s="10">
        <f>INDEX('O3-8hr'!$A:$Z,$IU97+IF$21-$G$21,$IT97)</f>
        <v>36.000000000000007</v>
      </c>
      <c r="IG97" s="10">
        <f>INDEX('O3-8hr'!$A:$Z,$IU97+IG$21-$G$21,$IT97)</f>
        <v>38</v>
      </c>
      <c r="IH97" s="10">
        <f>INDEX('O3-8hr'!$A:$Z,$IU97+IH$21-$G$21,$IT97)</f>
        <v>46</v>
      </c>
      <c r="II97" s="10">
        <f>INDEX('O3-8hr'!$A:$Z,$IU97+II$21-$G$21,$IT97)</f>
        <v>37.000000000000007</v>
      </c>
      <c r="IJ97" s="10">
        <f>INDEX('O3-8hr'!$A:$Z,$IU97+IJ$21-$G$21,$IT97)</f>
        <v>23</v>
      </c>
      <c r="IK97" s="10">
        <f>INDEX('O3-8hr'!$A:$Z,$IU97+IK$21-$G$21,$IT97)</f>
        <v>26.000000000000004</v>
      </c>
      <c r="IL97" s="10">
        <f>INDEX('O3-8hr'!$A:$Z,$IU97+IL$21-$G$21,$IT97)</f>
        <v>19</v>
      </c>
      <c r="IM97" s="10">
        <f>INDEX('O3-8hr'!$A:$Z,$IU97+IM$21-$G$21,$IT97)</f>
        <v>26.000000000000004</v>
      </c>
      <c r="IN97" s="10">
        <f>INDEX('O3-8hr'!$A:$Z,$IU97+IN$21-$G$21,$IT97)</f>
        <v>29</v>
      </c>
      <c r="IO97" s="10">
        <f>INDEX('O3-8hr'!$A:$Z,$IU97+IO$21-$G$21,$IT97)</f>
        <v>36.000000000000007</v>
      </c>
      <c r="IP97" s="10">
        <f>INDEX('O3-8hr'!$A:$Z,$IU97+IP$21-$G$21,$IT97)</f>
        <v>26.000000000000004</v>
      </c>
      <c r="IQ97" s="15">
        <f>INDEX('O3-8hr'!$A:$Z,$IU97+IQ$21-$G$21,$IT97)</f>
        <v>25</v>
      </c>
      <c r="IR97" s="21">
        <f t="shared" si="60"/>
        <v>81</v>
      </c>
      <c r="IT97" s="40">
        <f>MATCH($B97,'O3-8hr'!$1:$1,0)</f>
        <v>18</v>
      </c>
      <c r="IU97" s="40">
        <f>MATCH(DATE($A97,$IT$18,$IU$18),'O3-8hr'!$B:$B,0)</f>
        <v>65</v>
      </c>
    </row>
    <row r="98" spans="1:255" ht="12.75" customHeight="1" x14ac:dyDescent="0.2">
      <c r="A98" s="24">
        <v>2015</v>
      </c>
      <c r="B98" s="24">
        <v>340219991</v>
      </c>
      <c r="C98" s="23">
        <f>INDEX(Sites!$A:$N,MATCH($B98,Sites!$A:$A,0),2)</f>
        <v>40.3125</v>
      </c>
      <c r="D98" s="24" t="str">
        <f>INDEX(Sites!$A:$N,MATCH($B98,Sites!$A:$A,0),4)</f>
        <v>NJ</v>
      </c>
      <c r="E98" s="24" t="str">
        <f>INDEX(Sites!$A:$N,MATCH($B98,Sites!$A:$A,0),10)</f>
        <v>61.0</v>
      </c>
      <c r="F98" s="94" t="str">
        <f>INDEX(Sites!$A:$N,MATCH($B98,Sites!$A:$A,0),6)</f>
        <v>Washington Crossing</v>
      </c>
      <c r="G98" s="14">
        <f>INDEX('O3-8hr'!$A:$Z,$IU98+G$21-$G$21,$IT98)</f>
        <v>33</v>
      </c>
      <c r="H98" s="12">
        <f>INDEX('O3-8hr'!$A:$Z,$IU98+H$21-$G$21,$IT98)</f>
        <v>47</v>
      </c>
      <c r="I98" s="12">
        <f>INDEX('O3-8hr'!$A:$Z,$IU98+I$21-$G$21,$IT98)</f>
        <v>38</v>
      </c>
      <c r="J98" s="12">
        <f>INDEX('O3-8hr'!$A:$Z,$IU98+J$21-$G$21,$IT98)</f>
        <v>26.000000000000004</v>
      </c>
      <c r="K98" s="12">
        <f>INDEX('O3-8hr'!$A:$Z,$IU98+K$21-$G$21,$IT98)</f>
        <v>38</v>
      </c>
      <c r="L98" s="12">
        <f>INDEX('O3-8hr'!$A:$Z,$IU98+L$21-$G$21,$IT98)</f>
        <v>35</v>
      </c>
      <c r="M98" s="12">
        <f>INDEX('O3-8hr'!$A:$Z,$IU98+M$21-$G$21,$IT98)</f>
        <v>44.000000000000007</v>
      </c>
      <c r="N98" s="12">
        <f>INDEX('O3-8hr'!$A:$Z,$IU98+N$21-$G$21,$IT98)</f>
        <v>53.000000000000007</v>
      </c>
      <c r="O98" s="12">
        <f>INDEX('O3-8hr'!$A:$Z,$IU98+O$21-$G$21,$IT98)</f>
        <v>51.000000000000007</v>
      </c>
      <c r="P98" s="12">
        <f>INDEX('O3-8hr'!$A:$Z,$IU98+P$21-$G$21,$IT98)</f>
        <v>44.000000000000007</v>
      </c>
      <c r="Q98" s="12">
        <f>INDEX('O3-8hr'!$A:$Z,$IU98+Q$21-$G$21,$IT98)</f>
        <v>52.000000000000007</v>
      </c>
      <c r="R98" s="12">
        <f>INDEX('O3-8hr'!$A:$Z,$IU98+R$21-$G$21,$IT98)</f>
        <v>47</v>
      </c>
      <c r="S98" s="12">
        <f>INDEX('O3-8hr'!$A:$Z,$IU98+S$21-$G$21,$IT98)</f>
        <v>40</v>
      </c>
      <c r="T98" s="12">
        <f>INDEX('O3-8hr'!$A:$Z,$IU98+T$21-$G$21,$IT98)</f>
        <v>30</v>
      </c>
      <c r="U98" s="12">
        <f>INDEX('O3-8hr'!$A:$Z,$IU98+U$21-$G$21,$IT98)</f>
        <v>39</v>
      </c>
      <c r="V98" s="12">
        <f>INDEX('O3-8hr'!$A:$Z,$IU98+V$21-$G$21,$IT98)</f>
        <v>39</v>
      </c>
      <c r="W98" s="12">
        <f>INDEX('O3-8hr'!$A:$Z,$IU98+W$21-$G$21,$IT98)</f>
        <v>41</v>
      </c>
      <c r="X98" s="12">
        <f>INDEX('O3-8hr'!$A:$Z,$IU98+X$21-$G$21,$IT98)</f>
        <v>44.000000000000007</v>
      </c>
      <c r="Y98" s="12">
        <f>INDEX('O3-8hr'!$A:$Z,$IU98+Y$21-$G$21,$IT98)</f>
        <v>45.000000000000007</v>
      </c>
      <c r="Z98" s="12">
        <f>INDEX('O3-8hr'!$A:$Z,$IU98+Z$21-$G$21,$IT98)</f>
        <v>35</v>
      </c>
      <c r="AA98" s="12">
        <f>INDEX('O3-8hr'!$A:$Z,$IU98+AA$21-$G$21,$IT98)</f>
        <v>41</v>
      </c>
      <c r="AB98" s="12">
        <f>INDEX('O3-8hr'!$A:$Z,$IU98+AB$21-$G$21,$IT98)</f>
        <v>43</v>
      </c>
      <c r="AC98" s="12">
        <f>INDEX('O3-8hr'!$A:$Z,$IU98+AC$21-$G$21,$IT98)</f>
        <v>40</v>
      </c>
      <c r="AD98" s="12">
        <f>INDEX('O3-8hr'!$A:$Z,$IU98+AD$21-$G$21,$IT98)</f>
        <v>35</v>
      </c>
      <c r="AE98" s="12">
        <f>INDEX('O3-8hr'!$A:$Z,$IU98+AE$21-$G$21,$IT98)</f>
        <v>32</v>
      </c>
      <c r="AF98" s="12">
        <f>INDEX('O3-8hr'!$A:$Z,$IU98+AF$21-$G$21,$IT98)</f>
        <v>29</v>
      </c>
      <c r="AG98" s="12">
        <f>INDEX('O3-8hr'!$A:$Z,$IU98+AG$21-$G$21,$IT98)</f>
        <v>35</v>
      </c>
      <c r="AH98" s="12">
        <f>INDEX('O3-8hr'!$A:$Z,$IU98+AH$21-$G$21,$IT98)</f>
        <v>38</v>
      </c>
      <c r="AI98" s="12">
        <f>INDEX('O3-8hr'!$A:$Z,$IU98+AI$21-$G$21,$IT98)</f>
        <v>45.000000000000007</v>
      </c>
      <c r="AJ98" s="12">
        <f>INDEX('O3-8hr'!$A:$Z,$IU98+AJ$21-$G$21,$IT98)</f>
        <v>39</v>
      </c>
      <c r="AK98" s="12">
        <f>INDEX('O3-8hr'!$A:$Z,$IU98+AK$21-$G$21,$IT98)</f>
        <v>38</v>
      </c>
      <c r="AL98" s="12">
        <f>INDEX('O3-8hr'!$A:$Z,$IU98+AL$21-$G$21,$IT98)</f>
        <v>46</v>
      </c>
      <c r="AM98" s="12">
        <f>INDEX('O3-8hr'!$A:$Z,$IU98+AM$21-$G$21,$IT98)</f>
        <v>54</v>
      </c>
      <c r="AN98" s="12">
        <f>INDEX('O3-8hr'!$A:$Z,$IU98+AN$21-$G$21,$IT98)</f>
        <v>31</v>
      </c>
      <c r="AO98" s="12">
        <f>INDEX('O3-8hr'!$A:$Z,$IU98+AO$21-$G$21,$IT98)</f>
        <v>41</v>
      </c>
      <c r="AP98" s="12">
        <f>INDEX('O3-8hr'!$A:$Z,$IU98+AP$21-$G$21,$IT98)</f>
        <v>48</v>
      </c>
      <c r="AQ98" s="12">
        <f>INDEX('O3-8hr'!$A:$Z,$IU98+AQ$21-$G$21,$IT98)</f>
        <v>52.000000000000007</v>
      </c>
      <c r="AR98" s="12">
        <f>INDEX('O3-8hr'!$A:$Z,$IU98+AR$21-$G$21,$IT98)</f>
        <v>29</v>
      </c>
      <c r="AS98" s="12">
        <f>INDEX('O3-8hr'!$A:$Z,$IU98+AS$21-$G$21,$IT98)</f>
        <v>42</v>
      </c>
      <c r="AT98" s="12">
        <f>INDEX('O3-8hr'!$A:$Z,$IU98+AT$21-$G$21,$IT98)</f>
        <v>38</v>
      </c>
      <c r="AU98" s="12">
        <f>INDEX('O3-8hr'!$A:$Z,$IU98+AU$21-$G$21,$IT98)</f>
        <v>33</v>
      </c>
      <c r="AV98" s="12">
        <f>INDEX('O3-8hr'!$A:$Z,$IU98+AV$21-$G$21,$IT98)</f>
        <v>47</v>
      </c>
      <c r="AW98" s="12">
        <f>INDEX('O3-8hr'!$A:$Z,$IU98+AW$21-$G$21,$IT98)</f>
        <v>55</v>
      </c>
      <c r="AX98" s="12">
        <f>INDEX('O3-8hr'!$A:$Z,$IU98+AX$21-$G$21,$IT98)</f>
        <v>55</v>
      </c>
      <c r="AY98" s="12">
        <f>INDEX('O3-8hr'!$A:$Z,$IU98+AY$21-$G$21,$IT98)</f>
        <v>42</v>
      </c>
      <c r="AZ98" s="12">
        <f>INDEX('O3-8hr'!$A:$Z,$IU98+AZ$21-$G$21,$IT98)</f>
        <v>51.000000000000007</v>
      </c>
      <c r="BA98" s="12">
        <f>INDEX('O3-8hr'!$A:$Z,$IU98+BA$21-$G$21,$IT98)</f>
        <v>52.000000000000007</v>
      </c>
      <c r="BB98" s="12">
        <f>INDEX('O3-8hr'!$A:$Z,$IU98+BB$21-$G$21,$IT98)</f>
        <v>45.000000000000007</v>
      </c>
      <c r="BC98" s="12">
        <f>INDEX('O3-8hr'!$A:$Z,$IU98+BC$21-$G$21,$IT98)</f>
        <v>63</v>
      </c>
      <c r="BD98" s="12">
        <f>INDEX('O3-8hr'!$A:$Z,$IU98+BD$21-$G$21,$IT98)</f>
        <v>45.000000000000007</v>
      </c>
      <c r="BE98" s="12">
        <f>INDEX('O3-8hr'!$A:$Z,$IU98+BE$21-$G$21,$IT98)</f>
        <v>40</v>
      </c>
      <c r="BF98" s="12">
        <f>INDEX('O3-8hr'!$A:$Z,$IU98+BF$21-$G$21,$IT98)</f>
        <v>46</v>
      </c>
      <c r="BG98" s="12">
        <f>INDEX('O3-8hr'!$A:$Z,$IU98+BG$21-$G$21,$IT98)</f>
        <v>48</v>
      </c>
      <c r="BH98" s="12">
        <f>INDEX('O3-8hr'!$A:$Z,$IU98+BH$21-$G$21,$IT98)</f>
        <v>38</v>
      </c>
      <c r="BI98" s="12">
        <f>INDEX('O3-8hr'!$A:$Z,$IU98+BI$21-$G$21,$IT98)</f>
        <v>49</v>
      </c>
      <c r="BJ98" s="12">
        <f>INDEX('O3-8hr'!$A:$Z,$IU98+BJ$21-$G$21,$IT98)</f>
        <v>44.000000000000007</v>
      </c>
      <c r="BK98" s="12">
        <f>INDEX('O3-8hr'!$A:$Z,$IU98+BK$21-$G$21,$IT98)</f>
        <v>45.000000000000007</v>
      </c>
      <c r="BL98" s="12">
        <f>INDEX('O3-8hr'!$A:$Z,$IU98+BL$21-$G$21,$IT98)</f>
        <v>39</v>
      </c>
      <c r="BM98" s="12">
        <f>INDEX('O3-8hr'!$A:$Z,$IU98+BM$21-$G$21,$IT98)</f>
        <v>48</v>
      </c>
      <c r="BN98" s="12">
        <f>INDEX('O3-8hr'!$A:$Z,$IU98+BN$21-$G$21,$IT98)</f>
        <v>54</v>
      </c>
      <c r="BO98" s="12">
        <f>INDEX('O3-8hr'!$A:$Z,$IU98+BO$21-$G$21,$IT98)</f>
        <v>42</v>
      </c>
      <c r="BP98" s="12">
        <f>INDEX('O3-8hr'!$A:$Z,$IU98+BP$21-$G$21,$IT98)</f>
        <v>37.000000000000007</v>
      </c>
      <c r="BQ98" s="12">
        <f>INDEX('O3-8hr'!$A:$Z,$IU98+BQ$21-$G$21,$IT98)</f>
        <v>48</v>
      </c>
      <c r="BR98" s="12">
        <f>INDEX('O3-8hr'!$A:$Z,$IU98+BR$21-$G$21,$IT98)</f>
        <v>56</v>
      </c>
      <c r="BS98" s="12">
        <f>INDEX('O3-8hr'!$A:$Z,$IU98+BS$21-$G$21,$IT98)</f>
        <v>68</v>
      </c>
      <c r="BT98" s="12">
        <f>INDEX('O3-8hr'!$A:$Z,$IU98+BT$21-$G$21,$IT98)</f>
        <v>68</v>
      </c>
      <c r="BU98" s="12">
        <f>INDEX('O3-8hr'!$A:$Z,$IU98+BU$21-$G$21,$IT98)</f>
        <v>47</v>
      </c>
      <c r="BV98" s="12">
        <f>INDEX('O3-8hr'!$A:$Z,$IU98+BV$21-$G$21,$IT98)</f>
        <v>69</v>
      </c>
      <c r="BW98" s="12">
        <f>INDEX('O3-8hr'!$A:$Z,$IU98+BW$21-$G$21,$IT98)</f>
        <v>81</v>
      </c>
      <c r="BX98" s="12">
        <f>INDEX('O3-8hr'!$A:$Z,$IU98+BX$21-$G$21,$IT98)</f>
        <v>34</v>
      </c>
      <c r="BY98" s="12">
        <f>INDEX('O3-8hr'!$A:$Z,$IU98+BY$21-$G$21,$IT98)</f>
        <v>32</v>
      </c>
      <c r="BZ98" s="12">
        <f>INDEX('O3-8hr'!$A:$Z,$IU98+BZ$21-$G$21,$IT98)</f>
        <v>31</v>
      </c>
      <c r="CA98" s="12">
        <f>INDEX('O3-8hr'!$A:$Z,$IU98+CA$21-$G$21,$IT98)</f>
        <v>59.000000000000007</v>
      </c>
      <c r="CB98" s="12">
        <f>INDEX('O3-8hr'!$A:$Z,$IU98+CB$21-$G$21,$IT98)</f>
        <v>35</v>
      </c>
      <c r="CC98" s="12">
        <f>INDEX('O3-8hr'!$A:$Z,$IU98+CC$21-$G$21,$IT98)</f>
        <v>56</v>
      </c>
      <c r="CD98" s="12">
        <f>INDEX('O3-8hr'!$A:$Z,$IU98+CD$21-$G$21,$IT98)</f>
        <v>65</v>
      </c>
      <c r="CE98" s="12">
        <f>INDEX('O3-8hr'!$A:$Z,$IU98+CE$21-$G$21,$IT98)</f>
        <v>67</v>
      </c>
      <c r="CF98" s="12">
        <f>INDEX('O3-8hr'!$A:$Z,$IU98+CF$21-$G$21,$IT98)</f>
        <v>47</v>
      </c>
      <c r="CG98" s="12">
        <f>INDEX('O3-8hr'!$A:$Z,$IU98+CG$21-$G$21,$IT98)</f>
        <v>38</v>
      </c>
      <c r="CH98" s="12">
        <f>INDEX('O3-8hr'!$A:$Z,$IU98+CH$21-$G$21,$IT98)</f>
        <v>49</v>
      </c>
      <c r="CI98" s="12">
        <f>INDEX('O3-8hr'!$A:$Z,$IU98+CI$21-$G$21,$IT98)</f>
        <v>37.000000000000007</v>
      </c>
      <c r="CJ98" s="12">
        <f>INDEX('O3-8hr'!$A:$Z,$IU98+CJ$21-$G$21,$IT98)</f>
        <v>33</v>
      </c>
      <c r="CK98" s="12">
        <f>INDEX('O3-8hr'!$A:$Z,$IU98+CK$21-$G$21,$IT98)</f>
        <v>55</v>
      </c>
      <c r="CL98" s="12">
        <f>INDEX('O3-8hr'!$A:$Z,$IU98+CL$21-$G$21,$IT98)</f>
        <v>49</v>
      </c>
      <c r="CM98" s="12">
        <f>INDEX('O3-8hr'!$A:$Z,$IU98+CM$21-$G$21,$IT98)</f>
        <v>64</v>
      </c>
      <c r="CN98" s="12">
        <f>INDEX('O3-8hr'!$A:$Z,$IU98+CN$21-$G$21,$IT98)</f>
        <v>64</v>
      </c>
      <c r="CO98" s="12">
        <f>INDEX('O3-8hr'!$A:$Z,$IU98+CO$21-$G$21,$IT98)</f>
        <v>68</v>
      </c>
      <c r="CP98" s="12">
        <f>INDEX('O3-8hr'!$A:$Z,$IU98+CP$21-$G$21,$IT98)</f>
        <v>46</v>
      </c>
      <c r="CQ98" s="12">
        <f>INDEX('O3-8hr'!$A:$Z,$IU98+CQ$21-$G$21,$IT98)</f>
        <v>61.000000000000007</v>
      </c>
      <c r="CR98" s="12">
        <f>INDEX('O3-8hr'!$A:$Z,$IU98+CR$21-$G$21,$IT98)</f>
        <v>61.000000000000007</v>
      </c>
      <c r="CS98" s="12">
        <f>INDEX('O3-8hr'!$A:$Z,$IU98+CS$21-$G$21,$IT98)</f>
        <v>43</v>
      </c>
      <c r="CT98" s="12">
        <f>INDEX('O3-8hr'!$A:$Z,$IU98+CT$21-$G$21,$IT98)</f>
        <v>46</v>
      </c>
      <c r="CU98" s="12">
        <f>INDEX('O3-8hr'!$A:$Z,$IU98+CU$21-$G$21,$IT98)</f>
        <v>15.000000000000002</v>
      </c>
      <c r="CV98" s="12">
        <f>INDEX('O3-8hr'!$A:$Z,$IU98+CV$21-$G$21,$IT98)</f>
        <v>14</v>
      </c>
      <c r="CW98" s="12">
        <f>INDEX('O3-8hr'!$A:$Z,$IU98+CW$21-$G$21,$IT98)</f>
        <v>33</v>
      </c>
      <c r="CX98" s="12">
        <f>INDEX('O3-8hr'!$A:$Z,$IU98+CX$21-$G$21,$IT98)</f>
        <v>34</v>
      </c>
      <c r="CY98" s="12">
        <f>INDEX('O3-8hr'!$A:$Z,$IU98+CY$21-$G$21,$IT98)</f>
        <v>20</v>
      </c>
      <c r="CZ98" s="12">
        <f>INDEX('O3-8hr'!$A:$Z,$IU98+CZ$21-$G$21,$IT98)</f>
        <v>44.000000000000007</v>
      </c>
      <c r="DA98" s="12">
        <f>INDEX('O3-8hr'!$A:$Z,$IU98+DA$21-$G$21,$IT98)</f>
        <v>43</v>
      </c>
      <c r="DB98" s="12">
        <f>INDEX('O3-8hr'!$A:$Z,$IU98+DB$21-$G$21,$IT98)</f>
        <v>55</v>
      </c>
      <c r="DC98" s="12">
        <f>INDEX('O3-8hr'!$A:$Z,$IU98+DC$21-$G$21,$IT98)</f>
        <v>60</v>
      </c>
      <c r="DD98" s="12">
        <f>INDEX('O3-8hr'!$A:$Z,$IU98+DD$21-$G$21,$IT98)</f>
        <v>67</v>
      </c>
      <c r="DE98" s="12">
        <f>INDEX('O3-8hr'!$A:$Z,$IU98+DE$21-$G$21,$IT98)</f>
        <v>79</v>
      </c>
      <c r="DF98" s="12">
        <f>INDEX('O3-8hr'!$A:$Z,$IU98+DF$21-$G$21,$IT98)</f>
        <v>71.000000000000014</v>
      </c>
      <c r="DG98" s="12">
        <f>INDEX('O3-8hr'!$A:$Z,$IU98+DG$21-$G$21,$IT98)</f>
        <v>46</v>
      </c>
      <c r="DH98" s="12">
        <f>INDEX('O3-8hr'!$A:$Z,$IU98+DH$21-$G$21,$IT98)</f>
        <v>60</v>
      </c>
      <c r="DI98" s="12">
        <f>INDEX('O3-8hr'!$A:$Z,$IU98+DI$21-$G$21,$IT98)</f>
        <v>42</v>
      </c>
      <c r="DJ98" s="12">
        <f>INDEX('O3-8hr'!$A:$Z,$IU98+DJ$21-$G$21,$IT98)</f>
        <v>40</v>
      </c>
      <c r="DK98" s="12">
        <f>INDEX('O3-8hr'!$A:$Z,$IU98+DK$21-$G$21,$IT98)</f>
        <v>45.000000000000007</v>
      </c>
      <c r="DL98" s="12">
        <f>INDEX('O3-8hr'!$A:$Z,$IU98+DL$21-$G$21,$IT98)</f>
        <v>33</v>
      </c>
      <c r="DM98" s="12">
        <f>INDEX('O3-8hr'!$A:$Z,$IU98+DM$21-$G$21,$IT98)</f>
        <v>47</v>
      </c>
      <c r="DN98" s="12">
        <f>INDEX('O3-8hr'!$A:$Z,$IU98+DN$21-$G$21,$IT98)</f>
        <v>38</v>
      </c>
      <c r="DO98" s="12">
        <f>INDEX('O3-8hr'!$A:$Z,$IU98+DO$21-$G$21,$IT98)</f>
        <v>46</v>
      </c>
      <c r="DP98" s="12">
        <f>INDEX('O3-8hr'!$A:$Z,$IU98+DP$21-$G$21,$IT98)</f>
        <v>59.000000000000007</v>
      </c>
      <c r="DQ98" s="12">
        <f>INDEX('O3-8hr'!$A:$Z,$IU98+DQ$21-$G$21,$IT98)</f>
        <v>52.000000000000007</v>
      </c>
      <c r="DR98" s="12">
        <f>INDEX('O3-8hr'!$A:$Z,$IU98+DR$21-$G$21,$IT98)</f>
        <v>47</v>
      </c>
      <c r="DS98" s="12">
        <f>INDEX('O3-8hr'!$A:$Z,$IU98+DS$21-$G$21,$IT98)</f>
        <v>47</v>
      </c>
      <c r="DT98" s="12">
        <f>INDEX('O3-8hr'!$A:$Z,$IU98+DT$21-$G$21,$IT98)</f>
        <v>68</v>
      </c>
      <c r="DU98" s="12">
        <f>INDEX('O3-8hr'!$A:$Z,$IU98+DU$21-$G$21,$IT98)</f>
        <v>34</v>
      </c>
      <c r="DV98" s="12">
        <f>INDEX('O3-8hr'!$A:$Z,$IU98+DV$21-$G$21,$IT98)</f>
        <v>39</v>
      </c>
      <c r="DW98" s="12">
        <f>INDEX('O3-8hr'!$A:$Z,$IU98+DW$21-$G$21,$IT98)</f>
        <v>39</v>
      </c>
      <c r="DX98" s="12">
        <f>INDEX('O3-8hr'!$A:$Z,$IU98+DX$21-$G$21,$IT98)</f>
        <v>48</v>
      </c>
      <c r="DY98" s="12">
        <f>INDEX('O3-8hr'!$A:$Z,$IU98+DY$21-$G$21,$IT98)</f>
        <v>65</v>
      </c>
      <c r="DZ98" s="12">
        <f>INDEX('O3-8hr'!$A:$Z,$IU98+DZ$21-$G$21,$IT98)</f>
        <v>36.000000000000007</v>
      </c>
      <c r="EA98" s="12">
        <f>INDEX('O3-8hr'!$A:$Z,$IU98+EA$21-$G$21,$IT98)</f>
        <v>53.000000000000007</v>
      </c>
      <c r="EB98" s="12">
        <f>INDEX('O3-8hr'!$A:$Z,$IU98+EB$21-$G$21,$IT98)</f>
        <v>48</v>
      </c>
      <c r="EC98" s="12">
        <f>INDEX('O3-8hr'!$A:$Z,$IU98+EC$21-$G$21,$IT98)</f>
        <v>50</v>
      </c>
      <c r="ED98" s="12">
        <f>INDEX('O3-8hr'!$A:$Z,$IU98+ED$21-$G$21,$IT98)</f>
        <v>44.000000000000007</v>
      </c>
      <c r="EE98" s="12">
        <f>INDEX('O3-8hr'!$A:$Z,$IU98+EE$21-$G$21,$IT98)</f>
        <v>46</v>
      </c>
      <c r="EF98" s="12">
        <f>INDEX('O3-8hr'!$A:$Z,$IU98+EF$21-$G$21,$IT98)</f>
        <v>40</v>
      </c>
      <c r="EG98" s="12">
        <f>INDEX('O3-8hr'!$A:$Z,$IU98+EG$21-$G$21,$IT98)</f>
        <v>50</v>
      </c>
      <c r="EH98" s="12">
        <f>INDEX('O3-8hr'!$A:$Z,$IU98+EH$21-$G$21,$IT98)</f>
        <v>46</v>
      </c>
      <c r="EI98" s="12">
        <f>INDEX('O3-8hr'!$A:$Z,$IU98+EI$21-$G$21,$IT98)</f>
        <v>45.000000000000007</v>
      </c>
      <c r="EJ98" s="12">
        <f>INDEX('O3-8hr'!$A:$Z,$IU98+EJ$21-$G$21,$IT98)</f>
        <v>46</v>
      </c>
      <c r="EK98" s="12">
        <f>INDEX('O3-8hr'!$A:$Z,$IU98+EK$21-$G$21,$IT98)</f>
        <v>62</v>
      </c>
      <c r="EL98" s="12">
        <f>INDEX('O3-8hr'!$A:$Z,$IU98+EL$21-$G$21,$IT98)</f>
        <v>43</v>
      </c>
      <c r="EM98" s="12">
        <f>INDEX('O3-8hr'!$A:$Z,$IU98+EM$21-$G$21,$IT98)</f>
        <v>35</v>
      </c>
      <c r="EN98" s="12">
        <f>INDEX('O3-8hr'!$A:$Z,$IU98+EN$21-$G$21,$IT98)</f>
        <v>46</v>
      </c>
      <c r="EO98" s="12">
        <f>INDEX('O3-8hr'!$A:$Z,$IU98+EO$21-$G$21,$IT98)</f>
        <v>64</v>
      </c>
      <c r="EP98" s="12">
        <f>INDEX('O3-8hr'!$A:$Z,$IU98+EP$21-$G$21,$IT98)</f>
        <v>58</v>
      </c>
      <c r="EQ98" s="12">
        <f>INDEX('O3-8hr'!$A:$Z,$IU98+EQ$21-$G$21,$IT98)</f>
        <v>58</v>
      </c>
      <c r="ER98" s="12">
        <f>INDEX('O3-8hr'!$A:$Z,$IU98+ER$21-$G$21,$IT98)</f>
        <v>54</v>
      </c>
      <c r="ES98" s="12">
        <f>INDEX('O3-8hr'!$A:$Z,$IU98+ES$21-$G$21,$IT98)</f>
        <v>53.000000000000007</v>
      </c>
      <c r="ET98" s="12">
        <f>INDEX('O3-8hr'!$A:$Z,$IU98+ET$21-$G$21,$IT98)</f>
        <v>45.000000000000007</v>
      </c>
      <c r="EU98" s="12">
        <f>INDEX('O3-8hr'!$A:$Z,$IU98+EU$21-$G$21,$IT98)</f>
        <v>48</v>
      </c>
      <c r="EV98" s="12">
        <f>INDEX('O3-8hr'!$A:$Z,$IU98+EV$21-$G$21,$IT98)</f>
        <v>43</v>
      </c>
      <c r="EW98" s="12">
        <f>INDEX('O3-8hr'!$A:$Z,$IU98+EW$21-$G$21,$IT98)</f>
        <v>54</v>
      </c>
      <c r="EX98" s="12">
        <f>INDEX('O3-8hr'!$A:$Z,$IU98+EX$21-$G$21,$IT98)</f>
        <v>65</v>
      </c>
      <c r="EY98" s="12">
        <f>INDEX('O3-8hr'!$A:$Z,$IU98+EY$21-$G$21,$IT98)</f>
        <v>63</v>
      </c>
      <c r="EZ98" s="12">
        <f>INDEX('O3-8hr'!$A:$Z,$IU98+EZ$21-$G$21,$IT98)</f>
        <v>54</v>
      </c>
      <c r="FA98" s="12">
        <f>INDEX('O3-8hr'!$A:$Z,$IU98+FA$21-$G$21,$IT98)</f>
        <v>81</v>
      </c>
      <c r="FB98" s="12">
        <f>INDEX('O3-8hr'!$A:$Z,$IU98+FB$21-$G$21,$IT98)</f>
        <v>45.000000000000007</v>
      </c>
      <c r="FC98" s="12">
        <f>INDEX('O3-8hr'!$A:$Z,$IU98+FC$21-$G$21,$IT98)</f>
        <v>48</v>
      </c>
      <c r="FD98" s="12">
        <f>INDEX('O3-8hr'!$A:$Z,$IU98+FD$21-$G$21,$IT98)</f>
        <v>56</v>
      </c>
      <c r="FE98" s="12">
        <f>INDEX('O3-8hr'!$A:$Z,$IU98+FE$21-$G$21,$IT98)</f>
        <v>49</v>
      </c>
      <c r="FF98" s="12">
        <f>INDEX('O3-8hr'!$A:$Z,$IU98+FF$21-$G$21,$IT98)</f>
        <v>61.000000000000007</v>
      </c>
      <c r="FG98" s="12">
        <f>INDEX('O3-8hr'!$A:$Z,$IU98+FG$21-$G$21,$IT98)</f>
        <v>63</v>
      </c>
      <c r="FH98" s="12">
        <f>INDEX('O3-8hr'!$A:$Z,$IU98+FH$21-$G$21,$IT98)</f>
        <v>57</v>
      </c>
      <c r="FI98" s="12">
        <f>INDEX('O3-8hr'!$A:$Z,$IU98+FI$21-$G$21,$IT98)</f>
        <v>47</v>
      </c>
      <c r="FJ98" s="12">
        <f>INDEX('O3-8hr'!$A:$Z,$IU98+FJ$21-$G$21,$IT98)</f>
        <v>64</v>
      </c>
      <c r="FK98" s="12">
        <f>INDEX('O3-8hr'!$A:$Z,$IU98+FK$21-$G$21,$IT98)</f>
        <v>62</v>
      </c>
      <c r="FL98" s="12">
        <f>INDEX('O3-8hr'!$A:$Z,$IU98+FL$21-$G$21,$IT98)</f>
        <v>57</v>
      </c>
      <c r="FM98" s="12">
        <f>INDEX('O3-8hr'!$A:$Z,$IU98+FM$21-$G$21,$IT98)</f>
        <v>36.000000000000007</v>
      </c>
      <c r="FN98" s="12">
        <f>INDEX('O3-8hr'!$A:$Z,$IU98+FN$21-$G$21,$IT98)</f>
        <v>36.000000000000007</v>
      </c>
      <c r="FO98" s="12">
        <f>INDEX('O3-8hr'!$A:$Z,$IU98+FO$21-$G$21,$IT98)</f>
        <v>38</v>
      </c>
      <c r="FP98" s="12">
        <f>INDEX('O3-8hr'!$A:$Z,$IU98+FP$21-$G$21,$IT98)</f>
        <v>47</v>
      </c>
      <c r="FQ98" s="12">
        <f>INDEX('O3-8hr'!$A:$Z,$IU98+FQ$21-$G$21,$IT98)</f>
        <v>57</v>
      </c>
      <c r="FR98" s="12">
        <f>INDEX('O3-8hr'!$A:$Z,$IU98+FR$21-$G$21,$IT98)</f>
        <v>65</v>
      </c>
      <c r="FS98" s="12">
        <f>INDEX('O3-8hr'!$A:$Z,$IU98+FS$21-$G$21,$IT98)</f>
        <v>46</v>
      </c>
      <c r="FT98" s="12">
        <f>INDEX('O3-8hr'!$A:$Z,$IU98+FT$21-$G$21,$IT98)</f>
        <v>59.000000000000007</v>
      </c>
      <c r="FU98" s="12">
        <f>INDEX('O3-8hr'!$A:$Z,$IU98+FU$21-$G$21,$IT98)</f>
        <v>52.000000000000007</v>
      </c>
      <c r="FV98" s="12">
        <f>INDEX('O3-8hr'!$A:$Z,$IU98+FV$21-$G$21,$IT98)</f>
        <v>49</v>
      </c>
      <c r="FW98" s="12">
        <f>INDEX('O3-8hr'!$A:$Z,$IU98+FW$21-$G$21,$IT98)</f>
        <v>24</v>
      </c>
      <c r="FX98" s="12">
        <f>INDEX('O3-8hr'!$A:$Z,$IU98+FX$21-$G$21,$IT98)</f>
        <v>51.000000000000007</v>
      </c>
      <c r="FY98" s="12">
        <f>INDEX('O3-8hr'!$A:$Z,$IU98+FY$21-$G$21,$IT98)</f>
        <v>47</v>
      </c>
      <c r="FZ98" s="12">
        <f>INDEX('O3-8hr'!$A:$Z,$IU98+FZ$21-$G$21,$IT98)</f>
        <v>61.000000000000007</v>
      </c>
      <c r="GA98" s="12">
        <f>INDEX('O3-8hr'!$A:$Z,$IU98+GA$21-$G$21,$IT98)</f>
        <v>67</v>
      </c>
      <c r="GB98" s="12">
        <f>INDEX('O3-8hr'!$A:$Z,$IU98+GB$21-$G$21,$IT98)</f>
        <v>63</v>
      </c>
      <c r="GC98" s="12">
        <f>INDEX('O3-8hr'!$A:$Z,$IU98+GC$21-$G$21,$IT98)</f>
        <v>51.000000000000007</v>
      </c>
      <c r="GD98" s="12">
        <f>INDEX('O3-8hr'!$A:$Z,$IU98+GD$21-$G$21,$IT98)</f>
        <v>38</v>
      </c>
      <c r="GE98" s="12">
        <f>INDEX('O3-8hr'!$A:$Z,$IU98+GE$21-$G$21,$IT98)</f>
        <v>44.000000000000007</v>
      </c>
      <c r="GF98" s="12">
        <f>INDEX('O3-8hr'!$A:$Z,$IU98+GF$21-$G$21,$IT98)</f>
        <v>65</v>
      </c>
      <c r="GG98" s="12">
        <f>INDEX('O3-8hr'!$A:$Z,$IU98+GG$21-$G$21,$IT98)</f>
        <v>64</v>
      </c>
      <c r="GH98" s="12">
        <f>INDEX('O3-8hr'!$A:$Z,$IU98+GH$21-$G$21,$IT98)</f>
        <v>66</v>
      </c>
      <c r="GI98" s="12">
        <f>INDEX('O3-8hr'!$A:$Z,$IU98+GI$21-$G$21,$IT98)</f>
        <v>60</v>
      </c>
      <c r="GJ98" s="12">
        <f>INDEX('O3-8hr'!$A:$Z,$IU98+GJ$21-$G$21,$IT98)</f>
        <v>72.000000000000014</v>
      </c>
      <c r="GK98" s="12">
        <f>INDEX('O3-8hr'!$A:$Z,$IU98+GK$21-$G$21,$IT98)</f>
        <v>59.000000000000007</v>
      </c>
      <c r="GL98" s="12">
        <f>INDEX('O3-8hr'!$A:$Z,$IU98+GL$21-$G$21,$IT98)</f>
        <v>58</v>
      </c>
      <c r="GM98" s="12">
        <f>INDEX('O3-8hr'!$A:$Z,$IU98+GM$21-$G$21,$IT98)</f>
        <v>55</v>
      </c>
      <c r="GN98" s="12">
        <f>INDEX('O3-8hr'!$A:$Z,$IU98+GN$21-$G$21,$IT98)</f>
        <v>53.000000000000007</v>
      </c>
      <c r="GO98" s="12">
        <f>INDEX('O3-8hr'!$A:$Z,$IU98+GO$21-$G$21,$IT98)</f>
        <v>59.000000000000007</v>
      </c>
      <c r="GP98" s="12">
        <f>INDEX('O3-8hr'!$A:$Z,$IU98+GP$21-$G$21,$IT98)</f>
        <v>74.000000000000014</v>
      </c>
      <c r="GQ98" s="12">
        <f>INDEX('O3-8hr'!$A:$Z,$IU98+GQ$21-$G$21,$IT98)</f>
        <v>52.000000000000007</v>
      </c>
      <c r="GR98" s="12">
        <f>INDEX('O3-8hr'!$A:$Z,$IU98+GR$21-$G$21,$IT98)</f>
        <v>26.000000000000004</v>
      </c>
      <c r="GS98" s="12">
        <f>INDEX('O3-8hr'!$A:$Z,$IU98+GS$21-$G$21,$IT98)</f>
        <v>39</v>
      </c>
      <c r="GT98" s="12">
        <f>INDEX('O3-8hr'!$A:$Z,$IU98+GT$21-$G$21,$IT98)</f>
        <v>37.000000000000007</v>
      </c>
      <c r="GU98" s="12">
        <f>INDEX('O3-8hr'!$A:$Z,$IU98+GU$21-$G$21,$IT98)</f>
        <v>23</v>
      </c>
      <c r="GV98" s="12">
        <f>INDEX('O3-8hr'!$A:$Z,$IU98+GV$21-$G$21,$IT98)</f>
        <v>35</v>
      </c>
      <c r="GW98" s="12">
        <f>INDEX('O3-8hr'!$A:$Z,$IU98+GW$21-$G$21,$IT98)</f>
        <v>61.000000000000007</v>
      </c>
      <c r="GX98" s="12">
        <f>INDEX('O3-8hr'!$A:$Z,$IU98+GX$21-$G$21,$IT98)</f>
        <v>61.000000000000007</v>
      </c>
      <c r="GY98" s="12">
        <f>INDEX('O3-8hr'!$A:$Z,$IU98+GY$21-$G$21,$IT98)</f>
        <v>75</v>
      </c>
      <c r="GZ98" s="12">
        <f>INDEX('O3-8hr'!$A:$Z,$IU98+GZ$21-$G$21,$IT98)</f>
        <v>75</v>
      </c>
      <c r="HA98" s="12">
        <f>INDEX('O3-8hr'!$A:$Z,$IU98+HA$21-$G$21,$IT98)</f>
        <v>57</v>
      </c>
      <c r="HB98" s="12">
        <f>INDEX('O3-8hr'!$A:$Z,$IU98+HB$21-$G$21,$IT98)</f>
        <v>32</v>
      </c>
      <c r="HC98" s="12">
        <f>INDEX('O3-8hr'!$A:$Z,$IU98+HC$21-$G$21,$IT98)</f>
        <v>37.000000000000007</v>
      </c>
      <c r="HD98" s="12">
        <f>INDEX('O3-8hr'!$A:$Z,$IU98+HD$21-$G$21,$IT98)</f>
        <v>30</v>
      </c>
      <c r="HE98" s="12">
        <f>INDEX('O3-8hr'!$A:$Z,$IU98+HE$21-$G$21,$IT98)</f>
        <v>51.000000000000007</v>
      </c>
      <c r="HF98" s="12">
        <f>INDEX('O3-8hr'!$A:$Z,$IU98+HF$21-$G$21,$IT98)</f>
        <v>54</v>
      </c>
      <c r="HG98" s="12">
        <f>INDEX('O3-8hr'!$A:$Z,$IU98+HG$21-$G$21,$IT98)</f>
        <v>35</v>
      </c>
      <c r="HH98" s="12">
        <f>INDEX('O3-8hr'!$A:$Z,$IU98+HH$21-$G$21,$IT98)</f>
        <v>38</v>
      </c>
      <c r="HI98" s="12">
        <f>INDEX('O3-8hr'!$A:$Z,$IU98+HI$21-$G$21,$IT98)</f>
        <v>32</v>
      </c>
      <c r="HJ98" s="12">
        <f>INDEX('O3-8hr'!$A:$Z,$IU98+HJ$21-$G$21,$IT98)</f>
        <v>36.000000000000007</v>
      </c>
      <c r="HK98" s="12">
        <f>INDEX('O3-8hr'!$A:$Z,$IU98+HK$21-$G$21,$IT98)</f>
        <v>26.000000000000004</v>
      </c>
      <c r="HL98" s="12">
        <f>INDEX('O3-8hr'!$A:$Z,$IU98+HL$21-$G$21,$IT98)</f>
        <v>27</v>
      </c>
      <c r="HM98" s="12">
        <f>INDEX('O3-8hr'!$A:$Z,$IU98+HM$21-$G$21,$IT98)</f>
        <v>22.000000000000004</v>
      </c>
      <c r="HN98" s="12">
        <f>INDEX('O3-8hr'!$A:$Z,$IU98+HN$21-$G$21,$IT98)</f>
        <v>21</v>
      </c>
      <c r="HO98" s="12">
        <f>INDEX('O3-8hr'!$A:$Z,$IU98+HO$21-$G$21,$IT98)</f>
        <v>16</v>
      </c>
      <c r="HP98" s="12">
        <f>INDEX('O3-8hr'!$A:$Z,$IU98+HP$21-$G$21,$IT98)</f>
        <v>30</v>
      </c>
      <c r="HQ98" s="12">
        <f>INDEX('O3-8hr'!$A:$Z,$IU98+HQ$21-$G$21,$IT98)</f>
        <v>34</v>
      </c>
      <c r="HR98" s="12">
        <f>INDEX('O3-8hr'!$A:$Z,$IU98+HR$21-$G$21,$IT98)</f>
        <v>33</v>
      </c>
      <c r="HS98" s="12">
        <f>INDEX('O3-8hr'!$A:$Z,$IU98+HS$21-$G$21,$IT98)</f>
        <v>32</v>
      </c>
      <c r="HT98" s="12">
        <f>INDEX('O3-8hr'!$A:$Z,$IU98+HT$21-$G$21,$IT98)</f>
        <v>33</v>
      </c>
      <c r="HU98" s="12">
        <f>INDEX('O3-8hr'!$A:$Z,$IU98+HU$21-$G$21,$IT98)</f>
        <v>40</v>
      </c>
      <c r="HV98" s="12">
        <f>INDEX('O3-8hr'!$A:$Z,$IU98+HV$21-$G$21,$IT98)</f>
        <v>31</v>
      </c>
      <c r="HW98" s="12">
        <f>INDEX('O3-8hr'!$A:$Z,$IU98+HW$21-$G$21,$IT98)</f>
        <v>41</v>
      </c>
      <c r="HX98" s="12">
        <f>INDEX('O3-8hr'!$A:$Z,$IU98+HX$21-$G$21,$IT98)</f>
        <v>47</v>
      </c>
      <c r="HY98" s="12">
        <f>INDEX('O3-8hr'!$A:$Z,$IU98+HY$21-$G$21,$IT98)</f>
        <v>36.000000000000007</v>
      </c>
      <c r="HZ98" s="12">
        <f>INDEX('O3-8hr'!$A:$Z,$IU98+HZ$21-$G$21,$IT98)</f>
        <v>17</v>
      </c>
      <c r="IA98" s="12">
        <f>INDEX('O3-8hr'!$A:$Z,$IU98+IA$21-$G$21,$IT98)</f>
        <v>33</v>
      </c>
      <c r="IB98" s="12">
        <f>INDEX('O3-8hr'!$A:$Z,$IU98+IB$21-$G$21,$IT98)</f>
        <v>38</v>
      </c>
      <c r="IC98" s="12">
        <f>INDEX('O3-8hr'!$A:$Z,$IU98+IC$21-$G$21,$IT98)</f>
        <v>27</v>
      </c>
      <c r="ID98" s="12">
        <f>INDEX('O3-8hr'!$A:$Z,$IU98+ID$21-$G$21,$IT98)</f>
        <v>31</v>
      </c>
      <c r="IE98" s="12">
        <f>INDEX('O3-8hr'!$A:$Z,$IU98+IE$21-$G$21,$IT98)</f>
        <v>33</v>
      </c>
      <c r="IF98" s="12">
        <f>INDEX('O3-8hr'!$A:$Z,$IU98+IF$21-$G$21,$IT98)</f>
        <v>39</v>
      </c>
      <c r="IG98" s="12">
        <f>INDEX('O3-8hr'!$A:$Z,$IU98+IG$21-$G$21,$IT98)</f>
        <v>48</v>
      </c>
      <c r="IH98" s="12">
        <f>INDEX('O3-8hr'!$A:$Z,$IU98+IH$21-$G$21,$IT98)</f>
        <v>44.000000000000007</v>
      </c>
      <c r="II98" s="12">
        <f>INDEX('O3-8hr'!$A:$Z,$IU98+II$21-$G$21,$IT98)</f>
        <v>40</v>
      </c>
      <c r="IJ98" s="12">
        <f>INDEX('O3-8hr'!$A:$Z,$IU98+IJ$21-$G$21,$IT98)</f>
        <v>30</v>
      </c>
      <c r="IK98" s="12">
        <f>INDEX('O3-8hr'!$A:$Z,$IU98+IK$21-$G$21,$IT98)</f>
        <v>28</v>
      </c>
      <c r="IL98" s="12">
        <f>INDEX('O3-8hr'!$A:$Z,$IU98+IL$21-$G$21,$IT98)</f>
        <v>28</v>
      </c>
      <c r="IM98" s="12">
        <f>INDEX('O3-8hr'!$A:$Z,$IU98+IM$21-$G$21,$IT98)</f>
        <v>26.000000000000004</v>
      </c>
      <c r="IN98" s="12">
        <f>INDEX('O3-8hr'!$A:$Z,$IU98+IN$21-$G$21,$IT98)</f>
        <v>29</v>
      </c>
      <c r="IO98" s="12">
        <f>INDEX('O3-8hr'!$A:$Z,$IU98+IO$21-$G$21,$IT98)</f>
        <v>36.000000000000007</v>
      </c>
      <c r="IP98" s="12">
        <f>INDEX('O3-8hr'!$A:$Z,$IU98+IP$21-$G$21,$IT98)</f>
        <v>29</v>
      </c>
      <c r="IQ98" s="9">
        <f>INDEX('O3-8hr'!$A:$Z,$IU98+IQ$21-$G$21,$IT98)</f>
        <v>29</v>
      </c>
      <c r="IR98" s="24">
        <f t="shared" si="60"/>
        <v>81</v>
      </c>
      <c r="IT98" s="94">
        <f>MATCH($B98,'O3-8hr'!$1:$1,0)</f>
        <v>19</v>
      </c>
      <c r="IU98" s="94">
        <f>MATCH(DATE($A98,$IT$18,$IU$18),'O3-8hr'!$B:$B,0)</f>
        <v>65</v>
      </c>
    </row>
    <row r="99" spans="1:255" ht="12.75" customHeight="1" x14ac:dyDescent="0.2">
      <c r="A99" s="6"/>
      <c r="B99" s="41" t="s">
        <v>71</v>
      </c>
      <c r="F99" s="41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  <c r="BO99" s="87"/>
      <c r="BP99" s="87"/>
      <c r="BQ99" s="87"/>
      <c r="BR99" s="87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7"/>
      <c r="CK99" s="87"/>
      <c r="CL99" s="87"/>
      <c r="CM99" s="87"/>
      <c r="CN99" s="87"/>
      <c r="CO99" s="87"/>
      <c r="CP99" s="87"/>
      <c r="CQ99" s="87"/>
      <c r="CR99" s="87"/>
      <c r="CS99" s="87"/>
      <c r="CT99" s="87"/>
      <c r="CU99" s="87"/>
      <c r="CV99" s="87"/>
      <c r="CW99" s="87"/>
      <c r="CX99" s="87"/>
      <c r="CY99" s="87"/>
      <c r="CZ99" s="87"/>
      <c r="DA99" s="87"/>
      <c r="DB99" s="87"/>
      <c r="DC99" s="87"/>
      <c r="DD99" s="87"/>
      <c r="DE99" s="87"/>
      <c r="DF99" s="87"/>
      <c r="DG99" s="87"/>
      <c r="DH99" s="87"/>
      <c r="DI99" s="87"/>
      <c r="DJ99" s="87"/>
      <c r="DK99" s="87"/>
      <c r="DL99" s="87"/>
      <c r="DM99" s="87"/>
      <c r="DN99" s="87"/>
      <c r="DO99" s="87"/>
      <c r="DP99" s="87"/>
      <c r="DQ99" s="87"/>
      <c r="DR99" s="87"/>
      <c r="DS99" s="87"/>
      <c r="DT99" s="87"/>
      <c r="DU99" s="87"/>
      <c r="DV99" s="87"/>
      <c r="DW99" s="87"/>
      <c r="DX99" s="87"/>
      <c r="DY99" s="87"/>
      <c r="DZ99" s="87"/>
      <c r="EA99" s="87"/>
      <c r="EB99" s="87"/>
      <c r="EC99" s="87"/>
      <c r="ED99" s="87"/>
      <c r="EE99" s="87"/>
      <c r="EF99" s="87"/>
      <c r="EG99" s="87"/>
      <c r="EH99" s="87"/>
      <c r="EI99" s="87"/>
      <c r="EJ99" s="87"/>
      <c r="EK99" s="87"/>
      <c r="EL99" s="87"/>
      <c r="EM99" s="87"/>
      <c r="EN99" s="87"/>
      <c r="EO99" s="87"/>
      <c r="EP99" s="87"/>
      <c r="EQ99" s="87"/>
      <c r="ER99" s="87"/>
      <c r="ES99" s="87"/>
      <c r="ET99" s="87"/>
      <c r="EU99" s="87"/>
      <c r="EV99" s="87"/>
      <c r="EW99" s="87"/>
      <c r="EX99" s="87"/>
      <c r="EY99" s="87"/>
      <c r="EZ99" s="87"/>
      <c r="FA99" s="87"/>
      <c r="FB99" s="87"/>
      <c r="FC99" s="87"/>
      <c r="FD99" s="87"/>
      <c r="FE99" s="87"/>
      <c r="FF99" s="87"/>
      <c r="FG99" s="87"/>
      <c r="FH99" s="87"/>
      <c r="FI99" s="87"/>
      <c r="FJ99" s="87"/>
      <c r="FK99" s="87"/>
      <c r="FL99" s="87"/>
      <c r="FM99" s="87"/>
      <c r="FN99" s="87"/>
      <c r="FO99" s="87"/>
      <c r="FP99" s="87"/>
      <c r="FQ99" s="87"/>
      <c r="FR99" s="87"/>
      <c r="FS99" s="87"/>
      <c r="FT99" s="87"/>
      <c r="FU99" s="87"/>
      <c r="FV99" s="87"/>
      <c r="FW99" s="87"/>
      <c r="FX99" s="87"/>
      <c r="FY99" s="87"/>
      <c r="FZ99" s="87"/>
      <c r="GA99" s="87"/>
      <c r="GB99" s="87"/>
      <c r="GC99" s="87"/>
      <c r="GD99" s="87"/>
      <c r="GE99" s="87"/>
      <c r="GF99" s="87"/>
      <c r="GG99" s="87"/>
      <c r="GH99" s="87"/>
      <c r="GI99" s="87"/>
      <c r="GJ99" s="87"/>
      <c r="GK99" s="87"/>
      <c r="GL99" s="87"/>
      <c r="GM99" s="87"/>
      <c r="GN99" s="87"/>
      <c r="GO99" s="87"/>
      <c r="GP99" s="87"/>
      <c r="GQ99" s="87"/>
      <c r="GR99" s="87"/>
      <c r="GS99" s="87"/>
      <c r="GT99" s="87"/>
      <c r="GU99" s="87"/>
      <c r="GV99" s="87"/>
      <c r="GW99" s="87"/>
      <c r="GX99" s="87"/>
      <c r="GY99" s="87"/>
      <c r="GZ99" s="87"/>
      <c r="HA99" s="87"/>
      <c r="HB99" s="87"/>
      <c r="HC99" s="87"/>
      <c r="HD99" s="87"/>
      <c r="HE99" s="87"/>
      <c r="HF99" s="87"/>
      <c r="HG99" s="87"/>
      <c r="HH99" s="87"/>
      <c r="HI99" s="87"/>
      <c r="HJ99" s="87"/>
      <c r="HK99" s="87"/>
      <c r="HL99" s="87"/>
      <c r="HM99" s="87"/>
      <c r="HN99" s="87"/>
      <c r="HO99" s="87"/>
      <c r="HP99" s="87"/>
      <c r="HQ99" s="87"/>
      <c r="HR99" s="87"/>
      <c r="HS99" s="87"/>
      <c r="HT99" s="87"/>
      <c r="HU99" s="87"/>
      <c r="HV99" s="87"/>
      <c r="HW99" s="87"/>
      <c r="HX99" s="87"/>
      <c r="HY99" s="87"/>
      <c r="HZ99" s="87"/>
      <c r="IA99" s="87"/>
      <c r="IB99" s="87"/>
      <c r="IC99" s="87"/>
      <c r="ID99" s="87"/>
      <c r="IE99" s="87"/>
      <c r="IF99" s="87"/>
      <c r="IG99" s="87"/>
      <c r="IH99" s="87"/>
      <c r="II99" s="87"/>
      <c r="IJ99" s="87"/>
      <c r="IK99" s="87"/>
      <c r="IL99" s="87"/>
      <c r="IM99" s="87"/>
      <c r="IN99" s="87"/>
      <c r="IO99" s="87"/>
      <c r="IP99" s="87"/>
      <c r="IQ99" s="87"/>
      <c r="IT99" s="41"/>
      <c r="IU99" s="41"/>
    </row>
    <row r="100" spans="1:255" ht="12.75" customHeight="1" x14ac:dyDescent="0.2">
      <c r="A100" s="6"/>
      <c r="B100" s="41" t="s">
        <v>71</v>
      </c>
      <c r="F100" s="41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  <c r="BO100" s="87"/>
      <c r="BP100" s="87"/>
      <c r="BQ100" s="87"/>
      <c r="BR100" s="87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7"/>
      <c r="CK100" s="87"/>
      <c r="CL100" s="87"/>
      <c r="CM100" s="87"/>
      <c r="CN100" s="87"/>
      <c r="CO100" s="87"/>
      <c r="CP100" s="87"/>
      <c r="CQ100" s="87"/>
      <c r="CR100" s="87"/>
      <c r="CS100" s="87"/>
      <c r="CT100" s="87"/>
      <c r="CU100" s="87"/>
      <c r="CV100" s="87"/>
      <c r="CW100" s="87"/>
      <c r="CX100" s="87"/>
      <c r="CY100" s="87"/>
      <c r="CZ100" s="87"/>
      <c r="DA100" s="87"/>
      <c r="DB100" s="87"/>
      <c r="DC100" s="87"/>
      <c r="DD100" s="87"/>
      <c r="DE100" s="87"/>
      <c r="DF100" s="87"/>
      <c r="DG100" s="87"/>
      <c r="DH100" s="87"/>
      <c r="DI100" s="87"/>
      <c r="DJ100" s="87"/>
      <c r="DK100" s="87"/>
      <c r="DL100" s="87"/>
      <c r="DM100" s="87"/>
      <c r="DN100" s="87"/>
      <c r="DO100" s="87"/>
      <c r="DP100" s="87"/>
      <c r="DQ100" s="87"/>
      <c r="DR100" s="87"/>
      <c r="DS100" s="87"/>
      <c r="DT100" s="87"/>
      <c r="DU100" s="87"/>
      <c r="DV100" s="87"/>
      <c r="DW100" s="87"/>
      <c r="DX100" s="87"/>
      <c r="DY100" s="87"/>
      <c r="DZ100" s="87"/>
      <c r="EA100" s="87"/>
      <c r="EB100" s="87"/>
      <c r="EC100" s="87"/>
      <c r="ED100" s="87"/>
      <c r="EE100" s="87"/>
      <c r="EF100" s="87"/>
      <c r="EG100" s="87"/>
      <c r="EH100" s="87"/>
      <c r="EI100" s="87"/>
      <c r="EJ100" s="87"/>
      <c r="EK100" s="87"/>
      <c r="EL100" s="87"/>
      <c r="EM100" s="87"/>
      <c r="EN100" s="87"/>
      <c r="EO100" s="87"/>
      <c r="EP100" s="87"/>
      <c r="EQ100" s="87"/>
      <c r="ER100" s="87"/>
      <c r="ES100" s="87"/>
      <c r="ET100" s="87"/>
      <c r="EU100" s="87"/>
      <c r="EV100" s="87"/>
      <c r="EW100" s="87"/>
      <c r="EX100" s="87"/>
      <c r="EY100" s="87"/>
      <c r="EZ100" s="87"/>
      <c r="FA100" s="87"/>
      <c r="FB100" s="87"/>
      <c r="FC100" s="87"/>
      <c r="FD100" s="87"/>
      <c r="FE100" s="87"/>
      <c r="FF100" s="87"/>
      <c r="FG100" s="87"/>
      <c r="FH100" s="87"/>
      <c r="FI100" s="87"/>
      <c r="FJ100" s="87"/>
      <c r="FK100" s="87"/>
      <c r="FL100" s="87"/>
      <c r="FM100" s="87"/>
      <c r="FN100" s="87"/>
      <c r="FO100" s="87"/>
      <c r="FP100" s="87"/>
      <c r="FQ100" s="87"/>
      <c r="FR100" s="87"/>
      <c r="FS100" s="87"/>
      <c r="FT100" s="87"/>
      <c r="FU100" s="87"/>
      <c r="FV100" s="87"/>
      <c r="FW100" s="87"/>
      <c r="FX100" s="87"/>
      <c r="FY100" s="87"/>
      <c r="FZ100" s="87"/>
      <c r="GA100" s="87"/>
      <c r="GB100" s="87"/>
      <c r="GC100" s="87"/>
      <c r="GD100" s="87"/>
      <c r="GE100" s="87"/>
      <c r="GF100" s="87"/>
      <c r="GG100" s="87"/>
      <c r="GH100" s="87"/>
      <c r="GI100" s="87"/>
      <c r="GJ100" s="87"/>
      <c r="GK100" s="87"/>
      <c r="GL100" s="87"/>
      <c r="GM100" s="87"/>
      <c r="GN100" s="87"/>
      <c r="GO100" s="87"/>
      <c r="GP100" s="87"/>
      <c r="GQ100" s="87"/>
      <c r="GR100" s="87"/>
      <c r="GS100" s="87"/>
      <c r="GT100" s="87"/>
      <c r="GU100" s="87"/>
      <c r="GV100" s="87"/>
      <c r="GW100" s="87"/>
      <c r="GX100" s="87"/>
      <c r="GY100" s="87"/>
      <c r="GZ100" s="87"/>
      <c r="HA100" s="87"/>
      <c r="HB100" s="87"/>
      <c r="HC100" s="87"/>
      <c r="HD100" s="87"/>
      <c r="HE100" s="87"/>
      <c r="HF100" s="87"/>
      <c r="HG100" s="87"/>
      <c r="HH100" s="87"/>
      <c r="HI100" s="87"/>
      <c r="HJ100" s="87"/>
      <c r="HK100" s="87"/>
      <c r="HL100" s="87"/>
      <c r="HM100" s="87"/>
      <c r="HN100" s="87"/>
      <c r="HO100" s="87"/>
      <c r="HP100" s="87"/>
      <c r="HQ100" s="87"/>
      <c r="HR100" s="87"/>
      <c r="HS100" s="87"/>
      <c r="HT100" s="87"/>
      <c r="HU100" s="87"/>
      <c r="HV100" s="87"/>
      <c r="HW100" s="87"/>
      <c r="HX100" s="87"/>
      <c r="HY100" s="87"/>
      <c r="HZ100" s="87"/>
      <c r="IA100" s="87"/>
      <c r="IB100" s="87"/>
      <c r="IC100" s="87"/>
      <c r="ID100" s="87"/>
      <c r="IE100" s="87"/>
      <c r="IF100" s="87"/>
      <c r="IG100" s="87"/>
      <c r="IH100" s="87"/>
      <c r="II100" s="87"/>
      <c r="IJ100" s="87"/>
      <c r="IK100" s="87"/>
      <c r="IL100" s="87"/>
      <c r="IM100" s="87"/>
      <c r="IN100" s="87"/>
      <c r="IO100" s="87"/>
      <c r="IP100" s="87"/>
      <c r="IQ100" s="87"/>
      <c r="IT100" s="41"/>
      <c r="IU100" s="41"/>
    </row>
    <row r="101" spans="1:255" ht="12.75" customHeight="1" x14ac:dyDescent="0.2">
      <c r="A101" s="6"/>
      <c r="B101" s="41" t="s">
        <v>71</v>
      </c>
      <c r="F101" s="41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  <c r="BO101" s="87"/>
      <c r="BP101" s="87"/>
      <c r="BQ101" s="87"/>
      <c r="BR101" s="87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7"/>
      <c r="CK101" s="87"/>
      <c r="CL101" s="87"/>
      <c r="CM101" s="87"/>
      <c r="CN101" s="87"/>
      <c r="CO101" s="87"/>
      <c r="CP101" s="87"/>
      <c r="CQ101" s="87"/>
      <c r="CR101" s="87"/>
      <c r="CS101" s="87"/>
      <c r="CT101" s="87"/>
      <c r="CU101" s="87"/>
      <c r="CV101" s="87"/>
      <c r="CW101" s="87"/>
      <c r="CX101" s="87"/>
      <c r="CY101" s="87"/>
      <c r="CZ101" s="87"/>
      <c r="DA101" s="87"/>
      <c r="DB101" s="87"/>
      <c r="DC101" s="87"/>
      <c r="DD101" s="87"/>
      <c r="DE101" s="87"/>
      <c r="DF101" s="87"/>
      <c r="DG101" s="87"/>
      <c r="DH101" s="87"/>
      <c r="DI101" s="87"/>
      <c r="DJ101" s="87"/>
      <c r="DK101" s="87"/>
      <c r="DL101" s="87"/>
      <c r="DM101" s="87"/>
      <c r="DN101" s="87"/>
      <c r="DO101" s="87"/>
      <c r="DP101" s="87"/>
      <c r="DQ101" s="87"/>
      <c r="DR101" s="87"/>
      <c r="DS101" s="87"/>
      <c r="DT101" s="87"/>
      <c r="DU101" s="87"/>
      <c r="DV101" s="87"/>
      <c r="DW101" s="87"/>
      <c r="DX101" s="87"/>
      <c r="DY101" s="87"/>
      <c r="DZ101" s="87"/>
      <c r="EA101" s="87"/>
      <c r="EB101" s="87"/>
      <c r="EC101" s="87"/>
      <c r="ED101" s="87"/>
      <c r="EE101" s="87"/>
      <c r="EF101" s="87"/>
      <c r="EG101" s="87"/>
      <c r="EH101" s="87"/>
      <c r="EI101" s="87"/>
      <c r="EJ101" s="87"/>
      <c r="EK101" s="87"/>
      <c r="EL101" s="87"/>
      <c r="EM101" s="87"/>
      <c r="EN101" s="87"/>
      <c r="EO101" s="87"/>
      <c r="EP101" s="87"/>
      <c r="EQ101" s="87"/>
      <c r="ER101" s="87"/>
      <c r="ES101" s="87"/>
      <c r="ET101" s="87"/>
      <c r="EU101" s="87"/>
      <c r="EV101" s="87"/>
      <c r="EW101" s="87"/>
      <c r="EX101" s="87"/>
      <c r="EY101" s="87"/>
      <c r="EZ101" s="87"/>
      <c r="FA101" s="87"/>
      <c r="FB101" s="87"/>
      <c r="FC101" s="87"/>
      <c r="FD101" s="87"/>
      <c r="FE101" s="87"/>
      <c r="FF101" s="87"/>
      <c r="FG101" s="87"/>
      <c r="FH101" s="87"/>
      <c r="FI101" s="87"/>
      <c r="FJ101" s="87"/>
      <c r="FK101" s="87"/>
      <c r="FL101" s="87"/>
      <c r="FM101" s="87"/>
      <c r="FN101" s="87"/>
      <c r="FO101" s="87"/>
      <c r="FP101" s="87"/>
      <c r="FQ101" s="87"/>
      <c r="FR101" s="87"/>
      <c r="FS101" s="87"/>
      <c r="FT101" s="87"/>
      <c r="FU101" s="87"/>
      <c r="FV101" s="87"/>
      <c r="FW101" s="87"/>
      <c r="FX101" s="87"/>
      <c r="FY101" s="87"/>
      <c r="FZ101" s="87"/>
      <c r="GA101" s="87"/>
      <c r="GB101" s="87"/>
      <c r="GC101" s="87"/>
      <c r="GD101" s="87"/>
      <c r="GE101" s="87"/>
      <c r="GF101" s="87"/>
      <c r="GG101" s="87"/>
      <c r="GH101" s="87"/>
      <c r="GI101" s="87"/>
      <c r="GJ101" s="87"/>
      <c r="GK101" s="87"/>
      <c r="GL101" s="87"/>
      <c r="GM101" s="87"/>
      <c r="GN101" s="87"/>
      <c r="GO101" s="87"/>
      <c r="GP101" s="87"/>
      <c r="GQ101" s="87"/>
      <c r="GR101" s="87"/>
      <c r="GS101" s="87"/>
      <c r="GT101" s="87"/>
      <c r="GU101" s="87"/>
      <c r="GV101" s="87"/>
      <c r="GW101" s="87"/>
      <c r="GX101" s="87"/>
      <c r="GY101" s="87"/>
      <c r="GZ101" s="87"/>
      <c r="HA101" s="87"/>
      <c r="HB101" s="87"/>
      <c r="HC101" s="87"/>
      <c r="HD101" s="87"/>
      <c r="HE101" s="87"/>
      <c r="HF101" s="87"/>
      <c r="HG101" s="87"/>
      <c r="HH101" s="87"/>
      <c r="HI101" s="87"/>
      <c r="HJ101" s="87"/>
      <c r="HK101" s="87"/>
      <c r="HL101" s="87"/>
      <c r="HM101" s="87"/>
      <c r="HN101" s="87"/>
      <c r="HO101" s="87"/>
      <c r="HP101" s="87"/>
      <c r="HQ101" s="87"/>
      <c r="HR101" s="87"/>
      <c r="HS101" s="87"/>
      <c r="HT101" s="87"/>
      <c r="HU101" s="87"/>
      <c r="HV101" s="87"/>
      <c r="HW101" s="87"/>
      <c r="HX101" s="87"/>
      <c r="HY101" s="87"/>
      <c r="HZ101" s="87"/>
      <c r="IA101" s="87"/>
      <c r="IB101" s="87"/>
      <c r="IC101" s="87"/>
      <c r="ID101" s="87"/>
      <c r="IE101" s="87"/>
      <c r="IF101" s="87"/>
      <c r="IG101" s="87"/>
      <c r="IH101" s="87"/>
      <c r="II101" s="87"/>
      <c r="IJ101" s="87"/>
      <c r="IK101" s="87"/>
      <c r="IL101" s="87"/>
      <c r="IM101" s="87"/>
      <c r="IN101" s="87"/>
      <c r="IO101" s="87"/>
      <c r="IP101" s="87"/>
      <c r="IQ101" s="87"/>
      <c r="IR101" s="88"/>
      <c r="IT101" s="41"/>
      <c r="IU101" s="41"/>
    </row>
    <row r="102" spans="1:255" ht="12.75" customHeight="1" x14ac:dyDescent="0.2">
      <c r="A102" s="44">
        <v>2014</v>
      </c>
      <c r="B102" s="44">
        <v>340071001</v>
      </c>
      <c r="C102" s="45">
        <f>INDEX(Sites!$A:$N,MATCH($B102,Sites!$A:$A,0),2)</f>
        <v>39.684249999999999</v>
      </c>
      <c r="D102" s="44" t="str">
        <f>INDEX(Sites!$A:$N,MATCH($B102,Sites!$A:$A,0),4)</f>
        <v>NJ</v>
      </c>
      <c r="E102" s="44" t="str">
        <f>INDEX(Sites!$A:$N,MATCH($B102,Sites!$A:$A,0),10)</f>
        <v>33.0</v>
      </c>
      <c r="F102" s="44" t="str">
        <f>INDEX(Sites!$A:$N,MATCH($B102,Sites!$A:$A,0),6)</f>
        <v>Ancora State Hospital</v>
      </c>
      <c r="G102" s="18" t="s">
        <v>71</v>
      </c>
      <c r="H102" s="17" t="s">
        <v>71</v>
      </c>
      <c r="I102" s="17" t="s">
        <v>71</v>
      </c>
      <c r="J102" s="17" t="s">
        <v>71</v>
      </c>
      <c r="K102" s="17" t="s">
        <v>71</v>
      </c>
      <c r="L102" s="17" t="s">
        <v>71</v>
      </c>
      <c r="M102" s="17" t="s">
        <v>71</v>
      </c>
      <c r="N102" s="17" t="s">
        <v>71</v>
      </c>
      <c r="O102" s="17" t="s">
        <v>71</v>
      </c>
      <c r="P102" s="17" t="s">
        <v>71</v>
      </c>
      <c r="Q102" s="17" t="s">
        <v>71</v>
      </c>
      <c r="R102" s="17" t="s">
        <v>71</v>
      </c>
      <c r="S102" s="17" t="s">
        <v>71</v>
      </c>
      <c r="T102" s="17" t="s">
        <v>71</v>
      </c>
      <c r="U102" s="17" t="s">
        <v>71</v>
      </c>
      <c r="V102" s="17" t="s">
        <v>71</v>
      </c>
      <c r="W102" s="17" t="s">
        <v>71</v>
      </c>
      <c r="X102" s="17" t="s">
        <v>71</v>
      </c>
      <c r="Y102" s="17">
        <v>39</v>
      </c>
      <c r="Z102" s="17">
        <v>43</v>
      </c>
      <c r="AA102" s="17">
        <v>43</v>
      </c>
      <c r="AB102" s="17">
        <v>48</v>
      </c>
      <c r="AC102" s="17">
        <v>43</v>
      </c>
      <c r="AD102" s="17">
        <v>36</v>
      </c>
      <c r="AE102" s="17">
        <v>39</v>
      </c>
      <c r="AF102" s="17">
        <v>43</v>
      </c>
      <c r="AG102" s="17">
        <v>46</v>
      </c>
      <c r="AH102" s="17">
        <v>47</v>
      </c>
      <c r="AI102" s="17">
        <v>30</v>
      </c>
      <c r="AJ102" s="17">
        <v>36</v>
      </c>
      <c r="AK102" s="17">
        <v>47</v>
      </c>
      <c r="AL102" s="17">
        <v>45</v>
      </c>
      <c r="AM102" s="17">
        <v>40</v>
      </c>
      <c r="AN102" s="17">
        <v>45</v>
      </c>
      <c r="AO102" s="17">
        <v>43</v>
      </c>
      <c r="AP102" s="17">
        <v>45</v>
      </c>
      <c r="AQ102" s="17">
        <v>50</v>
      </c>
      <c r="AR102" s="17">
        <v>44</v>
      </c>
      <c r="AS102" s="17">
        <v>47</v>
      </c>
      <c r="AT102" s="17">
        <v>56</v>
      </c>
      <c r="AU102" s="17">
        <v>60</v>
      </c>
      <c r="AV102" s="17">
        <v>60</v>
      </c>
      <c r="AW102" s="17">
        <v>58</v>
      </c>
      <c r="AX102" s="17">
        <v>58</v>
      </c>
      <c r="AY102" s="17">
        <v>46</v>
      </c>
      <c r="AZ102" s="17">
        <v>38</v>
      </c>
      <c r="BA102" s="17">
        <v>44</v>
      </c>
      <c r="BB102" s="17">
        <v>45</v>
      </c>
      <c r="BC102" s="17">
        <v>45</v>
      </c>
      <c r="BD102" s="17">
        <v>55</v>
      </c>
      <c r="BE102" s="17">
        <v>47</v>
      </c>
      <c r="BF102" s="17">
        <v>51</v>
      </c>
      <c r="BG102" s="17">
        <v>58</v>
      </c>
      <c r="BH102" s="17">
        <v>41</v>
      </c>
      <c r="BI102" s="17">
        <v>53</v>
      </c>
      <c r="BJ102" s="17">
        <v>55</v>
      </c>
      <c r="BK102" s="17">
        <v>55</v>
      </c>
      <c r="BL102" s="17">
        <v>47</v>
      </c>
      <c r="BM102" s="17">
        <v>44</v>
      </c>
      <c r="BN102" s="17">
        <v>37</v>
      </c>
      <c r="BO102" s="17">
        <v>40</v>
      </c>
      <c r="BP102" s="17">
        <v>54</v>
      </c>
      <c r="BQ102" s="17">
        <v>53</v>
      </c>
      <c r="BR102" s="17">
        <v>53</v>
      </c>
      <c r="BS102" s="17">
        <v>45</v>
      </c>
      <c r="BT102" s="17">
        <v>49</v>
      </c>
      <c r="BU102" s="17">
        <v>54</v>
      </c>
      <c r="BV102" s="17">
        <v>47</v>
      </c>
      <c r="BW102" s="17">
        <v>49</v>
      </c>
      <c r="BX102" s="17">
        <v>50</v>
      </c>
      <c r="BY102" s="17">
        <v>50</v>
      </c>
      <c r="BZ102" s="17">
        <v>63</v>
      </c>
      <c r="CA102" s="17">
        <v>58</v>
      </c>
      <c r="CB102" s="17">
        <v>42</v>
      </c>
      <c r="CC102" s="17">
        <v>26</v>
      </c>
      <c r="CD102" s="17">
        <v>33</v>
      </c>
      <c r="CE102" s="17">
        <v>33</v>
      </c>
      <c r="CF102" s="17">
        <v>52</v>
      </c>
      <c r="CG102" s="17">
        <v>52</v>
      </c>
      <c r="CH102" s="17">
        <v>57</v>
      </c>
      <c r="CI102" s="17">
        <v>65</v>
      </c>
      <c r="CJ102" s="17">
        <v>52</v>
      </c>
      <c r="CK102" s="17">
        <v>45</v>
      </c>
      <c r="CL102" s="17">
        <v>50</v>
      </c>
      <c r="CM102" s="17">
        <v>34</v>
      </c>
      <c r="CN102" s="17">
        <v>53</v>
      </c>
      <c r="CO102" s="17">
        <v>63</v>
      </c>
      <c r="CP102" s="17">
        <v>67</v>
      </c>
      <c r="CQ102" s="17">
        <v>23</v>
      </c>
      <c r="CR102" s="17">
        <v>27</v>
      </c>
      <c r="CS102" s="17">
        <v>49</v>
      </c>
      <c r="CT102" s="17">
        <v>44</v>
      </c>
      <c r="CU102" s="17">
        <v>51</v>
      </c>
      <c r="CV102" s="17">
        <v>53</v>
      </c>
      <c r="CW102" s="17">
        <v>55</v>
      </c>
      <c r="CX102" s="17">
        <v>69</v>
      </c>
      <c r="CY102" s="17">
        <v>46</v>
      </c>
      <c r="CZ102" s="17">
        <v>36</v>
      </c>
      <c r="DA102" s="17">
        <v>46</v>
      </c>
      <c r="DB102" s="17">
        <v>53</v>
      </c>
      <c r="DC102" s="17">
        <v>38</v>
      </c>
      <c r="DD102" s="17">
        <v>33</v>
      </c>
      <c r="DE102" s="17">
        <v>25</v>
      </c>
      <c r="DF102" s="17">
        <v>23</v>
      </c>
      <c r="DG102" s="17">
        <v>33</v>
      </c>
      <c r="DH102" s="17">
        <v>49</v>
      </c>
      <c r="DI102" s="17">
        <v>45</v>
      </c>
      <c r="DJ102" s="17">
        <v>57</v>
      </c>
      <c r="DK102" s="17">
        <v>73</v>
      </c>
      <c r="DL102" s="17">
        <v>68</v>
      </c>
      <c r="DM102" s="17">
        <v>37</v>
      </c>
      <c r="DN102" s="17">
        <v>61</v>
      </c>
      <c r="DO102" s="17">
        <v>50</v>
      </c>
      <c r="DP102" s="17">
        <v>44</v>
      </c>
      <c r="DQ102" s="17">
        <v>43</v>
      </c>
      <c r="DR102" s="17">
        <v>42</v>
      </c>
      <c r="DS102" s="17">
        <v>35</v>
      </c>
      <c r="DT102" s="17">
        <v>49</v>
      </c>
      <c r="DU102" s="17">
        <v>32</v>
      </c>
      <c r="DV102" s="17">
        <v>50</v>
      </c>
      <c r="DW102" s="17">
        <v>47</v>
      </c>
      <c r="DX102" s="17">
        <v>48</v>
      </c>
      <c r="DY102" s="17">
        <v>51</v>
      </c>
      <c r="DZ102" s="17">
        <v>53</v>
      </c>
      <c r="EA102" s="17">
        <v>46</v>
      </c>
      <c r="EB102" s="17">
        <v>32</v>
      </c>
      <c r="EC102" s="17">
        <v>44</v>
      </c>
      <c r="ED102" s="17">
        <v>47</v>
      </c>
      <c r="EE102" s="17">
        <v>59</v>
      </c>
      <c r="EF102" s="17">
        <v>60</v>
      </c>
      <c r="EG102" s="17">
        <v>49</v>
      </c>
      <c r="EH102" s="17">
        <v>44</v>
      </c>
      <c r="EI102" s="17">
        <v>57</v>
      </c>
      <c r="EJ102" s="17">
        <v>50</v>
      </c>
      <c r="EK102" s="17">
        <v>43</v>
      </c>
      <c r="EL102" s="17">
        <v>45</v>
      </c>
      <c r="EM102" s="17">
        <v>41</v>
      </c>
      <c r="EN102" s="17">
        <v>57</v>
      </c>
      <c r="EO102" s="17">
        <v>55</v>
      </c>
      <c r="EP102" s="17">
        <v>53</v>
      </c>
      <c r="EQ102" s="17">
        <v>48</v>
      </c>
      <c r="ER102" s="17">
        <v>41</v>
      </c>
      <c r="ES102" s="17">
        <v>50</v>
      </c>
      <c r="ET102" s="17">
        <v>59</v>
      </c>
      <c r="EU102" s="17">
        <v>38</v>
      </c>
      <c r="EV102" s="17">
        <v>38</v>
      </c>
      <c r="EW102" s="17">
        <v>50</v>
      </c>
      <c r="EX102" s="17">
        <v>35</v>
      </c>
      <c r="EY102" s="17">
        <v>48</v>
      </c>
      <c r="EZ102" s="17">
        <v>49</v>
      </c>
      <c r="FA102" s="17">
        <v>37</v>
      </c>
      <c r="FB102" s="17">
        <v>45</v>
      </c>
      <c r="FC102" s="17">
        <v>51</v>
      </c>
      <c r="FD102" s="17">
        <v>44</v>
      </c>
      <c r="FE102" s="17">
        <v>41</v>
      </c>
      <c r="FF102" s="17">
        <v>32</v>
      </c>
      <c r="FG102" s="17">
        <v>61</v>
      </c>
      <c r="FH102" s="17">
        <v>62</v>
      </c>
      <c r="FI102" s="17">
        <v>49</v>
      </c>
      <c r="FJ102" s="17">
        <v>46</v>
      </c>
      <c r="FK102" s="17">
        <v>45</v>
      </c>
      <c r="FL102" s="17">
        <v>51</v>
      </c>
      <c r="FM102" s="17">
        <v>53</v>
      </c>
      <c r="FN102" s="17">
        <v>43</v>
      </c>
      <c r="FO102" s="17">
        <v>36</v>
      </c>
      <c r="FP102" s="17">
        <v>48</v>
      </c>
      <c r="FQ102" s="17">
        <v>43</v>
      </c>
      <c r="FR102" s="17">
        <v>48</v>
      </c>
      <c r="FS102" s="17">
        <v>56</v>
      </c>
      <c r="FT102" s="17">
        <v>47</v>
      </c>
      <c r="FU102" s="17">
        <v>52</v>
      </c>
      <c r="FV102" s="17">
        <v>48</v>
      </c>
      <c r="FW102" s="17">
        <v>51</v>
      </c>
      <c r="FX102" s="17">
        <v>44</v>
      </c>
      <c r="FY102" s="17">
        <v>33</v>
      </c>
      <c r="FZ102" s="17">
        <v>21</v>
      </c>
      <c r="GA102" s="17">
        <v>36</v>
      </c>
      <c r="GB102" s="17">
        <v>32</v>
      </c>
      <c r="GC102" s="17">
        <v>43</v>
      </c>
      <c r="GD102" s="17">
        <v>76</v>
      </c>
      <c r="GE102" s="17">
        <v>46</v>
      </c>
      <c r="GF102" s="17">
        <v>38</v>
      </c>
      <c r="GG102" s="17">
        <v>38</v>
      </c>
      <c r="GH102" s="17">
        <v>33</v>
      </c>
      <c r="GI102" s="17">
        <v>31</v>
      </c>
      <c r="GJ102" s="17">
        <v>46</v>
      </c>
      <c r="GK102" s="17">
        <v>54</v>
      </c>
      <c r="GL102" s="17">
        <v>61</v>
      </c>
      <c r="GM102" s="17">
        <v>43</v>
      </c>
      <c r="GN102" s="17">
        <v>45</v>
      </c>
      <c r="GO102" s="17">
        <v>33</v>
      </c>
      <c r="GP102" s="17">
        <v>26</v>
      </c>
      <c r="GQ102" s="17">
        <v>28</v>
      </c>
      <c r="GR102" s="17">
        <v>33</v>
      </c>
      <c r="GS102" s="17">
        <v>41</v>
      </c>
      <c r="GT102" s="17">
        <v>40</v>
      </c>
      <c r="GU102" s="17">
        <v>25</v>
      </c>
      <c r="GV102" s="17">
        <v>33</v>
      </c>
      <c r="GW102" s="17">
        <v>40</v>
      </c>
      <c r="GX102" s="17">
        <v>45</v>
      </c>
      <c r="GY102" s="17">
        <v>45</v>
      </c>
      <c r="GZ102" s="17">
        <v>45</v>
      </c>
      <c r="HA102" s="17">
        <v>28</v>
      </c>
      <c r="HB102" s="17">
        <v>41</v>
      </c>
      <c r="HC102" s="17">
        <v>29</v>
      </c>
      <c r="HD102" s="17">
        <v>27</v>
      </c>
      <c r="HE102" s="17">
        <v>29</v>
      </c>
      <c r="HF102" s="17">
        <v>33</v>
      </c>
      <c r="HG102" s="17">
        <v>24</v>
      </c>
      <c r="HH102" s="17">
        <v>36</v>
      </c>
      <c r="HI102" s="17">
        <v>45</v>
      </c>
      <c r="HJ102" s="17">
        <v>49</v>
      </c>
      <c r="HK102" s="17">
        <v>31</v>
      </c>
      <c r="HL102" s="17">
        <v>39</v>
      </c>
      <c r="HM102" s="17">
        <v>23</v>
      </c>
      <c r="HN102" s="17">
        <v>16</v>
      </c>
      <c r="HO102" s="17">
        <v>33</v>
      </c>
      <c r="HP102" s="17">
        <v>34</v>
      </c>
      <c r="HQ102" s="17">
        <v>28</v>
      </c>
      <c r="HR102" s="17">
        <v>40</v>
      </c>
      <c r="HS102" s="17">
        <v>43</v>
      </c>
      <c r="HT102" s="17">
        <v>43</v>
      </c>
      <c r="HU102" s="17">
        <v>43</v>
      </c>
      <c r="HV102" s="17">
        <v>21</v>
      </c>
      <c r="HW102" s="17">
        <v>19</v>
      </c>
      <c r="HX102" s="17">
        <v>33</v>
      </c>
      <c r="HY102" s="17">
        <v>29</v>
      </c>
      <c r="HZ102" s="17">
        <v>34</v>
      </c>
      <c r="IA102" s="17">
        <v>31</v>
      </c>
      <c r="IB102" s="17">
        <v>34</v>
      </c>
      <c r="IC102" s="17">
        <v>37</v>
      </c>
      <c r="ID102" s="17">
        <v>33</v>
      </c>
      <c r="IE102" s="17">
        <v>31</v>
      </c>
      <c r="IF102" s="17">
        <v>37</v>
      </c>
      <c r="IG102" s="17">
        <v>39</v>
      </c>
      <c r="IH102" s="17">
        <v>23</v>
      </c>
      <c r="II102" s="17">
        <v>24</v>
      </c>
      <c r="IJ102" s="17">
        <v>37</v>
      </c>
      <c r="IK102" s="17">
        <v>49</v>
      </c>
      <c r="IL102" s="17">
        <v>40</v>
      </c>
      <c r="IM102" s="17">
        <v>39</v>
      </c>
      <c r="IN102" s="17">
        <v>44</v>
      </c>
      <c r="IO102" s="17">
        <v>35</v>
      </c>
      <c r="IP102" s="17">
        <v>21</v>
      </c>
      <c r="IQ102" s="8">
        <v>17</v>
      </c>
      <c r="IR102" s="44">
        <f t="shared" ref="IR102:IR118" si="61">MAX(G102:IQ102)</f>
        <v>76</v>
      </c>
      <c r="IT102" s="41"/>
      <c r="IU102" s="41"/>
    </row>
    <row r="103" spans="1:255" ht="12.75" customHeight="1" x14ac:dyDescent="0.2">
      <c r="A103" s="21">
        <v>2014</v>
      </c>
      <c r="B103" s="21">
        <v>340170006</v>
      </c>
      <c r="C103" s="20">
        <f>INDEX(Sites!$A:$N,MATCH($B103,Sites!$A:$A,0),2)</f>
        <v>40.670250000000003</v>
      </c>
      <c r="D103" s="21" t="str">
        <f>INDEX(Sites!$A:$N,MATCH($B103,Sites!$A:$A,0),4)</f>
        <v>NJ</v>
      </c>
      <c r="E103" s="21" t="str">
        <f>INDEX(Sites!$A:$N,MATCH($B103,Sites!$A:$A,0),10)</f>
        <v>3.0</v>
      </c>
      <c r="F103" s="40" t="str">
        <f>INDEX(Sites!$A:$N,MATCH($B103,Sites!$A:$A,0),6)</f>
        <v>Bayonne</v>
      </c>
      <c r="G103" s="16">
        <v>30</v>
      </c>
      <c r="H103" s="10">
        <v>40</v>
      </c>
      <c r="I103" s="10">
        <v>38</v>
      </c>
      <c r="J103" s="10">
        <v>22</v>
      </c>
      <c r="K103" s="10">
        <v>34</v>
      </c>
      <c r="L103" s="10">
        <v>30</v>
      </c>
      <c r="M103" s="10">
        <v>17</v>
      </c>
      <c r="N103" s="10">
        <v>41</v>
      </c>
      <c r="O103" s="10">
        <v>43</v>
      </c>
      <c r="P103" s="10">
        <v>29</v>
      </c>
      <c r="Q103" s="10">
        <v>41</v>
      </c>
      <c r="R103" s="10">
        <v>28</v>
      </c>
      <c r="S103" s="10">
        <v>32</v>
      </c>
      <c r="T103" s="10">
        <v>34</v>
      </c>
      <c r="U103" s="10">
        <v>41</v>
      </c>
      <c r="V103" s="10">
        <v>39</v>
      </c>
      <c r="W103" s="10">
        <v>30</v>
      </c>
      <c r="X103" s="10">
        <v>28</v>
      </c>
      <c r="Y103" s="10">
        <v>32</v>
      </c>
      <c r="Z103" s="10">
        <v>34</v>
      </c>
      <c r="AA103" s="10">
        <v>41</v>
      </c>
      <c r="AB103" s="10">
        <v>40</v>
      </c>
      <c r="AC103" s="10">
        <v>39</v>
      </c>
      <c r="AD103" s="10">
        <v>34</v>
      </c>
      <c r="AE103" s="10">
        <v>35</v>
      </c>
      <c r="AF103" s="10">
        <v>39</v>
      </c>
      <c r="AG103" s="10">
        <v>36</v>
      </c>
      <c r="AH103" s="10">
        <v>33</v>
      </c>
      <c r="AI103" s="10">
        <v>21</v>
      </c>
      <c r="AJ103" s="10">
        <v>35</v>
      </c>
      <c r="AK103" s="10">
        <v>37</v>
      </c>
      <c r="AL103" s="10">
        <v>32</v>
      </c>
      <c r="AM103" s="10">
        <v>16</v>
      </c>
      <c r="AN103" s="10">
        <v>30</v>
      </c>
      <c r="AO103" s="10">
        <v>30</v>
      </c>
      <c r="AP103" s="10">
        <v>35</v>
      </c>
      <c r="AQ103" s="10">
        <v>45</v>
      </c>
      <c r="AR103" s="10">
        <v>32</v>
      </c>
      <c r="AS103" s="10">
        <v>36</v>
      </c>
      <c r="AT103" s="10">
        <v>46</v>
      </c>
      <c r="AU103" s="10">
        <v>52</v>
      </c>
      <c r="AV103" s="10">
        <v>45</v>
      </c>
      <c r="AW103" s="10">
        <v>52</v>
      </c>
      <c r="AX103" s="10">
        <v>53</v>
      </c>
      <c r="AY103" s="10">
        <v>42</v>
      </c>
      <c r="AZ103" s="10">
        <v>36</v>
      </c>
      <c r="BA103" s="10">
        <v>40</v>
      </c>
      <c r="BB103" s="10">
        <v>41</v>
      </c>
      <c r="BC103" s="10">
        <v>31</v>
      </c>
      <c r="BD103" s="10">
        <v>51</v>
      </c>
      <c r="BE103" s="10">
        <v>44</v>
      </c>
      <c r="BF103" s="10">
        <v>38</v>
      </c>
      <c r="BG103" s="10">
        <v>37</v>
      </c>
      <c r="BH103" s="10">
        <v>36</v>
      </c>
      <c r="BI103" s="10">
        <v>47</v>
      </c>
      <c r="BJ103" s="10">
        <v>41</v>
      </c>
      <c r="BK103" s="10">
        <v>44</v>
      </c>
      <c r="BL103" s="10">
        <v>37</v>
      </c>
      <c r="BM103" s="10">
        <v>42</v>
      </c>
      <c r="BN103" s="10">
        <v>34</v>
      </c>
      <c r="BO103" s="10">
        <v>25</v>
      </c>
      <c r="BP103" s="10">
        <v>41</v>
      </c>
      <c r="BQ103" s="10">
        <v>38</v>
      </c>
      <c r="BR103" s="10">
        <v>43</v>
      </c>
      <c r="BS103" s="10">
        <v>39</v>
      </c>
      <c r="BT103" s="10">
        <v>38</v>
      </c>
      <c r="BU103" s="10">
        <v>41</v>
      </c>
      <c r="BV103" s="10">
        <v>38</v>
      </c>
      <c r="BW103" s="10">
        <v>35</v>
      </c>
      <c r="BX103" s="10">
        <v>32</v>
      </c>
      <c r="BY103" s="10">
        <v>41</v>
      </c>
      <c r="BZ103" s="10">
        <v>53</v>
      </c>
      <c r="CA103" s="10">
        <v>45</v>
      </c>
      <c r="CB103" s="10">
        <v>29</v>
      </c>
      <c r="CC103" s="10">
        <v>23</v>
      </c>
      <c r="CD103" s="10">
        <v>27</v>
      </c>
      <c r="CE103" s="10">
        <v>27</v>
      </c>
      <c r="CF103" s="10">
        <v>46</v>
      </c>
      <c r="CG103" s="10">
        <v>44</v>
      </c>
      <c r="CH103" s="10">
        <v>49</v>
      </c>
      <c r="CI103" s="10">
        <v>50</v>
      </c>
      <c r="CJ103" s="10">
        <v>56</v>
      </c>
      <c r="CK103" s="10">
        <v>43</v>
      </c>
      <c r="CL103" s="10">
        <v>29</v>
      </c>
      <c r="CM103" s="10">
        <v>28</v>
      </c>
      <c r="CN103" s="10">
        <v>43</v>
      </c>
      <c r="CO103" s="10">
        <v>53</v>
      </c>
      <c r="CP103" s="10">
        <v>60</v>
      </c>
      <c r="CQ103" s="10">
        <v>21</v>
      </c>
      <c r="CR103" s="10">
        <v>33</v>
      </c>
      <c r="CS103" s="10">
        <v>41</v>
      </c>
      <c r="CT103" s="10">
        <v>36</v>
      </c>
      <c r="CU103" s="10">
        <v>48</v>
      </c>
      <c r="CV103" s="10">
        <v>66</v>
      </c>
      <c r="CW103" s="10">
        <v>58</v>
      </c>
      <c r="CX103" s="10">
        <v>61</v>
      </c>
      <c r="CY103" s="10">
        <v>39</v>
      </c>
      <c r="CZ103" s="10">
        <v>22</v>
      </c>
      <c r="DA103" s="10">
        <v>44</v>
      </c>
      <c r="DB103" s="10">
        <v>52</v>
      </c>
      <c r="DC103" s="10">
        <v>33</v>
      </c>
      <c r="DD103" s="10">
        <v>23</v>
      </c>
      <c r="DE103" s="10">
        <v>26</v>
      </c>
      <c r="DF103" s="10">
        <v>17</v>
      </c>
      <c r="DG103" s="10">
        <v>30</v>
      </c>
      <c r="DH103" s="10">
        <v>35</v>
      </c>
      <c r="DI103" s="10">
        <v>30</v>
      </c>
      <c r="DJ103" s="10">
        <v>42</v>
      </c>
      <c r="DK103" s="10">
        <v>74</v>
      </c>
      <c r="DL103" s="10">
        <v>48</v>
      </c>
      <c r="DM103" s="10">
        <v>33</v>
      </c>
      <c r="DN103" s="10">
        <v>40</v>
      </c>
      <c r="DO103" s="10">
        <v>43</v>
      </c>
      <c r="DP103" s="10">
        <v>54</v>
      </c>
      <c r="DQ103" s="10">
        <v>55</v>
      </c>
      <c r="DR103" s="10">
        <v>41</v>
      </c>
      <c r="DS103" s="10">
        <v>35</v>
      </c>
      <c r="DT103" s="10">
        <v>35</v>
      </c>
      <c r="DU103" s="10">
        <v>47</v>
      </c>
      <c r="DV103" s="10">
        <v>65</v>
      </c>
      <c r="DW103" s="10">
        <v>45</v>
      </c>
      <c r="DX103" s="10">
        <v>41</v>
      </c>
      <c r="DY103" s="10">
        <v>54</v>
      </c>
      <c r="DZ103" s="10">
        <v>49</v>
      </c>
      <c r="EA103" s="10">
        <v>49</v>
      </c>
      <c r="EB103" s="10">
        <v>36</v>
      </c>
      <c r="EC103" s="10">
        <v>30</v>
      </c>
      <c r="ED103" s="10">
        <v>56</v>
      </c>
      <c r="EE103" s="10">
        <v>80</v>
      </c>
      <c r="EF103" s="10">
        <v>68</v>
      </c>
      <c r="EG103" s="10">
        <v>58</v>
      </c>
      <c r="EH103" s="10">
        <v>53</v>
      </c>
      <c r="EI103" s="10">
        <v>57</v>
      </c>
      <c r="EJ103" s="10">
        <v>56</v>
      </c>
      <c r="EK103" s="10">
        <v>41</v>
      </c>
      <c r="EL103" s="10">
        <v>40</v>
      </c>
      <c r="EM103" s="10">
        <v>39</v>
      </c>
      <c r="EN103" s="10">
        <v>47</v>
      </c>
      <c r="EO103" s="10">
        <v>46</v>
      </c>
      <c r="EP103" s="10">
        <v>52</v>
      </c>
      <c r="EQ103" s="10">
        <v>46</v>
      </c>
      <c r="ER103" s="10">
        <v>41</v>
      </c>
      <c r="ES103" s="10">
        <v>71</v>
      </c>
      <c r="ET103" s="10">
        <v>65</v>
      </c>
      <c r="EU103" s="10">
        <v>57</v>
      </c>
      <c r="EV103" s="10">
        <v>39</v>
      </c>
      <c r="EW103" s="10">
        <v>55</v>
      </c>
      <c r="EX103" s="10">
        <v>50</v>
      </c>
      <c r="EY103" s="10">
        <v>48</v>
      </c>
      <c r="EZ103" s="10">
        <v>46</v>
      </c>
      <c r="FA103" s="10">
        <v>30</v>
      </c>
      <c r="FB103" s="10">
        <v>38</v>
      </c>
      <c r="FC103" s="10">
        <v>57</v>
      </c>
      <c r="FD103" s="10">
        <v>50</v>
      </c>
      <c r="FE103" s="10">
        <v>51</v>
      </c>
      <c r="FF103" s="10">
        <v>50</v>
      </c>
      <c r="FG103" s="10">
        <v>49</v>
      </c>
      <c r="FH103" s="10">
        <v>72</v>
      </c>
      <c r="FI103" s="10">
        <v>42</v>
      </c>
      <c r="FJ103" s="10">
        <v>36</v>
      </c>
      <c r="FK103" s="10">
        <v>35</v>
      </c>
      <c r="FL103" s="10">
        <v>53</v>
      </c>
      <c r="FM103" s="10">
        <v>52</v>
      </c>
      <c r="FN103" s="10">
        <v>50</v>
      </c>
      <c r="FO103" s="10">
        <v>35</v>
      </c>
      <c r="FP103" s="10">
        <v>33</v>
      </c>
      <c r="FQ103" s="10">
        <v>41</v>
      </c>
      <c r="FR103" s="10">
        <v>27</v>
      </c>
      <c r="FS103" s="10">
        <v>67</v>
      </c>
      <c r="FT103" s="10">
        <v>45</v>
      </c>
      <c r="FU103" s="10">
        <v>37</v>
      </c>
      <c r="FV103" s="10">
        <v>45</v>
      </c>
      <c r="FW103" s="10">
        <v>55</v>
      </c>
      <c r="FX103" s="10">
        <v>49</v>
      </c>
      <c r="FY103" s="10">
        <v>31</v>
      </c>
      <c r="FZ103" s="10">
        <v>24</v>
      </c>
      <c r="GA103" s="10">
        <v>34</v>
      </c>
      <c r="GB103" s="10">
        <v>44</v>
      </c>
      <c r="GC103" s="10">
        <v>53</v>
      </c>
      <c r="GD103" s="10">
        <v>85</v>
      </c>
      <c r="GE103" s="10">
        <v>33</v>
      </c>
      <c r="GF103" s="10">
        <v>37</v>
      </c>
      <c r="GG103" s="10">
        <v>40</v>
      </c>
      <c r="GH103" s="10">
        <v>43</v>
      </c>
      <c r="GI103" s="10">
        <v>45</v>
      </c>
      <c r="GJ103" s="10">
        <v>50</v>
      </c>
      <c r="GK103" s="10">
        <v>45</v>
      </c>
      <c r="GL103" s="10">
        <v>61</v>
      </c>
      <c r="GM103" s="10">
        <v>38</v>
      </c>
      <c r="GN103" s="10">
        <v>48</v>
      </c>
      <c r="GO103" s="10">
        <v>39</v>
      </c>
      <c r="GP103" s="10">
        <v>29</v>
      </c>
      <c r="GQ103" s="10">
        <v>23</v>
      </c>
      <c r="GR103" s="10">
        <v>35</v>
      </c>
      <c r="GS103" s="10">
        <v>37</v>
      </c>
      <c r="GT103" s="10">
        <v>40</v>
      </c>
      <c r="GU103" s="10">
        <v>27</v>
      </c>
      <c r="GV103" s="10">
        <v>35</v>
      </c>
      <c r="GW103" s="10">
        <v>35</v>
      </c>
      <c r="GX103" s="10">
        <v>33</v>
      </c>
      <c r="GY103" s="10">
        <v>46</v>
      </c>
      <c r="GZ103" s="10">
        <v>48</v>
      </c>
      <c r="HA103" s="10">
        <v>34</v>
      </c>
      <c r="HB103" s="10">
        <v>41</v>
      </c>
      <c r="HC103" s="10">
        <v>20</v>
      </c>
      <c r="HD103" s="10">
        <v>23</v>
      </c>
      <c r="HE103" s="10">
        <v>24</v>
      </c>
      <c r="HF103" s="10">
        <v>26</v>
      </c>
      <c r="HG103" s="10">
        <v>19</v>
      </c>
      <c r="HH103" s="10">
        <v>38</v>
      </c>
      <c r="HI103" s="10">
        <v>43</v>
      </c>
      <c r="HJ103" s="10">
        <v>57</v>
      </c>
      <c r="HK103" s="10">
        <v>24</v>
      </c>
      <c r="HL103" s="10">
        <v>17</v>
      </c>
      <c r="HM103" s="10">
        <v>16</v>
      </c>
      <c r="HN103" s="10">
        <v>17</v>
      </c>
      <c r="HO103" s="10">
        <v>31</v>
      </c>
      <c r="HP103" s="10">
        <v>29</v>
      </c>
      <c r="HQ103" s="10">
        <v>22</v>
      </c>
      <c r="HR103" s="10">
        <v>39</v>
      </c>
      <c r="HS103" s="10">
        <v>40</v>
      </c>
      <c r="HT103" s="10">
        <v>36</v>
      </c>
      <c r="HU103" s="10">
        <v>34</v>
      </c>
      <c r="HV103" s="10">
        <v>18</v>
      </c>
      <c r="HW103" s="10">
        <v>22</v>
      </c>
      <c r="HX103" s="10">
        <v>29</v>
      </c>
      <c r="HY103" s="10">
        <v>33</v>
      </c>
      <c r="HZ103" s="10">
        <v>32</v>
      </c>
      <c r="IA103" s="10">
        <v>28</v>
      </c>
      <c r="IB103" s="10">
        <v>36</v>
      </c>
      <c r="IC103" s="10">
        <v>34</v>
      </c>
      <c r="ID103" s="10">
        <v>23</v>
      </c>
      <c r="IE103" s="10">
        <v>30</v>
      </c>
      <c r="IF103" s="10">
        <v>31</v>
      </c>
      <c r="IG103" s="10">
        <v>34</v>
      </c>
      <c r="IH103" s="10">
        <v>22</v>
      </c>
      <c r="II103" s="10">
        <v>16</v>
      </c>
      <c r="IJ103" s="10">
        <v>24</v>
      </c>
      <c r="IK103" s="10">
        <v>40</v>
      </c>
      <c r="IL103" s="10">
        <v>28</v>
      </c>
      <c r="IM103" s="10">
        <v>28</v>
      </c>
      <c r="IN103" s="10">
        <v>18</v>
      </c>
      <c r="IO103" s="10">
        <v>24</v>
      </c>
      <c r="IP103" s="10">
        <v>17</v>
      </c>
      <c r="IQ103" s="15">
        <v>20</v>
      </c>
      <c r="IR103" s="21">
        <f t="shared" si="61"/>
        <v>85</v>
      </c>
      <c r="IT103" s="41"/>
      <c r="IU103" s="41"/>
    </row>
    <row r="104" spans="1:255" ht="12.75" customHeight="1" x14ac:dyDescent="0.2">
      <c r="A104" s="21">
        <v>2014</v>
      </c>
      <c r="B104" s="21">
        <v>340010006</v>
      </c>
      <c r="C104" s="20">
        <f>INDEX(Sites!$A:$N,MATCH($B104,Sites!$A:$A,0),2)</f>
        <v>39.464872</v>
      </c>
      <c r="D104" s="21" t="str">
        <f>INDEX(Sites!$A:$N,MATCH($B104,Sites!$A:$A,0),4)</f>
        <v>NJ</v>
      </c>
      <c r="E104" s="21" t="str">
        <f>INDEX(Sites!$A:$N,MATCH($B104,Sites!$A:$A,0),10)</f>
        <v>5.0</v>
      </c>
      <c r="F104" s="40" t="str">
        <f>INDEX(Sites!$A:$N,MATCH($B104,Sites!$A:$A,0),6)</f>
        <v>Brigantine</v>
      </c>
      <c r="G104" s="16">
        <v>40</v>
      </c>
      <c r="H104" s="10">
        <v>31</v>
      </c>
      <c r="I104" s="10">
        <v>40</v>
      </c>
      <c r="J104" s="10">
        <v>34</v>
      </c>
      <c r="K104" s="10">
        <v>34</v>
      </c>
      <c r="L104" s="10">
        <v>39</v>
      </c>
      <c r="M104" s="10">
        <v>39</v>
      </c>
      <c r="N104" s="10">
        <v>47</v>
      </c>
      <c r="O104" s="10">
        <v>51</v>
      </c>
      <c r="P104" s="10">
        <v>46</v>
      </c>
      <c r="Q104" s="10">
        <v>47</v>
      </c>
      <c r="R104" s="10">
        <v>50</v>
      </c>
      <c r="S104" s="10">
        <v>38</v>
      </c>
      <c r="T104" s="10">
        <v>45</v>
      </c>
      <c r="U104" s="10">
        <v>49</v>
      </c>
      <c r="V104" s="10">
        <v>42</v>
      </c>
      <c r="W104" s="10">
        <v>37</v>
      </c>
      <c r="X104" s="10">
        <v>43</v>
      </c>
      <c r="Y104" s="10">
        <v>41</v>
      </c>
      <c r="Z104" s="10">
        <v>44</v>
      </c>
      <c r="AA104" s="10">
        <v>44</v>
      </c>
      <c r="AB104" s="10">
        <v>53</v>
      </c>
      <c r="AC104" s="10">
        <v>44</v>
      </c>
      <c r="AD104" s="10">
        <v>35</v>
      </c>
      <c r="AE104" s="10">
        <v>42</v>
      </c>
      <c r="AF104" s="10">
        <v>43</v>
      </c>
      <c r="AG104" s="10">
        <v>45</v>
      </c>
      <c r="AH104" s="10">
        <v>45</v>
      </c>
      <c r="AI104" s="10">
        <v>41</v>
      </c>
      <c r="AJ104" s="10">
        <v>35</v>
      </c>
      <c r="AK104" s="10">
        <v>44</v>
      </c>
      <c r="AL104" s="10">
        <v>44</v>
      </c>
      <c r="AM104" s="10">
        <v>45</v>
      </c>
      <c r="AN104" s="10">
        <v>49</v>
      </c>
      <c r="AO104" s="10">
        <v>49</v>
      </c>
      <c r="AP104" s="10">
        <v>45</v>
      </c>
      <c r="AQ104" s="10">
        <v>47</v>
      </c>
      <c r="AR104" s="10">
        <v>47</v>
      </c>
      <c r="AS104" s="10">
        <v>45</v>
      </c>
      <c r="AT104" s="10">
        <v>54</v>
      </c>
      <c r="AU104" s="10">
        <v>54</v>
      </c>
      <c r="AV104" s="10">
        <v>58</v>
      </c>
      <c r="AW104" s="10">
        <v>51</v>
      </c>
      <c r="AX104" s="10">
        <v>47</v>
      </c>
      <c r="AY104" s="10">
        <v>43</v>
      </c>
      <c r="AZ104" s="10">
        <v>41</v>
      </c>
      <c r="BA104" s="10">
        <v>42</v>
      </c>
      <c r="BB104" s="10">
        <v>45</v>
      </c>
      <c r="BC104" s="10">
        <v>46</v>
      </c>
      <c r="BD104" s="10">
        <v>49</v>
      </c>
      <c r="BE104" s="10">
        <v>46</v>
      </c>
      <c r="BF104" s="10">
        <v>44</v>
      </c>
      <c r="BG104" s="10">
        <v>54</v>
      </c>
      <c r="BH104" s="10">
        <v>42</v>
      </c>
      <c r="BI104" s="10">
        <v>53</v>
      </c>
      <c r="BJ104" s="10">
        <v>51</v>
      </c>
      <c r="BK104" s="10">
        <v>53</v>
      </c>
      <c r="BL104" s="10">
        <v>48</v>
      </c>
      <c r="BM104" s="10">
        <v>43</v>
      </c>
      <c r="BN104" s="10">
        <v>40</v>
      </c>
      <c r="BO104" s="10">
        <v>42</v>
      </c>
      <c r="BP104" s="10">
        <v>31</v>
      </c>
      <c r="BQ104" s="10">
        <v>54</v>
      </c>
      <c r="BR104" s="10">
        <v>53</v>
      </c>
      <c r="BS104" s="10">
        <v>46</v>
      </c>
      <c r="BT104" s="10">
        <v>50</v>
      </c>
      <c r="BU104" s="10">
        <v>41</v>
      </c>
      <c r="BV104" s="10">
        <v>47</v>
      </c>
      <c r="BW104" s="10">
        <v>51</v>
      </c>
      <c r="BX104" s="10">
        <v>45</v>
      </c>
      <c r="BY104" s="10">
        <v>49</v>
      </c>
      <c r="BZ104" s="10">
        <v>58</v>
      </c>
      <c r="CA104" s="10">
        <v>52</v>
      </c>
      <c r="CB104" s="10">
        <v>38</v>
      </c>
      <c r="CC104" s="10">
        <v>31</v>
      </c>
      <c r="CD104" s="10">
        <v>34</v>
      </c>
      <c r="CE104" s="10">
        <v>35</v>
      </c>
      <c r="CF104" s="10" t="s">
        <v>71</v>
      </c>
      <c r="CG104" s="10">
        <v>51</v>
      </c>
      <c r="CH104" s="10">
        <v>58</v>
      </c>
      <c r="CI104" s="10">
        <v>65</v>
      </c>
      <c r="CJ104" s="10">
        <v>59</v>
      </c>
      <c r="CK104" s="10">
        <v>55</v>
      </c>
      <c r="CL104" s="10">
        <v>49</v>
      </c>
      <c r="CM104" s="10">
        <v>39</v>
      </c>
      <c r="CN104" s="10">
        <v>50</v>
      </c>
      <c r="CO104" s="10">
        <v>54</v>
      </c>
      <c r="CP104" s="10">
        <v>66</v>
      </c>
      <c r="CQ104" s="10">
        <v>29</v>
      </c>
      <c r="CR104" s="10">
        <v>33</v>
      </c>
      <c r="CS104" s="10">
        <v>45</v>
      </c>
      <c r="CT104" s="10">
        <v>44</v>
      </c>
      <c r="CU104" s="10">
        <v>49</v>
      </c>
      <c r="CV104" s="10">
        <v>44</v>
      </c>
      <c r="CW104" s="10">
        <v>54</v>
      </c>
      <c r="CX104" s="10">
        <v>56</v>
      </c>
      <c r="CY104" s="10">
        <v>46</v>
      </c>
      <c r="CZ104" s="10">
        <v>36</v>
      </c>
      <c r="DA104" s="10">
        <v>42</v>
      </c>
      <c r="DB104" s="10">
        <v>54</v>
      </c>
      <c r="DC104" s="10">
        <v>48</v>
      </c>
      <c r="DD104" s="10">
        <v>35</v>
      </c>
      <c r="DE104" s="10">
        <v>33</v>
      </c>
      <c r="DF104" s="10">
        <v>29</v>
      </c>
      <c r="DG104" s="10">
        <v>39</v>
      </c>
      <c r="DH104" s="10">
        <v>52</v>
      </c>
      <c r="DI104" s="10">
        <v>46</v>
      </c>
      <c r="DJ104" s="10">
        <v>57</v>
      </c>
      <c r="DK104" s="10">
        <v>60</v>
      </c>
      <c r="DL104" s="10">
        <v>70</v>
      </c>
      <c r="DM104" s="10">
        <v>48</v>
      </c>
      <c r="DN104" s="10">
        <v>46</v>
      </c>
      <c r="DO104" s="10">
        <v>44</v>
      </c>
      <c r="DP104" s="10">
        <v>46</v>
      </c>
      <c r="DQ104" s="10">
        <v>39</v>
      </c>
      <c r="DR104" s="10">
        <v>39</v>
      </c>
      <c r="DS104" s="10">
        <v>36</v>
      </c>
      <c r="DT104" s="10">
        <v>46</v>
      </c>
      <c r="DU104" s="10">
        <v>38</v>
      </c>
      <c r="DV104" s="10">
        <v>45</v>
      </c>
      <c r="DW104" s="10">
        <v>39</v>
      </c>
      <c r="DX104" s="10">
        <v>34</v>
      </c>
      <c r="DY104" s="10">
        <v>33</v>
      </c>
      <c r="DZ104" s="10">
        <v>33</v>
      </c>
      <c r="EA104" s="10">
        <v>31</v>
      </c>
      <c r="EB104" s="10">
        <v>29</v>
      </c>
      <c r="EC104" s="10">
        <v>39</v>
      </c>
      <c r="ED104" s="10">
        <v>43</v>
      </c>
      <c r="EE104" s="10">
        <v>53</v>
      </c>
      <c r="EF104" s="10">
        <v>49</v>
      </c>
      <c r="EG104" s="10">
        <v>47</v>
      </c>
      <c r="EH104" s="10">
        <v>42</v>
      </c>
      <c r="EI104" s="10">
        <v>55</v>
      </c>
      <c r="EJ104" s="10">
        <v>46</v>
      </c>
      <c r="EK104" s="10">
        <v>40</v>
      </c>
      <c r="EL104" s="10">
        <v>28</v>
      </c>
      <c r="EM104" s="10">
        <v>35</v>
      </c>
      <c r="EN104" s="10">
        <v>48</v>
      </c>
      <c r="EO104" s="10">
        <v>57</v>
      </c>
      <c r="EP104" s="10">
        <v>45</v>
      </c>
      <c r="EQ104" s="10">
        <v>45</v>
      </c>
      <c r="ER104" s="10">
        <v>47</v>
      </c>
      <c r="ES104" s="10">
        <v>57</v>
      </c>
      <c r="ET104" s="10">
        <v>46</v>
      </c>
      <c r="EU104" s="10">
        <v>33</v>
      </c>
      <c r="EV104" s="10">
        <v>46</v>
      </c>
      <c r="EW104" s="10">
        <v>45</v>
      </c>
      <c r="EX104" s="10">
        <v>47</v>
      </c>
      <c r="EY104" s="10">
        <v>41</v>
      </c>
      <c r="EZ104" s="10">
        <v>50</v>
      </c>
      <c r="FA104" s="10">
        <v>37</v>
      </c>
      <c r="FB104" s="10">
        <v>40</v>
      </c>
      <c r="FC104" s="10">
        <v>54</v>
      </c>
      <c r="FD104" s="10">
        <v>51</v>
      </c>
      <c r="FE104" s="10">
        <v>44</v>
      </c>
      <c r="FF104" s="10">
        <v>37</v>
      </c>
      <c r="FG104" s="10">
        <v>50</v>
      </c>
      <c r="FH104" s="10">
        <v>51</v>
      </c>
      <c r="FI104" s="10">
        <v>56</v>
      </c>
      <c r="FJ104" s="10">
        <v>44</v>
      </c>
      <c r="FK104" s="10">
        <v>44</v>
      </c>
      <c r="FL104" s="10">
        <v>51</v>
      </c>
      <c r="FM104" s="10">
        <v>61</v>
      </c>
      <c r="FN104" s="10">
        <v>48</v>
      </c>
      <c r="FO104" s="10">
        <v>33</v>
      </c>
      <c r="FP104" s="10">
        <v>48</v>
      </c>
      <c r="FQ104" s="10">
        <v>41</v>
      </c>
      <c r="FR104" s="10">
        <v>46</v>
      </c>
      <c r="FS104" s="10">
        <v>58</v>
      </c>
      <c r="FT104" s="10">
        <v>49</v>
      </c>
      <c r="FU104" s="10">
        <v>36</v>
      </c>
      <c r="FV104" s="10">
        <v>53</v>
      </c>
      <c r="FW104" s="10">
        <v>53</v>
      </c>
      <c r="FX104" s="10">
        <v>50</v>
      </c>
      <c r="FY104" s="10">
        <v>39</v>
      </c>
      <c r="FZ104" s="10">
        <v>28</v>
      </c>
      <c r="GA104" s="10">
        <v>32</v>
      </c>
      <c r="GB104" s="10">
        <v>42</v>
      </c>
      <c r="GC104" s="10">
        <v>37</v>
      </c>
      <c r="GD104" s="10">
        <v>56</v>
      </c>
      <c r="GE104" s="10">
        <v>49</v>
      </c>
      <c r="GF104" s="10">
        <v>35</v>
      </c>
      <c r="GG104" s="10">
        <v>40</v>
      </c>
      <c r="GH104" s="10">
        <v>36</v>
      </c>
      <c r="GI104" s="10">
        <v>33</v>
      </c>
      <c r="GJ104" s="10">
        <v>40</v>
      </c>
      <c r="GK104" s="10">
        <v>45</v>
      </c>
      <c r="GL104" s="10">
        <v>59</v>
      </c>
      <c r="GM104" s="10">
        <v>39</v>
      </c>
      <c r="GN104" s="10">
        <v>39</v>
      </c>
      <c r="GO104" s="10">
        <v>35</v>
      </c>
      <c r="GP104" s="10">
        <v>31</v>
      </c>
      <c r="GQ104" s="10">
        <v>29</v>
      </c>
      <c r="GR104" s="10">
        <v>33</v>
      </c>
      <c r="GS104" s="10">
        <v>37</v>
      </c>
      <c r="GT104" s="10">
        <v>38</v>
      </c>
      <c r="GU104" s="10">
        <v>34</v>
      </c>
      <c r="GV104" s="10">
        <v>34</v>
      </c>
      <c r="GW104" s="10">
        <v>43</v>
      </c>
      <c r="GX104" s="10">
        <v>47</v>
      </c>
      <c r="GY104" s="10">
        <v>44</v>
      </c>
      <c r="GZ104" s="10">
        <v>49</v>
      </c>
      <c r="HA104" s="10">
        <v>35</v>
      </c>
      <c r="HB104" s="10">
        <v>40</v>
      </c>
      <c r="HC104" s="10">
        <v>27</v>
      </c>
      <c r="HD104" s="10">
        <v>30</v>
      </c>
      <c r="HE104" s="10">
        <v>30</v>
      </c>
      <c r="HF104" s="10">
        <v>34</v>
      </c>
      <c r="HG104" s="10">
        <v>30</v>
      </c>
      <c r="HH104" s="10">
        <v>35</v>
      </c>
      <c r="HI104" s="10">
        <v>43</v>
      </c>
      <c r="HJ104" s="10">
        <v>43</v>
      </c>
      <c r="HK104" s="10">
        <v>36</v>
      </c>
      <c r="HL104" s="10">
        <v>43</v>
      </c>
      <c r="HM104" s="10">
        <v>18</v>
      </c>
      <c r="HN104" s="10">
        <v>16</v>
      </c>
      <c r="HO104" s="10">
        <v>36</v>
      </c>
      <c r="HP104" s="10">
        <v>39</v>
      </c>
      <c r="HQ104" s="10">
        <v>26</v>
      </c>
      <c r="HR104" s="10">
        <v>39</v>
      </c>
      <c r="HS104" s="10">
        <v>46</v>
      </c>
      <c r="HT104" s="10">
        <v>43</v>
      </c>
      <c r="HU104" s="10">
        <v>43</v>
      </c>
      <c r="HV104" s="10">
        <v>35</v>
      </c>
      <c r="HW104" s="10">
        <v>34</v>
      </c>
      <c r="HX104" s="10">
        <v>36</v>
      </c>
      <c r="HY104" s="10">
        <v>35</v>
      </c>
      <c r="HZ104" s="10">
        <v>34</v>
      </c>
      <c r="IA104" s="10">
        <v>33</v>
      </c>
      <c r="IB104" s="10">
        <v>36</v>
      </c>
      <c r="IC104" s="10">
        <v>36</v>
      </c>
      <c r="ID104" s="10">
        <v>35</v>
      </c>
      <c r="IE104" s="10">
        <v>29</v>
      </c>
      <c r="IF104" s="10">
        <v>41</v>
      </c>
      <c r="IG104" s="10">
        <v>42</v>
      </c>
      <c r="IH104" s="10">
        <v>34</v>
      </c>
      <c r="II104" s="10">
        <v>22</v>
      </c>
      <c r="IJ104" s="10">
        <v>35</v>
      </c>
      <c r="IK104" s="10">
        <v>49</v>
      </c>
      <c r="IL104" s="10">
        <v>39</v>
      </c>
      <c r="IM104" s="10">
        <v>38</v>
      </c>
      <c r="IN104" s="10">
        <v>49</v>
      </c>
      <c r="IO104" s="10">
        <v>36</v>
      </c>
      <c r="IP104" s="10">
        <v>22</v>
      </c>
      <c r="IQ104" s="15">
        <v>25</v>
      </c>
      <c r="IR104" s="21">
        <f t="shared" si="61"/>
        <v>70</v>
      </c>
      <c r="IT104" s="41"/>
      <c r="IU104" s="41"/>
    </row>
    <row r="105" spans="1:255" ht="12.75" customHeight="1" x14ac:dyDescent="0.2">
      <c r="A105" s="21">
        <v>2014</v>
      </c>
      <c r="B105" s="21">
        <v>340070002</v>
      </c>
      <c r="C105" s="20">
        <f>INDEX(Sites!$A:$N,MATCH($B105,Sites!$A:$A,0),2)</f>
        <v>39.934446000000001</v>
      </c>
      <c r="D105" s="21" t="str">
        <f>INDEX(Sites!$A:$N,MATCH($B105,Sites!$A:$A,0),4)</f>
        <v>NJ</v>
      </c>
      <c r="E105" s="21" t="str">
        <f>INDEX(Sites!$A:$N,MATCH($B105,Sites!$A:$A,0),10)</f>
        <v>4.0</v>
      </c>
      <c r="F105" s="40" t="str">
        <f>INDEX(Sites!$A:$N,MATCH($B105,Sites!$A:$A,0),6)</f>
        <v>Camden Spruce St</v>
      </c>
      <c r="G105" s="16">
        <v>29</v>
      </c>
      <c r="H105" s="10">
        <v>32</v>
      </c>
      <c r="I105" s="10">
        <v>32</v>
      </c>
      <c r="J105" s="10">
        <v>24</v>
      </c>
      <c r="K105" s="10">
        <v>32</v>
      </c>
      <c r="L105" s="10">
        <v>30</v>
      </c>
      <c r="M105" s="10">
        <v>20</v>
      </c>
      <c r="N105" s="10">
        <v>38</v>
      </c>
      <c r="O105" s="10">
        <v>45</v>
      </c>
      <c r="P105" s="10">
        <v>30</v>
      </c>
      <c r="Q105" s="10">
        <v>29</v>
      </c>
      <c r="R105" s="10">
        <v>37</v>
      </c>
      <c r="S105" s="10">
        <v>36</v>
      </c>
      <c r="T105" s="10">
        <v>35</v>
      </c>
      <c r="U105" s="10">
        <v>42</v>
      </c>
      <c r="V105" s="10">
        <v>39</v>
      </c>
      <c r="W105" s="10">
        <v>27</v>
      </c>
      <c r="X105" s="10">
        <v>36</v>
      </c>
      <c r="Y105" s="10">
        <v>31</v>
      </c>
      <c r="Z105" s="10">
        <v>32</v>
      </c>
      <c r="AA105" s="10">
        <v>32</v>
      </c>
      <c r="AB105" s="10">
        <v>41</v>
      </c>
      <c r="AC105" s="10">
        <v>41</v>
      </c>
      <c r="AD105" s="10">
        <v>32</v>
      </c>
      <c r="AE105" s="10">
        <v>35</v>
      </c>
      <c r="AF105" s="10">
        <v>38</v>
      </c>
      <c r="AG105" s="10">
        <v>37</v>
      </c>
      <c r="AH105" s="10">
        <v>38</v>
      </c>
      <c r="AI105" s="10">
        <v>24</v>
      </c>
      <c r="AJ105" s="10">
        <v>36</v>
      </c>
      <c r="AK105" s="10">
        <v>44</v>
      </c>
      <c r="AL105" s="10">
        <v>36</v>
      </c>
      <c r="AM105" s="10">
        <v>21</v>
      </c>
      <c r="AN105" s="10">
        <v>42</v>
      </c>
      <c r="AO105" s="10">
        <v>42</v>
      </c>
      <c r="AP105" s="10">
        <v>40</v>
      </c>
      <c r="AQ105" s="10">
        <v>45</v>
      </c>
      <c r="AR105" s="10">
        <v>34</v>
      </c>
      <c r="AS105" s="10">
        <v>41</v>
      </c>
      <c r="AT105" s="10">
        <v>49</v>
      </c>
      <c r="AU105" s="10">
        <v>51</v>
      </c>
      <c r="AV105" s="10">
        <v>51</v>
      </c>
      <c r="AW105" s="10">
        <v>56</v>
      </c>
      <c r="AX105" s="10">
        <v>52</v>
      </c>
      <c r="AY105" s="10">
        <v>40</v>
      </c>
      <c r="AZ105" s="10">
        <v>35</v>
      </c>
      <c r="BA105" s="10">
        <v>41</v>
      </c>
      <c r="BB105" s="10">
        <v>44</v>
      </c>
      <c r="BC105" s="10">
        <v>41</v>
      </c>
      <c r="BD105" s="10">
        <v>52</v>
      </c>
      <c r="BE105" s="10">
        <v>46</v>
      </c>
      <c r="BF105" s="10">
        <v>45</v>
      </c>
      <c r="BG105" s="10">
        <v>45</v>
      </c>
      <c r="BH105" s="10">
        <v>40</v>
      </c>
      <c r="BI105" s="10">
        <v>49</v>
      </c>
      <c r="BJ105" s="10">
        <v>51</v>
      </c>
      <c r="BK105" s="10">
        <v>48</v>
      </c>
      <c r="BL105" s="10">
        <v>43</v>
      </c>
      <c r="BM105" s="10">
        <v>38</v>
      </c>
      <c r="BN105" s="10">
        <v>35</v>
      </c>
      <c r="BO105" s="10">
        <v>32</v>
      </c>
      <c r="BP105" s="10">
        <v>50</v>
      </c>
      <c r="BQ105" s="10">
        <v>43</v>
      </c>
      <c r="BR105" s="10">
        <v>48</v>
      </c>
      <c r="BS105" s="10">
        <v>44</v>
      </c>
      <c r="BT105" s="10">
        <v>44</v>
      </c>
      <c r="BU105" s="10">
        <v>49</v>
      </c>
      <c r="BV105" s="10">
        <v>38</v>
      </c>
      <c r="BW105" s="10">
        <v>42</v>
      </c>
      <c r="BX105" s="10">
        <v>45</v>
      </c>
      <c r="BY105" s="10">
        <v>42</v>
      </c>
      <c r="BZ105" s="10">
        <v>54</v>
      </c>
      <c r="CA105" s="10">
        <v>52</v>
      </c>
      <c r="CB105" s="10">
        <v>43</v>
      </c>
      <c r="CC105" s="10">
        <v>28</v>
      </c>
      <c r="CD105" s="10">
        <v>28</v>
      </c>
      <c r="CE105" s="10">
        <v>27</v>
      </c>
      <c r="CF105" s="10">
        <v>44</v>
      </c>
      <c r="CG105" s="10">
        <v>47</v>
      </c>
      <c r="CH105" s="10">
        <v>52</v>
      </c>
      <c r="CI105" s="10">
        <v>53</v>
      </c>
      <c r="CJ105" s="10">
        <v>39</v>
      </c>
      <c r="CK105" s="10">
        <v>37</v>
      </c>
      <c r="CL105" s="10">
        <v>45</v>
      </c>
      <c r="CM105" s="10">
        <v>36</v>
      </c>
      <c r="CN105" s="10">
        <v>49</v>
      </c>
      <c r="CO105" s="10">
        <v>59</v>
      </c>
      <c r="CP105" s="10">
        <v>54</v>
      </c>
      <c r="CQ105" s="10">
        <v>22</v>
      </c>
      <c r="CR105" s="10">
        <v>23</v>
      </c>
      <c r="CS105" s="10">
        <v>40</v>
      </c>
      <c r="CT105" s="10">
        <v>39</v>
      </c>
      <c r="CU105" s="10">
        <v>56</v>
      </c>
      <c r="CV105" s="10">
        <v>50</v>
      </c>
      <c r="CW105" s="10">
        <v>52</v>
      </c>
      <c r="CX105" s="10">
        <v>62</v>
      </c>
      <c r="CY105" s="10">
        <v>46</v>
      </c>
      <c r="CZ105" s="10">
        <v>29</v>
      </c>
      <c r="DA105" s="10">
        <v>42</v>
      </c>
      <c r="DB105" s="10">
        <v>55</v>
      </c>
      <c r="DC105" s="10">
        <v>34</v>
      </c>
      <c r="DD105" s="10">
        <v>43</v>
      </c>
      <c r="DE105" s="10">
        <v>23</v>
      </c>
      <c r="DF105" s="10">
        <v>19</v>
      </c>
      <c r="DG105" s="10">
        <v>36</v>
      </c>
      <c r="DH105" s="10">
        <v>43</v>
      </c>
      <c r="DI105" s="10">
        <v>41</v>
      </c>
      <c r="DJ105" s="10">
        <v>74</v>
      </c>
      <c r="DK105" s="10">
        <v>63</v>
      </c>
      <c r="DL105" s="10">
        <v>56</v>
      </c>
      <c r="DM105" s="10">
        <v>35</v>
      </c>
      <c r="DN105" s="10">
        <v>49</v>
      </c>
      <c r="DO105" s="10">
        <v>59</v>
      </c>
      <c r="DP105" s="10">
        <v>49</v>
      </c>
      <c r="DQ105" s="10">
        <v>47</v>
      </c>
      <c r="DR105" s="10">
        <v>45</v>
      </c>
      <c r="DS105" s="10">
        <v>35</v>
      </c>
      <c r="DT105" s="10">
        <v>42</v>
      </c>
      <c r="DU105" s="10">
        <v>39</v>
      </c>
      <c r="DV105" s="10">
        <v>68</v>
      </c>
      <c r="DW105" s="10">
        <v>50</v>
      </c>
      <c r="DX105" s="10">
        <v>46</v>
      </c>
      <c r="DY105" s="10">
        <v>46</v>
      </c>
      <c r="DZ105" s="10">
        <v>50</v>
      </c>
      <c r="EA105" s="10">
        <v>47</v>
      </c>
      <c r="EB105" s="10">
        <v>31</v>
      </c>
      <c r="EC105" s="10">
        <v>36</v>
      </c>
      <c r="ED105" s="10">
        <v>49</v>
      </c>
      <c r="EE105" s="10">
        <v>60</v>
      </c>
      <c r="EF105" s="10">
        <v>61</v>
      </c>
      <c r="EG105" s="10">
        <v>49</v>
      </c>
      <c r="EH105" s="10">
        <v>52</v>
      </c>
      <c r="EI105" s="10">
        <v>67</v>
      </c>
      <c r="EJ105" s="10">
        <v>62</v>
      </c>
      <c r="EK105" s="10">
        <v>43</v>
      </c>
      <c r="EL105" s="10">
        <v>47</v>
      </c>
      <c r="EM105" s="10">
        <v>45</v>
      </c>
      <c r="EN105" s="10">
        <v>48</v>
      </c>
      <c r="EO105" s="10">
        <v>44</v>
      </c>
      <c r="EP105" s="10">
        <v>52</v>
      </c>
      <c r="EQ105" s="10">
        <v>51</v>
      </c>
      <c r="ER105" s="10">
        <v>46</v>
      </c>
      <c r="ES105" s="10">
        <v>57</v>
      </c>
      <c r="ET105" s="10">
        <v>51</v>
      </c>
      <c r="EU105" s="10">
        <v>40</v>
      </c>
      <c r="EV105" s="10">
        <v>39</v>
      </c>
      <c r="EW105" s="10">
        <v>61</v>
      </c>
      <c r="EX105" s="10">
        <v>40</v>
      </c>
      <c r="EY105" s="10">
        <v>48</v>
      </c>
      <c r="EZ105" s="10">
        <v>42</v>
      </c>
      <c r="FA105" s="10">
        <v>32</v>
      </c>
      <c r="FB105" s="10">
        <v>39</v>
      </c>
      <c r="FC105" s="10">
        <v>56</v>
      </c>
      <c r="FD105" s="10">
        <v>42</v>
      </c>
      <c r="FE105" s="10">
        <v>46</v>
      </c>
      <c r="FF105" s="10">
        <v>38</v>
      </c>
      <c r="FG105" s="10">
        <v>53</v>
      </c>
      <c r="FH105" s="10">
        <v>68</v>
      </c>
      <c r="FI105" s="10">
        <v>43</v>
      </c>
      <c r="FJ105" s="10">
        <v>39</v>
      </c>
      <c r="FK105" s="10">
        <v>38</v>
      </c>
      <c r="FL105" s="10">
        <v>46</v>
      </c>
      <c r="FM105" s="10">
        <v>56</v>
      </c>
      <c r="FN105" s="10">
        <v>42</v>
      </c>
      <c r="FO105" s="10">
        <v>35</v>
      </c>
      <c r="FP105" s="10">
        <v>38</v>
      </c>
      <c r="FQ105" s="10">
        <v>47</v>
      </c>
      <c r="FR105" s="10">
        <v>42</v>
      </c>
      <c r="FS105" s="10">
        <v>58</v>
      </c>
      <c r="FT105" s="10">
        <v>42</v>
      </c>
      <c r="FU105" s="10">
        <v>41</v>
      </c>
      <c r="FV105" s="10">
        <v>53</v>
      </c>
      <c r="FW105" s="10">
        <v>57</v>
      </c>
      <c r="FX105" s="10">
        <v>39</v>
      </c>
      <c r="FY105" s="10">
        <v>36</v>
      </c>
      <c r="FZ105" s="10">
        <v>19</v>
      </c>
      <c r="GA105" s="10">
        <v>37</v>
      </c>
      <c r="GB105" s="10">
        <v>44</v>
      </c>
      <c r="GC105" s="10">
        <v>57</v>
      </c>
      <c r="GD105" s="10">
        <v>75</v>
      </c>
      <c r="GE105" s="10">
        <v>39</v>
      </c>
      <c r="GF105" s="10">
        <v>44</v>
      </c>
      <c r="GG105" s="10">
        <v>43</v>
      </c>
      <c r="GH105" s="10">
        <v>36</v>
      </c>
      <c r="GI105" s="10">
        <v>38</v>
      </c>
      <c r="GJ105" s="10">
        <v>46</v>
      </c>
      <c r="GK105" s="10">
        <v>49</v>
      </c>
      <c r="GL105" s="10">
        <v>59</v>
      </c>
      <c r="GM105" s="10">
        <v>44</v>
      </c>
      <c r="GN105" s="10">
        <v>50</v>
      </c>
      <c r="GO105" s="10">
        <v>34</v>
      </c>
      <c r="GP105" s="10">
        <v>28</v>
      </c>
      <c r="GQ105" s="10">
        <v>27</v>
      </c>
      <c r="GR105" s="10">
        <v>39</v>
      </c>
      <c r="GS105" s="10">
        <v>41</v>
      </c>
      <c r="GT105" s="10">
        <v>39</v>
      </c>
      <c r="GU105" s="10">
        <v>22</v>
      </c>
      <c r="GV105" s="10">
        <v>29</v>
      </c>
      <c r="GW105" s="10">
        <v>35</v>
      </c>
      <c r="GX105" s="10">
        <v>42</v>
      </c>
      <c r="GY105" s="10">
        <v>41</v>
      </c>
      <c r="GZ105" s="10">
        <v>41</v>
      </c>
      <c r="HA105" s="10">
        <v>31</v>
      </c>
      <c r="HB105" s="10">
        <v>41</v>
      </c>
      <c r="HC105" s="10">
        <v>39</v>
      </c>
      <c r="HD105" s="10">
        <v>25</v>
      </c>
      <c r="HE105" s="10">
        <v>27</v>
      </c>
      <c r="HF105" s="10">
        <v>32</v>
      </c>
      <c r="HG105" s="10">
        <v>20</v>
      </c>
      <c r="HH105" s="10">
        <v>41</v>
      </c>
      <c r="HI105" s="10">
        <v>48</v>
      </c>
      <c r="HJ105" s="10">
        <v>58</v>
      </c>
      <c r="HK105" s="10">
        <v>22</v>
      </c>
      <c r="HL105" s="10">
        <v>40</v>
      </c>
      <c r="HM105" s="10">
        <v>30</v>
      </c>
      <c r="HN105" s="10">
        <v>20</v>
      </c>
      <c r="HO105" s="10">
        <v>31</v>
      </c>
      <c r="HP105" s="10">
        <v>29</v>
      </c>
      <c r="HQ105" s="10">
        <v>26</v>
      </c>
      <c r="HR105" s="10">
        <v>35</v>
      </c>
      <c r="HS105" s="10">
        <v>34</v>
      </c>
      <c r="HT105" s="10">
        <v>38</v>
      </c>
      <c r="HU105" s="10">
        <v>30</v>
      </c>
      <c r="HV105" s="10">
        <v>17</v>
      </c>
      <c r="HW105" s="10">
        <v>17</v>
      </c>
      <c r="HX105" s="10">
        <v>30</v>
      </c>
      <c r="HY105" s="10">
        <v>23</v>
      </c>
      <c r="HZ105" s="10">
        <v>31</v>
      </c>
      <c r="IA105" s="10">
        <v>26</v>
      </c>
      <c r="IB105" s="10">
        <v>31</v>
      </c>
      <c r="IC105" s="10">
        <v>31</v>
      </c>
      <c r="ID105" s="10">
        <v>27</v>
      </c>
      <c r="IE105" s="10">
        <v>30</v>
      </c>
      <c r="IF105" s="10">
        <v>29</v>
      </c>
      <c r="IG105" s="10">
        <v>27</v>
      </c>
      <c r="IH105" s="10">
        <v>19</v>
      </c>
      <c r="II105" s="10">
        <v>24</v>
      </c>
      <c r="IJ105" s="10">
        <v>33</v>
      </c>
      <c r="IK105" s="10">
        <v>39</v>
      </c>
      <c r="IL105" s="10">
        <v>35</v>
      </c>
      <c r="IM105" s="10">
        <v>30</v>
      </c>
      <c r="IN105" s="10">
        <v>29</v>
      </c>
      <c r="IO105" s="10">
        <v>23</v>
      </c>
      <c r="IP105" s="10">
        <v>16</v>
      </c>
      <c r="IQ105" s="15">
        <v>14</v>
      </c>
      <c r="IR105" s="21">
        <f t="shared" si="61"/>
        <v>75</v>
      </c>
      <c r="IT105" s="41"/>
      <c r="IU105" s="41"/>
    </row>
    <row r="106" spans="1:255" ht="12.75" customHeight="1" x14ac:dyDescent="0.2">
      <c r="A106" s="21">
        <v>2014</v>
      </c>
      <c r="B106" s="21">
        <v>340273001</v>
      </c>
      <c r="C106" s="20">
        <f>INDEX(Sites!$A:$N,MATCH($B106,Sites!$A:$A,0),2)</f>
        <v>40.787627999999998</v>
      </c>
      <c r="D106" s="21" t="str">
        <f>INDEX(Sites!$A:$N,MATCH($B106,Sites!$A:$A,0),4)</f>
        <v>NJ</v>
      </c>
      <c r="E106" s="21" t="str">
        <f>INDEX(Sites!$A:$N,MATCH($B106,Sites!$A:$A,0),10)</f>
        <v>278.0</v>
      </c>
      <c r="F106" s="40" t="str">
        <f>INDEX(Sites!$A:$N,MATCH($B106,Sites!$A:$A,0),6)</f>
        <v>Chester</v>
      </c>
      <c r="G106" s="16">
        <v>38</v>
      </c>
      <c r="H106" s="10">
        <v>46</v>
      </c>
      <c r="I106" s="10">
        <v>41</v>
      </c>
      <c r="J106" s="10">
        <v>38</v>
      </c>
      <c r="K106" s="10">
        <v>39</v>
      </c>
      <c r="L106" s="10">
        <v>39</v>
      </c>
      <c r="M106" s="10">
        <v>35</v>
      </c>
      <c r="N106" s="10">
        <v>54</v>
      </c>
      <c r="O106" s="10">
        <v>51</v>
      </c>
      <c r="P106" s="10">
        <v>45</v>
      </c>
      <c r="Q106" s="10">
        <v>58</v>
      </c>
      <c r="R106" s="10">
        <v>36</v>
      </c>
      <c r="S106" s="10">
        <v>41</v>
      </c>
      <c r="T106" s="10">
        <v>38</v>
      </c>
      <c r="U106" s="10">
        <v>48</v>
      </c>
      <c r="V106" s="10">
        <v>42</v>
      </c>
      <c r="W106" s="10">
        <v>38</v>
      </c>
      <c r="X106" s="10">
        <v>36</v>
      </c>
      <c r="Y106" s="10">
        <v>35</v>
      </c>
      <c r="Z106" s="10">
        <v>44</v>
      </c>
      <c r="AA106" s="10">
        <v>49</v>
      </c>
      <c r="AB106" s="10">
        <v>50</v>
      </c>
      <c r="AC106" s="10">
        <v>44</v>
      </c>
      <c r="AD106" s="10">
        <v>37</v>
      </c>
      <c r="AE106" s="10">
        <v>38</v>
      </c>
      <c r="AF106" s="10">
        <v>44</v>
      </c>
      <c r="AG106" s="10">
        <v>41</v>
      </c>
      <c r="AH106" s="10">
        <v>39</v>
      </c>
      <c r="AI106" s="10">
        <v>35</v>
      </c>
      <c r="AJ106" s="10">
        <v>40</v>
      </c>
      <c r="AK106" s="10">
        <v>47</v>
      </c>
      <c r="AL106" s="10">
        <v>46</v>
      </c>
      <c r="AM106" s="10">
        <v>34</v>
      </c>
      <c r="AN106" s="10">
        <v>51</v>
      </c>
      <c r="AO106" s="10">
        <v>34</v>
      </c>
      <c r="AP106" s="10">
        <v>43</v>
      </c>
      <c r="AQ106" s="10">
        <v>54</v>
      </c>
      <c r="AR106" s="10">
        <v>41</v>
      </c>
      <c r="AS106" s="10">
        <v>48</v>
      </c>
      <c r="AT106" s="10">
        <v>52</v>
      </c>
      <c r="AU106" s="10">
        <v>57</v>
      </c>
      <c r="AV106" s="10">
        <v>54</v>
      </c>
      <c r="AW106" s="10">
        <v>62</v>
      </c>
      <c r="AX106" s="10">
        <v>63</v>
      </c>
      <c r="AY106" s="10">
        <v>50</v>
      </c>
      <c r="AZ106" s="10">
        <v>37</v>
      </c>
      <c r="BA106" s="10">
        <v>46</v>
      </c>
      <c r="BB106" s="10">
        <v>44</v>
      </c>
      <c r="BC106" s="10">
        <v>37</v>
      </c>
      <c r="BD106" s="10">
        <v>53</v>
      </c>
      <c r="BE106" s="10">
        <v>50</v>
      </c>
      <c r="BF106" s="10">
        <v>57</v>
      </c>
      <c r="BG106" s="10">
        <v>51</v>
      </c>
      <c r="BH106" s="10">
        <v>44</v>
      </c>
      <c r="BI106" s="10">
        <v>54</v>
      </c>
      <c r="BJ106" s="10">
        <v>50</v>
      </c>
      <c r="BK106" s="10">
        <v>51</v>
      </c>
      <c r="BL106" s="10">
        <v>42</v>
      </c>
      <c r="BM106" s="10">
        <v>50</v>
      </c>
      <c r="BN106" s="10">
        <v>36</v>
      </c>
      <c r="BO106" s="10">
        <v>36</v>
      </c>
      <c r="BP106" s="10">
        <v>55</v>
      </c>
      <c r="BQ106" s="10">
        <v>48</v>
      </c>
      <c r="BR106" s="10">
        <v>50</v>
      </c>
      <c r="BS106" s="10">
        <v>45</v>
      </c>
      <c r="BT106" s="10">
        <v>50</v>
      </c>
      <c r="BU106" s="10">
        <v>48</v>
      </c>
      <c r="BV106" s="10">
        <v>52</v>
      </c>
      <c r="BW106" s="10">
        <v>41</v>
      </c>
      <c r="BX106" s="10">
        <v>37</v>
      </c>
      <c r="BY106" s="10">
        <v>52</v>
      </c>
      <c r="BZ106" s="10">
        <v>61</v>
      </c>
      <c r="CA106" s="10">
        <v>62</v>
      </c>
      <c r="CB106" s="10">
        <v>40</v>
      </c>
      <c r="CC106" s="10">
        <v>35</v>
      </c>
      <c r="CD106" s="10">
        <v>33</v>
      </c>
      <c r="CE106" s="10">
        <v>33</v>
      </c>
      <c r="CF106" s="10">
        <v>52</v>
      </c>
      <c r="CG106" s="10">
        <v>47</v>
      </c>
      <c r="CH106" s="10">
        <v>56</v>
      </c>
      <c r="CI106" s="10">
        <v>58</v>
      </c>
      <c r="CJ106" s="10">
        <v>60</v>
      </c>
      <c r="CK106" s="10">
        <v>44</v>
      </c>
      <c r="CL106" s="10">
        <v>43</v>
      </c>
      <c r="CM106" s="10">
        <v>31</v>
      </c>
      <c r="CN106" s="10">
        <v>46</v>
      </c>
      <c r="CO106" s="10">
        <v>63</v>
      </c>
      <c r="CP106" s="10">
        <v>65</v>
      </c>
      <c r="CQ106" s="10">
        <v>24</v>
      </c>
      <c r="CR106" s="10">
        <v>37</v>
      </c>
      <c r="CS106" s="10">
        <v>39</v>
      </c>
      <c r="CT106" s="10">
        <v>39</v>
      </c>
      <c r="CU106" s="10">
        <v>54</v>
      </c>
      <c r="CV106" s="10">
        <v>61</v>
      </c>
      <c r="CW106" s="10">
        <v>51</v>
      </c>
      <c r="CX106" s="10">
        <v>50</v>
      </c>
      <c r="CY106" s="10">
        <v>42</v>
      </c>
      <c r="CZ106" s="10">
        <v>26</v>
      </c>
      <c r="DA106" s="10">
        <v>36</v>
      </c>
      <c r="DB106" s="10">
        <v>62</v>
      </c>
      <c r="DC106" s="10">
        <v>43</v>
      </c>
      <c r="DD106" s="10">
        <v>39</v>
      </c>
      <c r="DE106" s="10">
        <v>26</v>
      </c>
      <c r="DF106" s="10">
        <v>21</v>
      </c>
      <c r="DG106" s="10">
        <v>37</v>
      </c>
      <c r="DH106" s="10">
        <v>35</v>
      </c>
      <c r="DI106" s="10">
        <v>29</v>
      </c>
      <c r="DJ106" s="10">
        <v>55</v>
      </c>
      <c r="DK106" s="10">
        <v>69</v>
      </c>
      <c r="DL106" s="10">
        <v>51</v>
      </c>
      <c r="DM106" s="10">
        <v>34</v>
      </c>
      <c r="DN106" s="10">
        <v>39</v>
      </c>
      <c r="DO106" s="10">
        <v>56</v>
      </c>
      <c r="DP106" s="10">
        <v>60</v>
      </c>
      <c r="DQ106" s="10">
        <v>65</v>
      </c>
      <c r="DR106" s="10">
        <v>60</v>
      </c>
      <c r="DS106" s="10">
        <v>48</v>
      </c>
      <c r="DT106" s="10">
        <v>33</v>
      </c>
      <c r="DU106" s="10">
        <v>50</v>
      </c>
      <c r="DV106" s="10">
        <v>56</v>
      </c>
      <c r="DW106" s="10">
        <v>56</v>
      </c>
      <c r="DX106" s="10">
        <v>64</v>
      </c>
      <c r="DY106" s="10">
        <v>60</v>
      </c>
      <c r="DZ106" s="10">
        <v>55</v>
      </c>
      <c r="EA106" s="10">
        <v>54</v>
      </c>
      <c r="EB106" s="10">
        <v>31</v>
      </c>
      <c r="EC106" s="10">
        <v>33</v>
      </c>
      <c r="ED106" s="10">
        <v>53</v>
      </c>
      <c r="EE106" s="10">
        <v>70</v>
      </c>
      <c r="EF106" s="10">
        <v>61</v>
      </c>
      <c r="EG106" s="10">
        <v>56</v>
      </c>
      <c r="EH106" s="10">
        <v>58</v>
      </c>
      <c r="EI106" s="10">
        <v>51</v>
      </c>
      <c r="EJ106" s="10">
        <v>68</v>
      </c>
      <c r="EK106" s="10">
        <v>54</v>
      </c>
      <c r="EL106" s="10">
        <v>48</v>
      </c>
      <c r="EM106" s="10">
        <v>44</v>
      </c>
      <c r="EN106" s="10">
        <v>45</v>
      </c>
      <c r="EO106" s="10">
        <v>47</v>
      </c>
      <c r="EP106" s="10">
        <v>41</v>
      </c>
      <c r="EQ106" s="10">
        <v>55</v>
      </c>
      <c r="ER106" s="10">
        <v>57</v>
      </c>
      <c r="ES106" s="10">
        <v>53</v>
      </c>
      <c r="ET106" s="10">
        <v>54</v>
      </c>
      <c r="EU106" s="10">
        <v>57</v>
      </c>
      <c r="EV106" s="10">
        <v>30</v>
      </c>
      <c r="EW106" s="10">
        <v>40</v>
      </c>
      <c r="EX106" s="10">
        <v>48</v>
      </c>
      <c r="EY106" s="10">
        <v>52</v>
      </c>
      <c r="EZ106" s="10">
        <v>50</v>
      </c>
      <c r="FA106" s="10">
        <v>28</v>
      </c>
      <c r="FB106" s="10">
        <v>44</v>
      </c>
      <c r="FC106" s="10">
        <v>57</v>
      </c>
      <c r="FD106" s="10">
        <v>51</v>
      </c>
      <c r="FE106" s="10">
        <v>54</v>
      </c>
      <c r="FF106" s="10">
        <v>50</v>
      </c>
      <c r="FG106" s="10">
        <v>51</v>
      </c>
      <c r="FH106" s="10">
        <v>58</v>
      </c>
      <c r="FI106" s="10">
        <v>42</v>
      </c>
      <c r="FJ106" s="10">
        <v>37</v>
      </c>
      <c r="FK106" s="10">
        <v>30</v>
      </c>
      <c r="FL106" s="10">
        <v>36</v>
      </c>
      <c r="FM106" s="10">
        <v>53</v>
      </c>
      <c r="FN106" s="10">
        <v>55</v>
      </c>
      <c r="FO106" s="10">
        <v>35</v>
      </c>
      <c r="FP106" s="10">
        <v>41</v>
      </c>
      <c r="FQ106" s="10">
        <v>47</v>
      </c>
      <c r="FR106" s="10">
        <v>32</v>
      </c>
      <c r="FS106" s="10" t="s">
        <v>71</v>
      </c>
      <c r="FT106" s="10" t="s">
        <v>71</v>
      </c>
      <c r="FU106" s="10">
        <v>41</v>
      </c>
      <c r="FV106" s="10">
        <v>64</v>
      </c>
      <c r="FW106" s="10">
        <v>67</v>
      </c>
      <c r="FX106" s="10">
        <v>59</v>
      </c>
      <c r="FY106" s="10">
        <v>31</v>
      </c>
      <c r="FZ106" s="10">
        <v>25</v>
      </c>
      <c r="GA106" s="10">
        <v>34</v>
      </c>
      <c r="GB106" s="10">
        <v>48</v>
      </c>
      <c r="GC106" s="10">
        <v>60</v>
      </c>
      <c r="GD106" s="10">
        <v>68</v>
      </c>
      <c r="GE106" s="10">
        <v>34</v>
      </c>
      <c r="GF106" s="10">
        <v>46</v>
      </c>
      <c r="GG106" s="10">
        <v>44</v>
      </c>
      <c r="GH106" s="10">
        <v>35</v>
      </c>
      <c r="GI106" s="10" t="s">
        <v>71</v>
      </c>
      <c r="GJ106" s="10">
        <v>55</v>
      </c>
      <c r="GK106" s="10">
        <v>43</v>
      </c>
      <c r="GL106" s="10">
        <v>74</v>
      </c>
      <c r="GM106" s="10">
        <v>56</v>
      </c>
      <c r="GN106" s="10">
        <v>52</v>
      </c>
      <c r="GO106" s="10">
        <v>30</v>
      </c>
      <c r="GP106" s="10">
        <v>35</v>
      </c>
      <c r="GQ106" s="10">
        <v>33</v>
      </c>
      <c r="GR106" s="10">
        <v>48</v>
      </c>
      <c r="GS106" s="10">
        <v>39</v>
      </c>
      <c r="GT106" s="10">
        <v>29</v>
      </c>
      <c r="GU106" s="10">
        <v>23</v>
      </c>
      <c r="GV106" s="10">
        <v>27</v>
      </c>
      <c r="GW106" s="10">
        <v>38</v>
      </c>
      <c r="GX106" s="10">
        <v>40</v>
      </c>
      <c r="GY106" s="10">
        <v>46</v>
      </c>
      <c r="GZ106" s="10">
        <v>49</v>
      </c>
      <c r="HA106" s="10">
        <v>33</v>
      </c>
      <c r="HB106" s="10">
        <v>44</v>
      </c>
      <c r="HC106" s="10">
        <v>38</v>
      </c>
      <c r="HD106" s="10">
        <v>31</v>
      </c>
      <c r="HE106" s="10">
        <v>33</v>
      </c>
      <c r="HF106" s="10">
        <v>27</v>
      </c>
      <c r="HG106" s="10">
        <v>25</v>
      </c>
      <c r="HH106" s="10">
        <v>42</v>
      </c>
      <c r="HI106" s="10">
        <v>38</v>
      </c>
      <c r="HJ106" s="10">
        <v>52</v>
      </c>
      <c r="HK106" s="10">
        <v>43</v>
      </c>
      <c r="HL106" s="10">
        <v>34</v>
      </c>
      <c r="HM106" s="10">
        <v>30</v>
      </c>
      <c r="HN106" s="10">
        <v>26</v>
      </c>
      <c r="HO106" s="10">
        <v>34</v>
      </c>
      <c r="HP106" s="10">
        <v>29</v>
      </c>
      <c r="HQ106" s="10">
        <v>22</v>
      </c>
      <c r="HR106" s="10">
        <v>43</v>
      </c>
      <c r="HS106" s="10">
        <v>42</v>
      </c>
      <c r="HT106" s="10">
        <v>43</v>
      </c>
      <c r="HU106" s="10">
        <v>42</v>
      </c>
      <c r="HV106" s="10">
        <v>30</v>
      </c>
      <c r="HW106" s="10">
        <v>22</v>
      </c>
      <c r="HX106" s="10">
        <v>36</v>
      </c>
      <c r="HY106" s="10">
        <v>33</v>
      </c>
      <c r="HZ106" s="10">
        <v>36</v>
      </c>
      <c r="IA106" s="10">
        <v>31</v>
      </c>
      <c r="IB106" s="10">
        <v>41</v>
      </c>
      <c r="IC106" s="10">
        <v>37</v>
      </c>
      <c r="ID106" s="10">
        <v>28</v>
      </c>
      <c r="IE106" s="10">
        <v>32</v>
      </c>
      <c r="IF106" s="10">
        <v>33</v>
      </c>
      <c r="IG106" s="10">
        <v>25</v>
      </c>
      <c r="IH106" s="10">
        <v>28</v>
      </c>
      <c r="II106" s="10">
        <v>24</v>
      </c>
      <c r="IJ106" s="10">
        <v>39</v>
      </c>
      <c r="IK106" s="10">
        <v>50</v>
      </c>
      <c r="IL106" s="10">
        <v>38</v>
      </c>
      <c r="IM106" s="10">
        <v>38</v>
      </c>
      <c r="IN106" s="10">
        <v>33</v>
      </c>
      <c r="IO106" s="10">
        <v>34</v>
      </c>
      <c r="IP106" s="10">
        <v>20</v>
      </c>
      <c r="IQ106" s="15">
        <v>24</v>
      </c>
      <c r="IR106" s="21">
        <f t="shared" si="61"/>
        <v>74</v>
      </c>
      <c r="IT106" s="41"/>
      <c r="IU106" s="41"/>
    </row>
    <row r="107" spans="1:255" ht="12.75" customHeight="1" x14ac:dyDescent="0.2">
      <c r="A107" s="21">
        <v>2014</v>
      </c>
      <c r="B107" s="21">
        <v>340150002</v>
      </c>
      <c r="C107" s="20">
        <f>INDEX(Sites!$A:$N,MATCH($B107,Sites!$A:$A,0),2)</f>
        <v>39.800339000000001</v>
      </c>
      <c r="D107" s="21" t="str">
        <f>INDEX(Sites!$A:$N,MATCH($B107,Sites!$A:$A,0),4)</f>
        <v>NJ</v>
      </c>
      <c r="E107" s="21" t="str">
        <f>INDEX(Sites!$A:$N,MATCH($B107,Sites!$A:$A,0),10)</f>
        <v>12.0</v>
      </c>
      <c r="F107" s="40" t="str">
        <f>INDEX(Sites!$A:$N,MATCH($B107,Sites!$A:$A,0),6)</f>
        <v>Clarksboro</v>
      </c>
      <c r="G107" s="16" t="s">
        <v>71</v>
      </c>
      <c r="H107" s="10" t="s">
        <v>71</v>
      </c>
      <c r="I107" s="10" t="s">
        <v>71</v>
      </c>
      <c r="J107" s="10" t="s">
        <v>71</v>
      </c>
      <c r="K107" s="10" t="s">
        <v>71</v>
      </c>
      <c r="L107" s="10" t="s">
        <v>71</v>
      </c>
      <c r="M107" s="10" t="s">
        <v>71</v>
      </c>
      <c r="N107" s="10" t="s">
        <v>71</v>
      </c>
      <c r="O107" s="10" t="s">
        <v>71</v>
      </c>
      <c r="P107" s="10" t="s">
        <v>71</v>
      </c>
      <c r="Q107" s="10" t="s">
        <v>71</v>
      </c>
      <c r="R107" s="10" t="s">
        <v>71</v>
      </c>
      <c r="S107" s="10" t="s">
        <v>71</v>
      </c>
      <c r="T107" s="10" t="s">
        <v>71</v>
      </c>
      <c r="U107" s="10" t="s">
        <v>71</v>
      </c>
      <c r="V107" s="10" t="s">
        <v>71</v>
      </c>
      <c r="W107" s="10" t="s">
        <v>71</v>
      </c>
      <c r="X107" s="10" t="s">
        <v>71</v>
      </c>
      <c r="Y107" s="10" t="s">
        <v>71</v>
      </c>
      <c r="Z107" s="10" t="s">
        <v>71</v>
      </c>
      <c r="AA107" s="10" t="s">
        <v>71</v>
      </c>
      <c r="AB107" s="10" t="s">
        <v>71</v>
      </c>
      <c r="AC107" s="10" t="s">
        <v>71</v>
      </c>
      <c r="AD107" s="10" t="s">
        <v>71</v>
      </c>
      <c r="AE107" s="10" t="s">
        <v>71</v>
      </c>
      <c r="AF107" s="10" t="s">
        <v>71</v>
      </c>
      <c r="AG107" s="10" t="s">
        <v>71</v>
      </c>
      <c r="AH107" s="10" t="s">
        <v>71</v>
      </c>
      <c r="AI107" s="10" t="s">
        <v>71</v>
      </c>
      <c r="AJ107" s="10" t="s">
        <v>71</v>
      </c>
      <c r="AK107" s="10" t="s">
        <v>71</v>
      </c>
      <c r="AL107" s="10" t="s">
        <v>71</v>
      </c>
      <c r="AM107" s="10" t="s">
        <v>71</v>
      </c>
      <c r="AN107" s="10" t="s">
        <v>71</v>
      </c>
      <c r="AO107" s="10" t="s">
        <v>71</v>
      </c>
      <c r="AP107" s="10" t="s">
        <v>71</v>
      </c>
      <c r="AQ107" s="10" t="s">
        <v>71</v>
      </c>
      <c r="AR107" s="10" t="s">
        <v>71</v>
      </c>
      <c r="AS107" s="10" t="s">
        <v>71</v>
      </c>
      <c r="AT107" s="10" t="s">
        <v>71</v>
      </c>
      <c r="AU107" s="10" t="s">
        <v>71</v>
      </c>
      <c r="AV107" s="10" t="s">
        <v>71</v>
      </c>
      <c r="AW107" s="10" t="s">
        <v>71</v>
      </c>
      <c r="AX107" s="10" t="s">
        <v>71</v>
      </c>
      <c r="AY107" s="10" t="s">
        <v>71</v>
      </c>
      <c r="AZ107" s="10" t="s">
        <v>71</v>
      </c>
      <c r="BA107" s="10" t="s">
        <v>71</v>
      </c>
      <c r="BB107" s="10" t="s">
        <v>71</v>
      </c>
      <c r="BC107" s="10" t="s">
        <v>71</v>
      </c>
      <c r="BD107" s="10" t="s">
        <v>71</v>
      </c>
      <c r="BE107" s="10" t="s">
        <v>71</v>
      </c>
      <c r="BF107" s="10" t="s">
        <v>71</v>
      </c>
      <c r="BG107" s="10" t="s">
        <v>71</v>
      </c>
      <c r="BH107" s="10" t="s">
        <v>71</v>
      </c>
      <c r="BI107" s="10" t="s">
        <v>71</v>
      </c>
      <c r="BJ107" s="10" t="s">
        <v>71</v>
      </c>
      <c r="BK107" s="10" t="s">
        <v>71</v>
      </c>
      <c r="BL107" s="10" t="s">
        <v>71</v>
      </c>
      <c r="BM107" s="10" t="s">
        <v>71</v>
      </c>
      <c r="BN107" s="10">
        <v>36</v>
      </c>
      <c r="BO107" s="10">
        <v>36</v>
      </c>
      <c r="BP107" s="10">
        <v>57</v>
      </c>
      <c r="BQ107" s="10">
        <v>50</v>
      </c>
      <c r="BR107" s="10">
        <v>3</v>
      </c>
      <c r="BS107" s="10" t="s">
        <v>71</v>
      </c>
      <c r="BT107" s="10">
        <v>46</v>
      </c>
      <c r="BU107" s="10">
        <v>52</v>
      </c>
      <c r="BV107" s="10">
        <v>44</v>
      </c>
      <c r="BW107" s="10">
        <v>45</v>
      </c>
      <c r="BX107" s="10">
        <v>50</v>
      </c>
      <c r="BY107" s="10">
        <v>50</v>
      </c>
      <c r="BZ107" s="10">
        <v>60</v>
      </c>
      <c r="CA107" s="10">
        <v>56</v>
      </c>
      <c r="CB107" s="10">
        <v>46</v>
      </c>
      <c r="CC107" s="10">
        <v>29</v>
      </c>
      <c r="CD107" s="10">
        <v>30</v>
      </c>
      <c r="CE107" s="10">
        <v>29</v>
      </c>
      <c r="CF107" s="10" t="s">
        <v>71</v>
      </c>
      <c r="CG107" s="10" t="s">
        <v>71</v>
      </c>
      <c r="CH107" s="10">
        <v>56</v>
      </c>
      <c r="CI107" s="10">
        <v>63</v>
      </c>
      <c r="CJ107" s="10">
        <v>45</v>
      </c>
      <c r="CK107" s="10">
        <v>47</v>
      </c>
      <c r="CL107" s="10">
        <v>47</v>
      </c>
      <c r="CM107" s="10">
        <v>38</v>
      </c>
      <c r="CN107" s="10">
        <v>52</v>
      </c>
      <c r="CO107" s="10">
        <v>64</v>
      </c>
      <c r="CP107" s="10">
        <v>64</v>
      </c>
      <c r="CQ107" s="10">
        <v>22</v>
      </c>
      <c r="CR107" s="10">
        <v>23</v>
      </c>
      <c r="CS107" s="10">
        <v>45</v>
      </c>
      <c r="CT107" s="10">
        <v>42</v>
      </c>
      <c r="CU107" s="10">
        <v>59</v>
      </c>
      <c r="CV107" s="10">
        <v>53</v>
      </c>
      <c r="CW107" s="10">
        <v>59</v>
      </c>
      <c r="CX107" s="10">
        <v>66</v>
      </c>
      <c r="CY107" s="10">
        <v>45</v>
      </c>
      <c r="CZ107" s="10">
        <v>30</v>
      </c>
      <c r="DA107" s="10">
        <v>44</v>
      </c>
      <c r="DB107" s="10">
        <v>56</v>
      </c>
      <c r="DC107" s="10">
        <v>40</v>
      </c>
      <c r="DD107" s="10">
        <v>47</v>
      </c>
      <c r="DE107" s="10">
        <v>23</v>
      </c>
      <c r="DF107" s="10">
        <v>18</v>
      </c>
      <c r="DG107" s="10">
        <v>36</v>
      </c>
      <c r="DH107" s="10">
        <v>43</v>
      </c>
      <c r="DI107" s="10">
        <v>41</v>
      </c>
      <c r="DJ107" s="10">
        <v>69</v>
      </c>
      <c r="DK107" s="10">
        <v>71</v>
      </c>
      <c r="DL107" s="10">
        <v>63</v>
      </c>
      <c r="DM107" s="10">
        <v>37</v>
      </c>
      <c r="DN107" s="10">
        <v>52</v>
      </c>
      <c r="DO107" s="10">
        <v>58</v>
      </c>
      <c r="DP107" s="10">
        <v>50</v>
      </c>
      <c r="DQ107" s="10">
        <v>50</v>
      </c>
      <c r="DR107" s="10">
        <v>49</v>
      </c>
      <c r="DS107" s="10">
        <v>39</v>
      </c>
      <c r="DT107" s="10">
        <v>43</v>
      </c>
      <c r="DU107" s="10">
        <v>37</v>
      </c>
      <c r="DV107" s="10">
        <v>67</v>
      </c>
      <c r="DW107" s="10">
        <v>50</v>
      </c>
      <c r="DX107" s="10">
        <v>48</v>
      </c>
      <c r="DY107" s="10">
        <v>50</v>
      </c>
      <c r="DZ107" s="10">
        <v>54</v>
      </c>
      <c r="EA107" s="10">
        <v>47</v>
      </c>
      <c r="EB107" s="10">
        <v>31</v>
      </c>
      <c r="EC107" s="10">
        <v>41</v>
      </c>
      <c r="ED107" s="10">
        <v>50</v>
      </c>
      <c r="EE107" s="10">
        <v>61</v>
      </c>
      <c r="EF107" s="10">
        <v>62</v>
      </c>
      <c r="EG107" s="10">
        <v>51</v>
      </c>
      <c r="EH107" s="10">
        <v>52</v>
      </c>
      <c r="EI107" s="10">
        <v>70</v>
      </c>
      <c r="EJ107" s="10">
        <v>64</v>
      </c>
      <c r="EK107" s="10">
        <v>47</v>
      </c>
      <c r="EL107" s="10">
        <v>48</v>
      </c>
      <c r="EM107" s="10">
        <v>45</v>
      </c>
      <c r="EN107" s="10">
        <v>53</v>
      </c>
      <c r="EO107" s="10">
        <v>51</v>
      </c>
      <c r="EP107" s="10">
        <v>54</v>
      </c>
      <c r="EQ107" s="10">
        <v>51</v>
      </c>
      <c r="ER107" s="10">
        <v>45</v>
      </c>
      <c r="ES107" s="10">
        <v>57</v>
      </c>
      <c r="ET107" s="10">
        <v>56</v>
      </c>
      <c r="EU107" s="10">
        <v>41</v>
      </c>
      <c r="EV107" s="10">
        <v>41</v>
      </c>
      <c r="EW107" s="10">
        <v>58</v>
      </c>
      <c r="EX107" s="10">
        <v>41</v>
      </c>
      <c r="EY107" s="10">
        <v>51</v>
      </c>
      <c r="EZ107" s="10">
        <v>50</v>
      </c>
      <c r="FA107" s="10">
        <v>31</v>
      </c>
      <c r="FB107" s="10">
        <v>44</v>
      </c>
      <c r="FC107" s="10">
        <v>56</v>
      </c>
      <c r="FD107" s="10">
        <v>44</v>
      </c>
      <c r="FE107" s="10">
        <v>44</v>
      </c>
      <c r="FF107" s="10">
        <v>36</v>
      </c>
      <c r="FG107" s="10">
        <v>55</v>
      </c>
      <c r="FH107" s="10">
        <v>75</v>
      </c>
      <c r="FI107" s="10">
        <v>44</v>
      </c>
      <c r="FJ107" s="10">
        <v>41</v>
      </c>
      <c r="FK107" s="10">
        <v>40</v>
      </c>
      <c r="FL107" s="10">
        <v>44</v>
      </c>
      <c r="FM107" s="10">
        <v>56</v>
      </c>
      <c r="FN107" s="10">
        <v>42</v>
      </c>
      <c r="FO107" s="10">
        <v>37</v>
      </c>
      <c r="FP107" s="10">
        <v>47</v>
      </c>
      <c r="FQ107" s="10">
        <v>49</v>
      </c>
      <c r="FR107" s="10">
        <v>47</v>
      </c>
      <c r="FS107" s="10">
        <v>59</v>
      </c>
      <c r="FT107" s="10">
        <v>45</v>
      </c>
      <c r="FU107" s="10">
        <v>49</v>
      </c>
      <c r="FV107" s="10">
        <v>46</v>
      </c>
      <c r="FW107" s="10">
        <v>56</v>
      </c>
      <c r="FX107" s="10">
        <v>44</v>
      </c>
      <c r="FY107" s="10">
        <v>35</v>
      </c>
      <c r="FZ107" s="10">
        <v>20</v>
      </c>
      <c r="GA107" s="10">
        <v>38</v>
      </c>
      <c r="GB107" s="10">
        <v>37</v>
      </c>
      <c r="GC107" s="10">
        <v>57</v>
      </c>
      <c r="GD107" s="10">
        <v>77</v>
      </c>
      <c r="GE107" s="10">
        <v>41</v>
      </c>
      <c r="GF107" s="10">
        <v>47</v>
      </c>
      <c r="GG107" s="10">
        <v>43</v>
      </c>
      <c r="GH107" s="10">
        <v>37</v>
      </c>
      <c r="GI107" s="10">
        <v>35</v>
      </c>
      <c r="GJ107" s="10">
        <v>53</v>
      </c>
      <c r="GK107" s="10">
        <v>47</v>
      </c>
      <c r="GL107" s="10">
        <v>60</v>
      </c>
      <c r="GM107" s="10">
        <v>44</v>
      </c>
      <c r="GN107" s="10">
        <v>47</v>
      </c>
      <c r="GO107" s="10">
        <v>38</v>
      </c>
      <c r="GP107" s="10">
        <v>28</v>
      </c>
      <c r="GQ107" s="10">
        <v>29</v>
      </c>
      <c r="GR107" s="10">
        <v>42</v>
      </c>
      <c r="GS107" s="10">
        <v>46</v>
      </c>
      <c r="GT107" s="10">
        <v>38</v>
      </c>
      <c r="GU107" s="10">
        <v>22</v>
      </c>
      <c r="GV107" s="10">
        <v>31</v>
      </c>
      <c r="GW107" s="10">
        <v>37</v>
      </c>
      <c r="GX107" s="10">
        <v>44</v>
      </c>
      <c r="GY107" s="10">
        <v>41</v>
      </c>
      <c r="GZ107" s="10">
        <v>42</v>
      </c>
      <c r="HA107" s="10">
        <v>31</v>
      </c>
      <c r="HB107" s="10">
        <v>41</v>
      </c>
      <c r="HC107" s="10">
        <v>36</v>
      </c>
      <c r="HD107" s="10">
        <v>26</v>
      </c>
      <c r="HE107" s="10">
        <v>29</v>
      </c>
      <c r="HF107" s="10">
        <v>34</v>
      </c>
      <c r="HG107" s="10">
        <v>23</v>
      </c>
      <c r="HH107" s="10">
        <v>39</v>
      </c>
      <c r="HI107" s="10">
        <v>46</v>
      </c>
      <c r="HJ107" s="10">
        <v>58</v>
      </c>
      <c r="HK107" s="10">
        <v>27</v>
      </c>
      <c r="HL107" s="10">
        <v>41</v>
      </c>
      <c r="HM107" s="10">
        <v>32</v>
      </c>
      <c r="HN107" s="10">
        <v>22</v>
      </c>
      <c r="HO107" s="10">
        <v>34</v>
      </c>
      <c r="HP107" s="10">
        <v>30</v>
      </c>
      <c r="HQ107" s="10">
        <v>28</v>
      </c>
      <c r="HR107" s="10">
        <v>40</v>
      </c>
      <c r="HS107" s="10">
        <v>39</v>
      </c>
      <c r="HT107" s="10">
        <v>43</v>
      </c>
      <c r="HU107" s="10">
        <v>41</v>
      </c>
      <c r="HV107" s="10">
        <v>15</v>
      </c>
      <c r="HW107" s="10">
        <v>15</v>
      </c>
      <c r="HX107" s="10">
        <v>31</v>
      </c>
      <c r="HY107" s="10">
        <v>26</v>
      </c>
      <c r="HZ107" s="10">
        <v>32</v>
      </c>
      <c r="IA107" s="10">
        <v>31</v>
      </c>
      <c r="IB107" s="10">
        <v>35</v>
      </c>
      <c r="IC107" s="10">
        <v>34</v>
      </c>
      <c r="ID107" s="10">
        <v>30</v>
      </c>
      <c r="IE107" s="10">
        <v>30</v>
      </c>
      <c r="IF107" s="10">
        <v>34</v>
      </c>
      <c r="IG107" s="10">
        <v>35</v>
      </c>
      <c r="IH107" s="10">
        <v>18</v>
      </c>
      <c r="II107" s="10">
        <v>26</v>
      </c>
      <c r="IJ107" s="10">
        <v>36</v>
      </c>
      <c r="IK107" s="10">
        <v>48</v>
      </c>
      <c r="IL107" s="10">
        <v>39</v>
      </c>
      <c r="IM107" s="10">
        <v>38</v>
      </c>
      <c r="IN107" s="10">
        <v>44</v>
      </c>
      <c r="IO107" s="10">
        <v>30</v>
      </c>
      <c r="IP107" s="10">
        <v>19</v>
      </c>
      <c r="IQ107" s="15">
        <v>13</v>
      </c>
      <c r="IR107" s="21">
        <f t="shared" si="61"/>
        <v>77</v>
      </c>
      <c r="IT107" s="41"/>
      <c r="IU107" s="41"/>
    </row>
    <row r="108" spans="1:255" ht="12.75" customHeight="1" x14ac:dyDescent="0.2">
      <c r="A108" s="21">
        <v>2014</v>
      </c>
      <c r="B108" s="21">
        <v>340290006</v>
      </c>
      <c r="C108" s="20">
        <f>INDEX(Sites!$A:$N,MATCH($B108,Sites!$A:$A,0),2)</f>
        <v>40.064830000000001</v>
      </c>
      <c r="D108" s="21" t="str">
        <f>INDEX(Sites!$A:$N,MATCH($B108,Sites!$A:$A,0),4)</f>
        <v>NJ</v>
      </c>
      <c r="E108" s="21" t="str">
        <f>INDEX(Sites!$A:$N,MATCH($B108,Sites!$A:$A,0),10)</f>
        <v>41.0</v>
      </c>
      <c r="F108" s="40" t="str">
        <f>INDEX(Sites!$A:$N,MATCH($B108,Sites!$A:$A,0),6)</f>
        <v>Colliers Mills</v>
      </c>
      <c r="G108" s="16" t="s">
        <v>71</v>
      </c>
      <c r="H108" s="10" t="s">
        <v>71</v>
      </c>
      <c r="I108" s="10" t="s">
        <v>71</v>
      </c>
      <c r="J108" s="10" t="s">
        <v>71</v>
      </c>
      <c r="K108" s="10" t="s">
        <v>71</v>
      </c>
      <c r="L108" s="10" t="s">
        <v>71</v>
      </c>
      <c r="M108" s="10" t="s">
        <v>71</v>
      </c>
      <c r="N108" s="10" t="s">
        <v>71</v>
      </c>
      <c r="O108" s="10" t="s">
        <v>71</v>
      </c>
      <c r="P108" s="10" t="s">
        <v>71</v>
      </c>
      <c r="Q108" s="10" t="s">
        <v>71</v>
      </c>
      <c r="R108" s="10">
        <v>41</v>
      </c>
      <c r="S108" s="10">
        <v>38</v>
      </c>
      <c r="T108" s="10">
        <v>42</v>
      </c>
      <c r="U108" s="10">
        <v>42</v>
      </c>
      <c r="V108" s="10">
        <v>40</v>
      </c>
      <c r="W108" s="10">
        <v>33</v>
      </c>
      <c r="X108" s="10">
        <v>38</v>
      </c>
      <c r="Y108" s="10">
        <v>39</v>
      </c>
      <c r="Z108" s="10">
        <v>39</v>
      </c>
      <c r="AA108" s="10">
        <v>42</v>
      </c>
      <c r="AB108" s="10">
        <v>43</v>
      </c>
      <c r="AC108" s="10">
        <v>41</v>
      </c>
      <c r="AD108" s="10">
        <v>33</v>
      </c>
      <c r="AE108" s="10">
        <v>39</v>
      </c>
      <c r="AF108" s="10">
        <v>41</v>
      </c>
      <c r="AG108" s="10">
        <v>39</v>
      </c>
      <c r="AH108" s="10">
        <v>44</v>
      </c>
      <c r="AI108" s="10">
        <v>28</v>
      </c>
      <c r="AJ108" s="10">
        <v>33</v>
      </c>
      <c r="AK108" s="10">
        <v>42</v>
      </c>
      <c r="AL108" s="10">
        <v>34</v>
      </c>
      <c r="AM108" s="10">
        <v>41</v>
      </c>
      <c r="AN108" s="10">
        <v>42</v>
      </c>
      <c r="AO108" s="10">
        <v>44</v>
      </c>
      <c r="AP108" s="10">
        <v>42</v>
      </c>
      <c r="AQ108" s="10">
        <v>48</v>
      </c>
      <c r="AR108" s="10">
        <v>44</v>
      </c>
      <c r="AS108" s="10">
        <v>44</v>
      </c>
      <c r="AT108" s="10">
        <v>53</v>
      </c>
      <c r="AU108" s="10">
        <v>56</v>
      </c>
      <c r="AV108" s="10">
        <v>58</v>
      </c>
      <c r="AW108" s="10">
        <v>57</v>
      </c>
      <c r="AX108" s="10">
        <v>58</v>
      </c>
      <c r="AY108" s="10">
        <v>44</v>
      </c>
      <c r="AZ108" s="10">
        <v>39</v>
      </c>
      <c r="BA108" s="10">
        <v>43</v>
      </c>
      <c r="BB108" s="10">
        <v>45</v>
      </c>
      <c r="BC108" s="10">
        <v>44</v>
      </c>
      <c r="BD108" s="10">
        <v>53</v>
      </c>
      <c r="BE108" s="10">
        <v>46</v>
      </c>
      <c r="BF108" s="10">
        <v>48</v>
      </c>
      <c r="BG108" s="10">
        <v>59</v>
      </c>
      <c r="BH108" s="10">
        <v>40</v>
      </c>
      <c r="BI108" s="10">
        <v>53</v>
      </c>
      <c r="BJ108" s="10">
        <v>50</v>
      </c>
      <c r="BK108" s="10">
        <v>53</v>
      </c>
      <c r="BL108" s="10">
        <v>42</v>
      </c>
      <c r="BM108" s="10">
        <v>42</v>
      </c>
      <c r="BN108" s="10">
        <v>38</v>
      </c>
      <c r="BO108" s="10">
        <v>41</v>
      </c>
      <c r="BP108" s="10">
        <v>54</v>
      </c>
      <c r="BQ108" s="10">
        <v>50</v>
      </c>
      <c r="BR108" s="10">
        <v>50</v>
      </c>
      <c r="BS108" s="10">
        <v>45</v>
      </c>
      <c r="BT108" s="10">
        <v>49</v>
      </c>
      <c r="BU108" s="10">
        <v>49</v>
      </c>
      <c r="BV108" s="10">
        <v>45</v>
      </c>
      <c r="BW108" s="10">
        <v>49</v>
      </c>
      <c r="BX108" s="10">
        <v>42</v>
      </c>
      <c r="BY108" s="10">
        <v>48</v>
      </c>
      <c r="BZ108" s="10">
        <v>61</v>
      </c>
      <c r="CA108" s="10">
        <v>57</v>
      </c>
      <c r="CB108" s="10">
        <v>38</v>
      </c>
      <c r="CC108" s="10">
        <v>24</v>
      </c>
      <c r="CD108" s="10">
        <v>32</v>
      </c>
      <c r="CE108" s="10">
        <v>34</v>
      </c>
      <c r="CF108" s="10">
        <v>49</v>
      </c>
      <c r="CG108" s="10">
        <v>48</v>
      </c>
      <c r="CH108" s="10">
        <v>56</v>
      </c>
      <c r="CI108" s="10">
        <v>60</v>
      </c>
      <c r="CJ108" s="10">
        <v>59</v>
      </c>
      <c r="CK108" s="10">
        <v>39</v>
      </c>
      <c r="CL108" s="10">
        <v>44</v>
      </c>
      <c r="CM108" s="10">
        <v>32</v>
      </c>
      <c r="CN108" s="10">
        <v>51</v>
      </c>
      <c r="CO108" s="10">
        <v>67</v>
      </c>
      <c r="CP108" s="10">
        <v>75</v>
      </c>
      <c r="CQ108" s="10">
        <v>24</v>
      </c>
      <c r="CR108" s="10">
        <v>32</v>
      </c>
      <c r="CS108" s="10">
        <v>51</v>
      </c>
      <c r="CT108" s="10">
        <v>43</v>
      </c>
      <c r="CU108" s="10">
        <v>48</v>
      </c>
      <c r="CV108" s="10">
        <v>55</v>
      </c>
      <c r="CW108" s="10">
        <v>72</v>
      </c>
      <c r="CX108" s="10">
        <v>62</v>
      </c>
      <c r="CY108" s="10">
        <v>43</v>
      </c>
      <c r="CZ108" s="10">
        <v>28</v>
      </c>
      <c r="DA108" s="10">
        <v>45</v>
      </c>
      <c r="DB108" s="10">
        <v>50</v>
      </c>
      <c r="DC108" s="10">
        <v>39</v>
      </c>
      <c r="DD108" s="10">
        <v>32</v>
      </c>
      <c r="DE108" s="10">
        <v>27</v>
      </c>
      <c r="DF108" s="10">
        <v>23</v>
      </c>
      <c r="DG108" s="10">
        <v>31</v>
      </c>
      <c r="DH108" s="10">
        <v>42</v>
      </c>
      <c r="DI108" s="10">
        <v>36</v>
      </c>
      <c r="DJ108" s="10">
        <v>48</v>
      </c>
      <c r="DK108" s="10">
        <v>75</v>
      </c>
      <c r="DL108" s="10">
        <v>60</v>
      </c>
      <c r="DM108" s="10">
        <v>36</v>
      </c>
      <c r="DN108" s="10">
        <v>47</v>
      </c>
      <c r="DO108" s="10">
        <v>45</v>
      </c>
      <c r="DP108" s="10">
        <v>44</v>
      </c>
      <c r="DQ108" s="10">
        <v>45</v>
      </c>
      <c r="DR108" s="10">
        <v>39</v>
      </c>
      <c r="DS108" s="10">
        <v>31</v>
      </c>
      <c r="DT108" s="10">
        <v>40</v>
      </c>
      <c r="DU108" s="10">
        <v>42</v>
      </c>
      <c r="DV108" s="10">
        <v>53</v>
      </c>
      <c r="DW108" s="10">
        <v>44</v>
      </c>
      <c r="DX108" s="10">
        <v>43</v>
      </c>
      <c r="DY108" s="10">
        <v>46</v>
      </c>
      <c r="DZ108" s="10">
        <v>46</v>
      </c>
      <c r="EA108" s="10">
        <v>41</v>
      </c>
      <c r="EB108" s="10">
        <v>29</v>
      </c>
      <c r="EC108" s="10">
        <v>36</v>
      </c>
      <c r="ED108" s="10">
        <v>45</v>
      </c>
      <c r="EE108" s="10">
        <v>57</v>
      </c>
      <c r="EF108" s="10">
        <v>59</v>
      </c>
      <c r="EG108" s="10">
        <v>48</v>
      </c>
      <c r="EH108" s="10">
        <v>52</v>
      </c>
      <c r="EI108" s="10">
        <v>62</v>
      </c>
      <c r="EJ108" s="10">
        <v>49</v>
      </c>
      <c r="EK108" s="10">
        <v>38</v>
      </c>
      <c r="EL108" s="10">
        <v>36</v>
      </c>
      <c r="EM108" s="10">
        <v>38</v>
      </c>
      <c r="EN108" s="10">
        <v>49</v>
      </c>
      <c r="EO108" s="10">
        <v>51</v>
      </c>
      <c r="EP108" s="10">
        <v>50</v>
      </c>
      <c r="EQ108" s="10">
        <v>50</v>
      </c>
      <c r="ER108" s="10">
        <v>44</v>
      </c>
      <c r="ES108" s="10">
        <v>64</v>
      </c>
      <c r="ET108" s="10">
        <v>52</v>
      </c>
      <c r="EU108" s="10">
        <v>39</v>
      </c>
      <c r="EV108" s="10">
        <v>36</v>
      </c>
      <c r="EW108" s="10">
        <v>46</v>
      </c>
      <c r="EX108" s="10">
        <v>37</v>
      </c>
      <c r="EY108" s="10">
        <v>53</v>
      </c>
      <c r="EZ108" s="10">
        <v>55</v>
      </c>
      <c r="FA108" s="10">
        <v>34</v>
      </c>
      <c r="FB108" s="10">
        <v>45</v>
      </c>
      <c r="FC108" s="10">
        <v>50</v>
      </c>
      <c r="FD108" s="10">
        <v>44</v>
      </c>
      <c r="FE108" s="10">
        <v>43</v>
      </c>
      <c r="FF108" s="10">
        <v>42</v>
      </c>
      <c r="FG108" s="10">
        <v>63</v>
      </c>
      <c r="FH108" s="10">
        <v>58</v>
      </c>
      <c r="FI108" s="10">
        <v>49</v>
      </c>
      <c r="FJ108" s="10">
        <v>41</v>
      </c>
      <c r="FK108" s="10">
        <v>39</v>
      </c>
      <c r="FL108" s="10">
        <v>46</v>
      </c>
      <c r="FM108" s="10">
        <v>57</v>
      </c>
      <c r="FN108" s="10">
        <v>44</v>
      </c>
      <c r="FO108" s="10">
        <v>37</v>
      </c>
      <c r="FP108" s="10">
        <v>45</v>
      </c>
      <c r="FQ108" s="10">
        <v>47</v>
      </c>
      <c r="FR108" s="10">
        <v>41</v>
      </c>
      <c r="FS108" s="10">
        <v>54</v>
      </c>
      <c r="FT108" s="10">
        <v>47</v>
      </c>
      <c r="FU108" s="10">
        <v>42</v>
      </c>
      <c r="FV108" s="10">
        <v>47</v>
      </c>
      <c r="FW108" s="10">
        <v>57</v>
      </c>
      <c r="FX108" s="10">
        <v>47</v>
      </c>
      <c r="FY108" s="10">
        <v>33</v>
      </c>
      <c r="FZ108" s="10">
        <v>24</v>
      </c>
      <c r="GA108" s="10">
        <v>38</v>
      </c>
      <c r="GB108" s="10">
        <v>42</v>
      </c>
      <c r="GC108" s="10">
        <v>48</v>
      </c>
      <c r="GD108" s="10">
        <v>76</v>
      </c>
      <c r="GE108" s="10">
        <v>43</v>
      </c>
      <c r="GF108" s="10">
        <v>42</v>
      </c>
      <c r="GG108" s="10">
        <v>35</v>
      </c>
      <c r="GH108" s="10">
        <v>31</v>
      </c>
      <c r="GI108" s="10">
        <v>31</v>
      </c>
      <c r="GJ108" s="10">
        <v>56</v>
      </c>
      <c r="GK108" s="10">
        <v>48</v>
      </c>
      <c r="GL108" s="10">
        <v>59</v>
      </c>
      <c r="GM108" s="10">
        <v>34</v>
      </c>
      <c r="GN108" s="10">
        <v>45</v>
      </c>
      <c r="GO108" s="10">
        <v>40</v>
      </c>
      <c r="GP108" s="10">
        <v>27</v>
      </c>
      <c r="GQ108" s="10">
        <v>26</v>
      </c>
      <c r="GR108" s="10">
        <v>36</v>
      </c>
      <c r="GS108" s="10">
        <v>40</v>
      </c>
      <c r="GT108" s="10">
        <v>38</v>
      </c>
      <c r="GU108" s="10">
        <v>27</v>
      </c>
      <c r="GV108" s="10">
        <v>29</v>
      </c>
      <c r="GW108" s="10">
        <v>37</v>
      </c>
      <c r="GX108" s="10">
        <v>35</v>
      </c>
      <c r="GY108" s="10">
        <v>45</v>
      </c>
      <c r="GZ108" s="10">
        <v>51</v>
      </c>
      <c r="HA108" s="10">
        <v>30</v>
      </c>
      <c r="HB108" s="10">
        <v>39</v>
      </c>
      <c r="HC108" s="10">
        <v>27</v>
      </c>
      <c r="HD108" s="10">
        <v>29</v>
      </c>
      <c r="HE108" s="10">
        <v>29</v>
      </c>
      <c r="HF108" s="10">
        <v>34</v>
      </c>
      <c r="HG108" s="10">
        <v>24</v>
      </c>
      <c r="HH108" s="10">
        <v>34</v>
      </c>
      <c r="HI108" s="10">
        <v>49</v>
      </c>
      <c r="HJ108" s="10">
        <v>56</v>
      </c>
      <c r="HK108" s="10">
        <v>37</v>
      </c>
      <c r="HL108" s="10">
        <v>34</v>
      </c>
      <c r="HM108" s="10">
        <v>15</v>
      </c>
      <c r="HN108" s="10">
        <v>10</v>
      </c>
      <c r="HO108" s="10">
        <v>31</v>
      </c>
      <c r="HP108" s="10">
        <v>30</v>
      </c>
      <c r="HQ108" s="10">
        <v>24</v>
      </c>
      <c r="HR108" s="10">
        <v>38</v>
      </c>
      <c r="HS108" s="10">
        <v>40</v>
      </c>
      <c r="HT108" s="10">
        <v>44</v>
      </c>
      <c r="HU108" s="10">
        <v>41</v>
      </c>
      <c r="HV108" s="10">
        <v>19</v>
      </c>
      <c r="HW108" s="10">
        <v>20</v>
      </c>
      <c r="HX108" s="10">
        <v>31</v>
      </c>
      <c r="HY108" s="10">
        <v>28</v>
      </c>
      <c r="HZ108" s="10">
        <v>34</v>
      </c>
      <c r="IA108" s="10">
        <v>30</v>
      </c>
      <c r="IB108" s="10">
        <v>34</v>
      </c>
      <c r="IC108" s="10">
        <v>35</v>
      </c>
      <c r="ID108" s="10">
        <v>31</v>
      </c>
      <c r="IE108" s="10">
        <v>30</v>
      </c>
      <c r="IF108" s="10">
        <v>27</v>
      </c>
      <c r="IG108" s="10">
        <v>26</v>
      </c>
      <c r="IH108" s="10">
        <v>17</v>
      </c>
      <c r="II108" s="10">
        <v>16</v>
      </c>
      <c r="IJ108" s="10">
        <v>27</v>
      </c>
      <c r="IK108" s="10">
        <v>40</v>
      </c>
      <c r="IL108" s="10">
        <v>29</v>
      </c>
      <c r="IM108" s="10">
        <v>27</v>
      </c>
      <c r="IN108" s="10">
        <v>38</v>
      </c>
      <c r="IO108" s="10">
        <v>28</v>
      </c>
      <c r="IP108" s="10">
        <v>12</v>
      </c>
      <c r="IQ108" s="15">
        <v>15</v>
      </c>
      <c r="IR108" s="21">
        <f t="shared" si="61"/>
        <v>76</v>
      </c>
      <c r="IT108" s="41"/>
      <c r="IU108" s="41"/>
    </row>
    <row r="109" spans="1:255" ht="12.75" customHeight="1" x14ac:dyDescent="0.2">
      <c r="A109" s="21">
        <v>2014</v>
      </c>
      <c r="B109" s="21">
        <v>340410007</v>
      </c>
      <c r="C109" s="20">
        <f>INDEX(Sites!$A:$N,MATCH($B109,Sites!$A:$A,0),2)</f>
        <v>40.924579999999999</v>
      </c>
      <c r="D109" s="21" t="str">
        <f>INDEX(Sites!$A:$N,MATCH($B109,Sites!$A:$A,0),4)</f>
        <v>NJ</v>
      </c>
      <c r="E109" s="21" t="str">
        <f>INDEX(Sites!$A:$N,MATCH($B109,Sites!$A:$A,0),10)</f>
        <v>146.0</v>
      </c>
      <c r="F109" s="40" t="str">
        <f>INDEX(Sites!$A:$N,MATCH($B109,Sites!$A:$A,0),6)</f>
        <v>Columbia</v>
      </c>
      <c r="G109" s="16">
        <v>32</v>
      </c>
      <c r="H109" s="10">
        <v>32</v>
      </c>
      <c r="I109" s="10">
        <v>31</v>
      </c>
      <c r="J109" s="10">
        <v>29</v>
      </c>
      <c r="K109" s="10">
        <v>29</v>
      </c>
      <c r="L109" s="10">
        <v>30</v>
      </c>
      <c r="M109" s="10">
        <v>27</v>
      </c>
      <c r="N109" s="10">
        <v>43</v>
      </c>
      <c r="O109" s="10">
        <v>43</v>
      </c>
      <c r="P109" s="10">
        <v>40</v>
      </c>
      <c r="Q109" s="10">
        <v>50</v>
      </c>
      <c r="R109" s="10">
        <v>32</v>
      </c>
      <c r="S109" s="10">
        <v>36</v>
      </c>
      <c r="T109" s="10">
        <v>34</v>
      </c>
      <c r="U109" s="10">
        <v>45</v>
      </c>
      <c r="V109" s="10">
        <v>36</v>
      </c>
      <c r="W109" s="10">
        <v>29</v>
      </c>
      <c r="X109" s="10">
        <v>30</v>
      </c>
      <c r="Y109" s="10">
        <v>18</v>
      </c>
      <c r="Z109" s="10">
        <v>40</v>
      </c>
      <c r="AA109" s="10">
        <v>45</v>
      </c>
      <c r="AB109" s="10">
        <v>44</v>
      </c>
      <c r="AC109" s="10">
        <v>38</v>
      </c>
      <c r="AD109" s="10">
        <v>31</v>
      </c>
      <c r="AE109" s="10">
        <v>31</v>
      </c>
      <c r="AF109" s="10">
        <v>37</v>
      </c>
      <c r="AG109" s="10">
        <v>36</v>
      </c>
      <c r="AH109" s="10">
        <v>17</v>
      </c>
      <c r="AI109" s="10">
        <v>29</v>
      </c>
      <c r="AJ109" s="10">
        <v>32</v>
      </c>
      <c r="AK109" s="10">
        <v>39</v>
      </c>
      <c r="AL109" s="10">
        <v>39</v>
      </c>
      <c r="AM109" s="10">
        <v>19</v>
      </c>
      <c r="AN109" s="10">
        <v>46</v>
      </c>
      <c r="AO109" s="10">
        <v>21</v>
      </c>
      <c r="AP109" s="10">
        <v>39</v>
      </c>
      <c r="AQ109" s="10">
        <v>48</v>
      </c>
      <c r="AR109" s="10">
        <v>28</v>
      </c>
      <c r="AS109" s="10">
        <v>40</v>
      </c>
      <c r="AT109" s="10">
        <v>44</v>
      </c>
      <c r="AU109" s="10">
        <v>54</v>
      </c>
      <c r="AV109" s="10">
        <v>49</v>
      </c>
      <c r="AW109" s="10">
        <v>55</v>
      </c>
      <c r="AX109" s="10">
        <v>60</v>
      </c>
      <c r="AY109" s="10">
        <v>47</v>
      </c>
      <c r="AZ109" s="10">
        <v>32</v>
      </c>
      <c r="BA109" s="10">
        <v>36</v>
      </c>
      <c r="BB109" s="10">
        <v>39</v>
      </c>
      <c r="BC109" s="10">
        <v>34</v>
      </c>
      <c r="BD109" s="10">
        <v>46</v>
      </c>
      <c r="BE109" s="10">
        <v>50</v>
      </c>
      <c r="BF109" s="10">
        <v>50</v>
      </c>
      <c r="BG109" s="10">
        <v>43</v>
      </c>
      <c r="BH109" s="10">
        <v>34</v>
      </c>
      <c r="BI109" s="10">
        <v>48</v>
      </c>
      <c r="BJ109" s="10">
        <v>51</v>
      </c>
      <c r="BK109" s="10">
        <v>45</v>
      </c>
      <c r="BL109" s="10">
        <v>36</v>
      </c>
      <c r="BM109" s="10">
        <v>41</v>
      </c>
      <c r="BN109" s="10">
        <v>24</v>
      </c>
      <c r="BO109" s="10">
        <v>19</v>
      </c>
      <c r="BP109" s="10">
        <v>46</v>
      </c>
      <c r="BQ109" s="10">
        <v>44</v>
      </c>
      <c r="BR109" s="10">
        <v>44</v>
      </c>
      <c r="BS109" s="10">
        <v>41</v>
      </c>
      <c r="BT109" s="10">
        <v>44</v>
      </c>
      <c r="BU109" s="10">
        <v>42</v>
      </c>
      <c r="BV109" s="10">
        <v>44</v>
      </c>
      <c r="BW109" s="10">
        <v>33</v>
      </c>
      <c r="BX109" s="10">
        <v>36</v>
      </c>
      <c r="BY109" s="10">
        <v>45</v>
      </c>
      <c r="BZ109" s="10">
        <v>52</v>
      </c>
      <c r="CA109" s="10">
        <v>46</v>
      </c>
      <c r="CB109" s="10">
        <v>38</v>
      </c>
      <c r="CC109" s="10">
        <v>36</v>
      </c>
      <c r="CD109" s="10">
        <v>27</v>
      </c>
      <c r="CE109" s="10">
        <v>26</v>
      </c>
      <c r="CF109" s="10">
        <v>47</v>
      </c>
      <c r="CG109" s="10">
        <v>42</v>
      </c>
      <c r="CH109" s="10">
        <v>47</v>
      </c>
      <c r="CI109" s="10">
        <v>50</v>
      </c>
      <c r="CJ109" s="10">
        <v>47</v>
      </c>
      <c r="CK109" s="10">
        <v>36</v>
      </c>
      <c r="CL109" s="10">
        <v>35</v>
      </c>
      <c r="CM109" s="10">
        <v>30</v>
      </c>
      <c r="CN109" s="10">
        <v>42</v>
      </c>
      <c r="CO109" s="10">
        <v>54</v>
      </c>
      <c r="CP109" s="10">
        <v>54</v>
      </c>
      <c r="CQ109" s="10">
        <v>9</v>
      </c>
      <c r="CR109" s="10">
        <v>21</v>
      </c>
      <c r="CS109" s="10">
        <v>30</v>
      </c>
      <c r="CT109" s="10">
        <v>32</v>
      </c>
      <c r="CU109" s="10">
        <v>47</v>
      </c>
      <c r="CV109" s="10">
        <v>60</v>
      </c>
      <c r="CW109" s="10">
        <v>40</v>
      </c>
      <c r="CX109" s="10">
        <v>43</v>
      </c>
      <c r="CY109" s="10">
        <v>32</v>
      </c>
      <c r="CZ109" s="10">
        <v>19</v>
      </c>
      <c r="DA109" s="10">
        <v>30</v>
      </c>
      <c r="DB109" s="10">
        <v>54</v>
      </c>
      <c r="DC109" s="10">
        <v>21</v>
      </c>
      <c r="DD109" s="10">
        <v>18</v>
      </c>
      <c r="DE109" s="10">
        <v>8</v>
      </c>
      <c r="DF109" s="10">
        <v>6</v>
      </c>
      <c r="DG109" s="10">
        <v>28</v>
      </c>
      <c r="DH109" s="10">
        <v>27</v>
      </c>
      <c r="DI109" s="10">
        <v>28</v>
      </c>
      <c r="DJ109" s="10">
        <v>55</v>
      </c>
      <c r="DK109" s="10">
        <v>57</v>
      </c>
      <c r="DL109" s="10">
        <v>43</v>
      </c>
      <c r="DM109" s="10">
        <v>30</v>
      </c>
      <c r="DN109" s="10">
        <v>34</v>
      </c>
      <c r="DO109" s="10">
        <v>44</v>
      </c>
      <c r="DP109" s="10">
        <v>49</v>
      </c>
      <c r="DQ109" s="10">
        <v>53</v>
      </c>
      <c r="DR109" s="10">
        <v>52</v>
      </c>
      <c r="DS109" s="10">
        <v>45</v>
      </c>
      <c r="DT109" s="10">
        <v>25</v>
      </c>
      <c r="DU109" s="10">
        <v>30</v>
      </c>
      <c r="DV109" s="10">
        <v>47</v>
      </c>
      <c r="DW109" s="10">
        <v>56</v>
      </c>
      <c r="DX109" s="10">
        <v>50</v>
      </c>
      <c r="DY109" s="10">
        <v>47</v>
      </c>
      <c r="DZ109" s="10">
        <v>45</v>
      </c>
      <c r="EA109" s="10">
        <v>42</v>
      </c>
      <c r="EB109" s="10">
        <v>23</v>
      </c>
      <c r="EC109" s="10">
        <v>28</v>
      </c>
      <c r="ED109" s="10">
        <v>48</v>
      </c>
      <c r="EE109" s="10">
        <v>62</v>
      </c>
      <c r="EF109" s="10">
        <v>59</v>
      </c>
      <c r="EG109" s="10">
        <v>45</v>
      </c>
      <c r="EH109" s="10">
        <v>30</v>
      </c>
      <c r="EI109" s="10">
        <v>34</v>
      </c>
      <c r="EJ109" s="10">
        <v>62</v>
      </c>
      <c r="EK109" s="10">
        <v>42</v>
      </c>
      <c r="EL109" s="10">
        <v>25</v>
      </c>
      <c r="EM109" s="10">
        <v>29</v>
      </c>
      <c r="EN109" s="10">
        <v>39</v>
      </c>
      <c r="EO109" s="10">
        <v>38</v>
      </c>
      <c r="EP109" s="10">
        <v>37</v>
      </c>
      <c r="EQ109" s="10">
        <v>52</v>
      </c>
      <c r="ER109" s="10">
        <v>40</v>
      </c>
      <c r="ES109" s="10">
        <v>49</v>
      </c>
      <c r="ET109" s="10">
        <v>49</v>
      </c>
      <c r="EU109" s="10">
        <v>50</v>
      </c>
      <c r="EV109" s="10">
        <v>20</v>
      </c>
      <c r="EW109" s="10">
        <v>33</v>
      </c>
      <c r="EX109" s="10">
        <v>48</v>
      </c>
      <c r="EY109" s="10">
        <v>43</v>
      </c>
      <c r="EZ109" s="10">
        <v>42</v>
      </c>
      <c r="FA109" s="10">
        <v>20</v>
      </c>
      <c r="FB109" s="10">
        <v>34</v>
      </c>
      <c r="FC109" s="10">
        <v>48</v>
      </c>
      <c r="FD109" s="10">
        <v>45</v>
      </c>
      <c r="FE109" s="10">
        <v>42</v>
      </c>
      <c r="FF109" s="10">
        <v>36</v>
      </c>
      <c r="FG109" s="10">
        <v>42</v>
      </c>
      <c r="FH109" s="10">
        <v>53</v>
      </c>
      <c r="FI109" s="10">
        <v>36</v>
      </c>
      <c r="FJ109" s="10">
        <v>30</v>
      </c>
      <c r="FK109" s="10">
        <v>23</v>
      </c>
      <c r="FL109" s="10">
        <v>25</v>
      </c>
      <c r="FM109" s="10">
        <v>34</v>
      </c>
      <c r="FN109" s="10">
        <v>45</v>
      </c>
      <c r="FO109" s="10">
        <v>18</v>
      </c>
      <c r="FP109" s="10">
        <v>34</v>
      </c>
      <c r="FQ109" s="10">
        <v>38</v>
      </c>
      <c r="FR109" s="10">
        <v>25</v>
      </c>
      <c r="FS109" s="10">
        <v>52</v>
      </c>
      <c r="FT109" s="10">
        <v>33</v>
      </c>
      <c r="FU109" s="10">
        <v>31</v>
      </c>
      <c r="FV109" s="10">
        <v>41</v>
      </c>
      <c r="FW109" s="10">
        <v>51</v>
      </c>
      <c r="FX109" s="10">
        <v>42</v>
      </c>
      <c r="FY109" s="10">
        <v>24</v>
      </c>
      <c r="FZ109" s="10">
        <v>12</v>
      </c>
      <c r="GA109" s="10">
        <v>17</v>
      </c>
      <c r="GB109" s="10">
        <v>25</v>
      </c>
      <c r="GC109" s="10">
        <v>53</v>
      </c>
      <c r="GD109" s="10">
        <v>58</v>
      </c>
      <c r="GE109" s="10">
        <v>28</v>
      </c>
      <c r="GF109" s="10">
        <v>26</v>
      </c>
      <c r="GG109" s="10">
        <v>37</v>
      </c>
      <c r="GH109" s="10">
        <v>37</v>
      </c>
      <c r="GI109" s="10">
        <v>38</v>
      </c>
      <c r="GJ109" s="10">
        <v>48</v>
      </c>
      <c r="GK109" s="10">
        <v>37</v>
      </c>
      <c r="GL109" s="10">
        <v>63</v>
      </c>
      <c r="GM109" s="10">
        <v>43</v>
      </c>
      <c r="GN109" s="10">
        <v>49</v>
      </c>
      <c r="GO109" s="10">
        <v>25</v>
      </c>
      <c r="GP109" s="10">
        <v>31</v>
      </c>
      <c r="GQ109" s="10">
        <v>27</v>
      </c>
      <c r="GR109" s="10">
        <v>42</v>
      </c>
      <c r="GS109" s="10">
        <v>32</v>
      </c>
      <c r="GT109" s="10">
        <v>22</v>
      </c>
      <c r="GU109" s="10">
        <v>11</v>
      </c>
      <c r="GV109" s="10">
        <v>25</v>
      </c>
      <c r="GW109" s="10">
        <v>35</v>
      </c>
      <c r="GX109" s="10">
        <v>31</v>
      </c>
      <c r="GY109" s="10">
        <v>41</v>
      </c>
      <c r="GZ109" s="10">
        <v>37</v>
      </c>
      <c r="HA109" s="10">
        <v>29</v>
      </c>
      <c r="HB109" s="10">
        <v>48</v>
      </c>
      <c r="HC109" s="10">
        <v>45</v>
      </c>
      <c r="HD109" s="10">
        <v>23</v>
      </c>
      <c r="HE109" s="10">
        <v>32</v>
      </c>
      <c r="HF109" s="10">
        <v>24</v>
      </c>
      <c r="HG109" s="10">
        <v>13</v>
      </c>
      <c r="HH109" s="10">
        <v>30</v>
      </c>
      <c r="HI109" s="10">
        <v>30</v>
      </c>
      <c r="HJ109" s="10">
        <v>42</v>
      </c>
      <c r="HK109" s="10">
        <v>34</v>
      </c>
      <c r="HL109" s="10">
        <v>40</v>
      </c>
      <c r="HM109" s="10">
        <v>26</v>
      </c>
      <c r="HN109" s="10">
        <v>20</v>
      </c>
      <c r="HO109" s="10">
        <v>33</v>
      </c>
      <c r="HP109" s="10">
        <v>28</v>
      </c>
      <c r="HQ109" s="10">
        <v>22</v>
      </c>
      <c r="HR109" s="10">
        <v>42</v>
      </c>
      <c r="HS109" s="10">
        <v>43</v>
      </c>
      <c r="HT109" s="10">
        <v>45</v>
      </c>
      <c r="HU109" s="10">
        <v>43</v>
      </c>
      <c r="HV109" s="10">
        <v>27</v>
      </c>
      <c r="HW109" s="10">
        <v>17</v>
      </c>
      <c r="HX109" s="10">
        <v>33</v>
      </c>
      <c r="HY109" s="10">
        <v>18</v>
      </c>
      <c r="HZ109" s="10">
        <v>36</v>
      </c>
      <c r="IA109" s="10">
        <v>27</v>
      </c>
      <c r="IB109" s="10">
        <v>32</v>
      </c>
      <c r="IC109" s="10">
        <v>35</v>
      </c>
      <c r="ID109" s="10">
        <v>27</v>
      </c>
      <c r="IE109" s="10">
        <v>31</v>
      </c>
      <c r="IF109" s="10">
        <v>30</v>
      </c>
      <c r="IG109" s="10">
        <v>22</v>
      </c>
      <c r="IH109" s="10">
        <v>21</v>
      </c>
      <c r="II109" s="10">
        <v>19</v>
      </c>
      <c r="IJ109" s="10">
        <v>36</v>
      </c>
      <c r="IK109" s="10">
        <v>50</v>
      </c>
      <c r="IL109" s="10">
        <v>34</v>
      </c>
      <c r="IM109" s="10">
        <v>35</v>
      </c>
      <c r="IN109" s="10">
        <v>22</v>
      </c>
      <c r="IO109" s="10">
        <v>26</v>
      </c>
      <c r="IP109" s="10">
        <v>16</v>
      </c>
      <c r="IQ109" s="15">
        <v>18</v>
      </c>
      <c r="IR109" s="21">
        <f t="shared" si="61"/>
        <v>63</v>
      </c>
      <c r="IT109" s="41"/>
      <c r="IU109" s="41"/>
    </row>
    <row r="110" spans="1:255" ht="12.75" customHeight="1" x14ac:dyDescent="0.2">
      <c r="A110" s="21">
        <v>2014</v>
      </c>
      <c r="B110" s="21">
        <v>340190001</v>
      </c>
      <c r="C110" s="20">
        <f>INDEX(Sites!$A:$N,MATCH($B110,Sites!$A:$A,0),2)</f>
        <v>40.515262</v>
      </c>
      <c r="D110" s="21" t="str">
        <f>INDEX(Sites!$A:$N,MATCH($B110,Sites!$A:$A,0),4)</f>
        <v>NJ</v>
      </c>
      <c r="E110" s="21" t="str">
        <f>INDEX(Sites!$A:$N,MATCH($B110,Sites!$A:$A,0),10)</f>
        <v>45.0</v>
      </c>
      <c r="F110" s="40" t="str">
        <f>INDEX(Sites!$A:$N,MATCH($B110,Sites!$A:$A,0),6)</f>
        <v>Flemington</v>
      </c>
      <c r="G110" s="16">
        <v>33</v>
      </c>
      <c r="H110" s="10">
        <v>42</v>
      </c>
      <c r="I110" s="10">
        <v>40</v>
      </c>
      <c r="J110" s="10">
        <v>37</v>
      </c>
      <c r="K110" s="10">
        <v>37</v>
      </c>
      <c r="L110" s="10">
        <v>35</v>
      </c>
      <c r="M110" s="10">
        <v>27</v>
      </c>
      <c r="N110" s="10">
        <v>48</v>
      </c>
      <c r="O110" s="10">
        <v>51</v>
      </c>
      <c r="P110" s="10">
        <v>42</v>
      </c>
      <c r="Q110" s="10">
        <v>54</v>
      </c>
      <c r="R110" s="10">
        <v>35</v>
      </c>
      <c r="S110" s="10">
        <v>40</v>
      </c>
      <c r="T110" s="10">
        <v>38</v>
      </c>
      <c r="U110" s="10">
        <v>46</v>
      </c>
      <c r="V110" s="10">
        <v>41</v>
      </c>
      <c r="W110" s="10">
        <v>36</v>
      </c>
      <c r="X110" s="10">
        <v>32</v>
      </c>
      <c r="Y110" s="10">
        <v>37</v>
      </c>
      <c r="Z110" s="10">
        <v>42</v>
      </c>
      <c r="AA110" s="10">
        <v>46</v>
      </c>
      <c r="AB110" s="10">
        <v>49</v>
      </c>
      <c r="AC110" s="10">
        <v>42</v>
      </c>
      <c r="AD110" s="10">
        <v>35</v>
      </c>
      <c r="AE110" s="10">
        <v>40</v>
      </c>
      <c r="AF110" s="10">
        <v>43</v>
      </c>
      <c r="AG110" s="10">
        <v>38</v>
      </c>
      <c r="AH110" s="10">
        <v>42</v>
      </c>
      <c r="AI110" s="10">
        <v>30</v>
      </c>
      <c r="AJ110" s="10">
        <v>38</v>
      </c>
      <c r="AK110" s="10">
        <v>47</v>
      </c>
      <c r="AL110" s="10">
        <v>45</v>
      </c>
      <c r="AM110" s="10">
        <v>24</v>
      </c>
      <c r="AN110" s="10">
        <v>50</v>
      </c>
      <c r="AO110" s="10">
        <v>41</v>
      </c>
      <c r="AP110" s="10">
        <v>42</v>
      </c>
      <c r="AQ110" s="10">
        <v>51</v>
      </c>
      <c r="AR110" s="10">
        <v>40</v>
      </c>
      <c r="AS110" s="10">
        <v>45</v>
      </c>
      <c r="AT110" s="10">
        <v>51</v>
      </c>
      <c r="AU110" s="10">
        <v>56</v>
      </c>
      <c r="AV110" s="10">
        <v>54</v>
      </c>
      <c r="AW110" s="10">
        <v>60</v>
      </c>
      <c r="AX110" s="10">
        <v>60</v>
      </c>
      <c r="AY110" s="10">
        <v>47</v>
      </c>
      <c r="AZ110" s="10">
        <v>37</v>
      </c>
      <c r="BA110" s="10">
        <v>44</v>
      </c>
      <c r="BB110" s="10">
        <v>46</v>
      </c>
      <c r="BC110" s="10">
        <v>36</v>
      </c>
      <c r="BD110" s="10">
        <v>52</v>
      </c>
      <c r="BE110" s="10">
        <v>49</v>
      </c>
      <c r="BF110" s="10">
        <v>53</v>
      </c>
      <c r="BG110" s="10">
        <v>53</v>
      </c>
      <c r="BH110" s="10">
        <v>42</v>
      </c>
      <c r="BI110" s="10">
        <v>53</v>
      </c>
      <c r="BJ110" s="10">
        <v>51</v>
      </c>
      <c r="BK110" s="10">
        <v>48</v>
      </c>
      <c r="BL110" s="10">
        <v>41</v>
      </c>
      <c r="BM110" s="10">
        <v>49</v>
      </c>
      <c r="BN110" s="10">
        <v>37</v>
      </c>
      <c r="BO110" s="10">
        <v>38</v>
      </c>
      <c r="BP110" s="10">
        <v>51</v>
      </c>
      <c r="BQ110" s="10">
        <v>48</v>
      </c>
      <c r="BR110" s="10">
        <v>47</v>
      </c>
      <c r="BS110" s="10">
        <v>44</v>
      </c>
      <c r="BT110" s="10">
        <v>49</v>
      </c>
      <c r="BU110" s="10">
        <v>49</v>
      </c>
      <c r="BV110" s="10">
        <v>47</v>
      </c>
      <c r="BW110" s="10">
        <v>42</v>
      </c>
      <c r="BX110" s="10">
        <v>31</v>
      </c>
      <c r="BY110" s="10">
        <v>47</v>
      </c>
      <c r="BZ110" s="10">
        <v>60</v>
      </c>
      <c r="CA110" s="10">
        <v>64</v>
      </c>
      <c r="CB110" s="10">
        <v>38</v>
      </c>
      <c r="CC110" s="10">
        <v>30</v>
      </c>
      <c r="CD110" s="10">
        <v>31</v>
      </c>
      <c r="CE110" s="10">
        <v>31</v>
      </c>
      <c r="CF110" s="10">
        <v>50</v>
      </c>
      <c r="CG110" s="10">
        <v>48</v>
      </c>
      <c r="CH110" s="10">
        <v>55</v>
      </c>
      <c r="CI110" s="10">
        <v>59</v>
      </c>
      <c r="CJ110" s="10">
        <v>55</v>
      </c>
      <c r="CK110" s="10">
        <v>36</v>
      </c>
      <c r="CL110" s="10">
        <v>44</v>
      </c>
      <c r="CM110" s="10">
        <v>31</v>
      </c>
      <c r="CN110" s="10">
        <v>49</v>
      </c>
      <c r="CO110" s="10">
        <v>62</v>
      </c>
      <c r="CP110" s="10">
        <v>59</v>
      </c>
      <c r="CQ110" s="10">
        <v>19</v>
      </c>
      <c r="CR110" s="10">
        <v>28</v>
      </c>
      <c r="CS110" s="10">
        <v>38</v>
      </c>
      <c r="CT110" s="10">
        <v>39</v>
      </c>
      <c r="CU110" s="10">
        <v>54</v>
      </c>
      <c r="CV110" s="10">
        <v>58</v>
      </c>
      <c r="CW110" s="10">
        <v>49</v>
      </c>
      <c r="CX110" s="10">
        <v>53</v>
      </c>
      <c r="CY110" s="10">
        <v>42</v>
      </c>
      <c r="CZ110" s="10">
        <v>26</v>
      </c>
      <c r="DA110" s="10">
        <v>35</v>
      </c>
      <c r="DB110" s="10">
        <v>62</v>
      </c>
      <c r="DC110" s="10">
        <v>32</v>
      </c>
      <c r="DD110" s="10">
        <v>31</v>
      </c>
      <c r="DE110" s="10">
        <v>28</v>
      </c>
      <c r="DF110" s="10">
        <v>21</v>
      </c>
      <c r="DG110" s="10">
        <v>30</v>
      </c>
      <c r="DH110" s="10">
        <v>36</v>
      </c>
      <c r="DI110" s="10">
        <v>35</v>
      </c>
      <c r="DJ110" s="10">
        <v>58</v>
      </c>
      <c r="DK110" s="10">
        <v>61</v>
      </c>
      <c r="DL110" s="10">
        <v>51</v>
      </c>
      <c r="DM110" s="10">
        <v>32</v>
      </c>
      <c r="DN110" s="10">
        <v>43</v>
      </c>
      <c r="DO110" s="10">
        <v>53</v>
      </c>
      <c r="DP110" s="10">
        <v>51</v>
      </c>
      <c r="DQ110" s="10">
        <v>63</v>
      </c>
      <c r="DR110" s="10">
        <v>59</v>
      </c>
      <c r="DS110" s="10">
        <v>47</v>
      </c>
      <c r="DT110" s="10">
        <v>36</v>
      </c>
      <c r="DU110" s="10">
        <v>55</v>
      </c>
      <c r="DV110" s="10">
        <v>52</v>
      </c>
      <c r="DW110" s="10">
        <v>57</v>
      </c>
      <c r="DX110" s="10">
        <v>62</v>
      </c>
      <c r="DY110" s="10">
        <v>59</v>
      </c>
      <c r="DZ110" s="10">
        <v>56</v>
      </c>
      <c r="EA110" s="10">
        <v>58</v>
      </c>
      <c r="EB110" s="10">
        <v>28</v>
      </c>
      <c r="EC110" s="10">
        <v>35</v>
      </c>
      <c r="ED110" s="10">
        <v>49</v>
      </c>
      <c r="EE110" s="10">
        <v>72</v>
      </c>
      <c r="EF110" s="10">
        <v>61</v>
      </c>
      <c r="EG110" s="10">
        <v>60</v>
      </c>
      <c r="EH110" s="10">
        <v>60</v>
      </c>
      <c r="EI110" s="10">
        <v>63</v>
      </c>
      <c r="EJ110" s="10">
        <v>67</v>
      </c>
      <c r="EK110" s="10">
        <v>52</v>
      </c>
      <c r="EL110" s="10">
        <v>44</v>
      </c>
      <c r="EM110" s="10">
        <v>43</v>
      </c>
      <c r="EN110" s="10">
        <v>49</v>
      </c>
      <c r="EO110" s="10">
        <v>45</v>
      </c>
      <c r="EP110" s="10">
        <v>47</v>
      </c>
      <c r="EQ110" s="10">
        <v>52</v>
      </c>
      <c r="ER110" s="10">
        <v>54</v>
      </c>
      <c r="ES110" s="10">
        <v>50</v>
      </c>
      <c r="ET110" s="10">
        <v>55</v>
      </c>
      <c r="EU110" s="10">
        <v>56</v>
      </c>
      <c r="EV110" s="10">
        <v>29</v>
      </c>
      <c r="EW110" s="10">
        <v>40</v>
      </c>
      <c r="EX110" s="10">
        <v>48</v>
      </c>
      <c r="EY110" s="10">
        <v>47</v>
      </c>
      <c r="EZ110" s="10">
        <v>49</v>
      </c>
      <c r="FA110" s="10">
        <v>29</v>
      </c>
      <c r="FB110" s="10">
        <v>38</v>
      </c>
      <c r="FC110" s="10">
        <v>54</v>
      </c>
      <c r="FD110" s="10">
        <v>45</v>
      </c>
      <c r="FE110" s="10">
        <v>49</v>
      </c>
      <c r="FF110" s="10">
        <v>45</v>
      </c>
      <c r="FG110" s="10">
        <v>52</v>
      </c>
      <c r="FH110" s="10">
        <v>56</v>
      </c>
      <c r="FI110" s="10">
        <v>46</v>
      </c>
      <c r="FJ110" s="10">
        <v>40</v>
      </c>
      <c r="FK110" s="10">
        <v>34</v>
      </c>
      <c r="FL110" s="10">
        <v>34</v>
      </c>
      <c r="FM110" s="10">
        <v>49</v>
      </c>
      <c r="FN110" s="10">
        <v>47</v>
      </c>
      <c r="FO110" s="10">
        <v>27</v>
      </c>
      <c r="FP110" s="10">
        <v>43</v>
      </c>
      <c r="FQ110" s="10">
        <v>47</v>
      </c>
      <c r="FR110" s="10">
        <v>34</v>
      </c>
      <c r="FS110" s="10">
        <v>60</v>
      </c>
      <c r="FT110" s="10">
        <v>42</v>
      </c>
      <c r="FU110" s="10">
        <v>42</v>
      </c>
      <c r="FV110" s="10">
        <v>55</v>
      </c>
      <c r="FW110" s="10">
        <v>63</v>
      </c>
      <c r="FX110" s="10">
        <v>59</v>
      </c>
      <c r="FY110" s="10">
        <v>37</v>
      </c>
      <c r="FZ110" s="10">
        <v>17</v>
      </c>
      <c r="GA110" s="10">
        <v>32</v>
      </c>
      <c r="GB110" s="10">
        <v>52</v>
      </c>
      <c r="GC110" s="10">
        <v>65</v>
      </c>
      <c r="GD110" s="10">
        <v>65</v>
      </c>
      <c r="GE110" s="10">
        <v>39</v>
      </c>
      <c r="GF110" s="10">
        <v>47</v>
      </c>
      <c r="GG110" s="10">
        <v>43</v>
      </c>
      <c r="GH110" s="10">
        <v>37</v>
      </c>
      <c r="GI110" s="10">
        <v>37</v>
      </c>
      <c r="GJ110" s="10">
        <v>53</v>
      </c>
      <c r="GK110" s="10">
        <v>47</v>
      </c>
      <c r="GL110" s="10">
        <v>71</v>
      </c>
      <c r="GM110" s="10">
        <v>51</v>
      </c>
      <c r="GN110" s="10">
        <v>44</v>
      </c>
      <c r="GO110" s="10">
        <v>30</v>
      </c>
      <c r="GP110" s="10">
        <v>34</v>
      </c>
      <c r="GQ110" s="10">
        <v>26</v>
      </c>
      <c r="GR110" s="10">
        <v>49</v>
      </c>
      <c r="GS110" s="10">
        <v>41</v>
      </c>
      <c r="GT110" s="10">
        <v>27</v>
      </c>
      <c r="GU110" s="10">
        <v>25</v>
      </c>
      <c r="GV110" s="10">
        <v>29</v>
      </c>
      <c r="GW110" s="10">
        <v>37</v>
      </c>
      <c r="GX110" s="10">
        <v>40</v>
      </c>
      <c r="GY110" s="10">
        <v>44</v>
      </c>
      <c r="GZ110" s="10">
        <v>52</v>
      </c>
      <c r="HA110" s="10">
        <v>33</v>
      </c>
      <c r="HB110" s="10">
        <v>44</v>
      </c>
      <c r="HC110" s="10">
        <v>38</v>
      </c>
      <c r="HD110" s="10">
        <v>27</v>
      </c>
      <c r="HE110" s="10">
        <v>32</v>
      </c>
      <c r="HF110" s="10">
        <v>33</v>
      </c>
      <c r="HG110" s="10">
        <v>19</v>
      </c>
      <c r="HH110" s="10">
        <v>43</v>
      </c>
      <c r="HI110" s="10">
        <v>42</v>
      </c>
      <c r="HJ110" s="10">
        <v>51</v>
      </c>
      <c r="HK110" s="10">
        <v>46</v>
      </c>
      <c r="HL110" s="10">
        <v>40</v>
      </c>
      <c r="HM110" s="10">
        <v>30</v>
      </c>
      <c r="HN110" s="10">
        <v>21</v>
      </c>
      <c r="HO110" s="10">
        <v>35</v>
      </c>
      <c r="HP110" s="10">
        <v>29</v>
      </c>
      <c r="HQ110" s="10">
        <v>22</v>
      </c>
      <c r="HR110" s="10">
        <v>42</v>
      </c>
      <c r="HS110" s="10">
        <v>39</v>
      </c>
      <c r="HT110" s="10">
        <v>43</v>
      </c>
      <c r="HU110" s="10">
        <v>43</v>
      </c>
      <c r="HV110" s="10">
        <v>29</v>
      </c>
      <c r="HW110" s="10">
        <v>19</v>
      </c>
      <c r="HX110" s="10">
        <v>35</v>
      </c>
      <c r="HY110" s="10">
        <v>25</v>
      </c>
      <c r="HZ110" s="10">
        <v>36</v>
      </c>
      <c r="IA110" s="10">
        <v>31</v>
      </c>
      <c r="IB110" s="10">
        <v>37</v>
      </c>
      <c r="IC110" s="10">
        <v>36</v>
      </c>
      <c r="ID110" s="10">
        <v>28</v>
      </c>
      <c r="IE110" s="10">
        <v>31</v>
      </c>
      <c r="IF110" s="10">
        <v>31</v>
      </c>
      <c r="IG110" s="10">
        <v>32</v>
      </c>
      <c r="IH110" s="10">
        <v>26</v>
      </c>
      <c r="II110" s="10">
        <v>23</v>
      </c>
      <c r="IJ110" s="10">
        <v>37</v>
      </c>
      <c r="IK110" s="10">
        <v>48</v>
      </c>
      <c r="IL110" s="10">
        <v>35</v>
      </c>
      <c r="IM110" s="10">
        <v>36</v>
      </c>
      <c r="IN110" s="10">
        <v>24</v>
      </c>
      <c r="IO110" s="10">
        <v>29</v>
      </c>
      <c r="IP110" s="10">
        <v>18</v>
      </c>
      <c r="IQ110" s="15">
        <v>21</v>
      </c>
      <c r="IR110" s="21">
        <f t="shared" si="61"/>
        <v>72</v>
      </c>
      <c r="IT110" s="41"/>
      <c r="IU110" s="41"/>
    </row>
    <row r="111" spans="1:255" ht="12.75" customHeight="1" x14ac:dyDescent="0.2">
      <c r="A111" s="21">
        <v>2014</v>
      </c>
      <c r="B111" s="21">
        <v>340030006</v>
      </c>
      <c r="C111" s="20">
        <f>INDEX(Sites!$A:$N,MATCH($B111,Sites!$A:$A,0),2)</f>
        <v>40.870435999999998</v>
      </c>
      <c r="D111" s="21" t="str">
        <f>INDEX(Sites!$A:$N,MATCH($B111,Sites!$A:$A,0),4)</f>
        <v>NJ</v>
      </c>
      <c r="E111" s="21" t="str">
        <f>INDEX(Sites!$A:$N,MATCH($B111,Sites!$A:$A,0),10)</f>
        <v>1.0</v>
      </c>
      <c r="F111" s="40" t="str">
        <f>INDEX(Sites!$A:$N,MATCH($B111,Sites!$A:$A,0),6)</f>
        <v>Leonia</v>
      </c>
      <c r="G111" s="16" t="s">
        <v>71</v>
      </c>
      <c r="H111" s="10" t="s">
        <v>71</v>
      </c>
      <c r="I111" s="10" t="s">
        <v>71</v>
      </c>
      <c r="J111" s="10" t="s">
        <v>71</v>
      </c>
      <c r="K111" s="10" t="s">
        <v>71</v>
      </c>
      <c r="L111" s="10" t="s">
        <v>71</v>
      </c>
      <c r="M111" s="10" t="s">
        <v>71</v>
      </c>
      <c r="N111" s="10" t="s">
        <v>71</v>
      </c>
      <c r="O111" s="10" t="s">
        <v>71</v>
      </c>
      <c r="P111" s="10" t="s">
        <v>71</v>
      </c>
      <c r="Q111" s="10" t="s">
        <v>71</v>
      </c>
      <c r="R111" s="10" t="s">
        <v>71</v>
      </c>
      <c r="S111" s="10">
        <v>36</v>
      </c>
      <c r="T111" s="10">
        <v>30</v>
      </c>
      <c r="U111" s="10">
        <v>45</v>
      </c>
      <c r="V111" s="10">
        <v>40</v>
      </c>
      <c r="W111" s="10">
        <v>33</v>
      </c>
      <c r="X111" s="10">
        <v>37</v>
      </c>
      <c r="Y111" s="10">
        <v>28</v>
      </c>
      <c r="Z111" s="10">
        <v>40</v>
      </c>
      <c r="AA111" s="10">
        <v>46</v>
      </c>
      <c r="AB111" s="10">
        <v>47</v>
      </c>
      <c r="AC111" s="10">
        <v>40</v>
      </c>
      <c r="AD111" s="10">
        <v>36</v>
      </c>
      <c r="AE111" s="10">
        <v>34</v>
      </c>
      <c r="AF111" s="10">
        <v>42</v>
      </c>
      <c r="AG111" s="10">
        <v>32</v>
      </c>
      <c r="AH111" s="10">
        <v>14</v>
      </c>
      <c r="AI111" s="10">
        <v>33</v>
      </c>
      <c r="AJ111" s="10">
        <v>35</v>
      </c>
      <c r="AK111" s="10">
        <v>41</v>
      </c>
      <c r="AL111" s="10">
        <v>43</v>
      </c>
      <c r="AM111" s="10">
        <v>10</v>
      </c>
      <c r="AN111" s="10">
        <v>39</v>
      </c>
      <c r="AO111" s="10">
        <v>31</v>
      </c>
      <c r="AP111" s="10">
        <v>41</v>
      </c>
      <c r="AQ111" s="10">
        <v>49</v>
      </c>
      <c r="AR111" s="10">
        <v>38</v>
      </c>
      <c r="AS111" s="10">
        <v>43</v>
      </c>
      <c r="AT111" s="10">
        <v>49</v>
      </c>
      <c r="AU111" s="10">
        <v>48</v>
      </c>
      <c r="AV111" s="10">
        <v>51</v>
      </c>
      <c r="AW111" s="10">
        <v>53</v>
      </c>
      <c r="AX111" s="10">
        <v>48</v>
      </c>
      <c r="AY111" s="10">
        <v>41</v>
      </c>
      <c r="AZ111" s="10">
        <v>32</v>
      </c>
      <c r="BA111" s="10">
        <v>42</v>
      </c>
      <c r="BB111" s="10">
        <v>43</v>
      </c>
      <c r="BC111" s="10">
        <v>34</v>
      </c>
      <c r="BD111" s="10">
        <v>41</v>
      </c>
      <c r="BE111" s="10">
        <v>31</v>
      </c>
      <c r="BF111" s="10">
        <v>15</v>
      </c>
      <c r="BG111" s="10">
        <v>21</v>
      </c>
      <c r="BH111" s="10">
        <v>32</v>
      </c>
      <c r="BI111" s="10">
        <v>44</v>
      </c>
      <c r="BJ111" s="10">
        <v>25</v>
      </c>
      <c r="BK111" s="10">
        <v>31</v>
      </c>
      <c r="BL111" s="10">
        <v>30</v>
      </c>
      <c r="BM111" s="10">
        <v>32</v>
      </c>
      <c r="BN111" s="10">
        <v>31</v>
      </c>
      <c r="BO111" s="10">
        <v>31</v>
      </c>
      <c r="BP111" s="10">
        <v>24</v>
      </c>
      <c r="BQ111" s="10">
        <v>29</v>
      </c>
      <c r="BR111" s="10">
        <v>26</v>
      </c>
      <c r="BS111" s="10">
        <v>32</v>
      </c>
      <c r="BT111" s="10">
        <v>31</v>
      </c>
      <c r="BU111" s="10">
        <v>32</v>
      </c>
      <c r="BV111" s="10">
        <v>24</v>
      </c>
      <c r="BW111" s="10">
        <v>17</v>
      </c>
      <c r="BX111" s="10">
        <v>15</v>
      </c>
      <c r="BY111" s="10">
        <v>25</v>
      </c>
      <c r="BZ111" s="10">
        <v>35</v>
      </c>
      <c r="CA111" s="10">
        <v>32</v>
      </c>
      <c r="CB111" s="10">
        <v>24</v>
      </c>
      <c r="CC111" s="10">
        <v>11</v>
      </c>
      <c r="CD111" s="10">
        <v>15</v>
      </c>
      <c r="CE111" s="10">
        <v>15</v>
      </c>
      <c r="CF111" s="10">
        <v>26</v>
      </c>
      <c r="CG111" s="10">
        <v>29</v>
      </c>
      <c r="CH111" s="10">
        <v>36</v>
      </c>
      <c r="CI111" s="10">
        <v>36</v>
      </c>
      <c r="CJ111" s="10">
        <v>33</v>
      </c>
      <c r="CK111" s="10">
        <v>25</v>
      </c>
      <c r="CL111" s="10">
        <v>28</v>
      </c>
      <c r="CM111" s="10">
        <v>19</v>
      </c>
      <c r="CN111" s="10">
        <v>30</v>
      </c>
      <c r="CO111" s="10">
        <v>32</v>
      </c>
      <c r="CP111" s="10">
        <v>39</v>
      </c>
      <c r="CQ111" s="10">
        <v>14</v>
      </c>
      <c r="CR111" s="10">
        <v>18</v>
      </c>
      <c r="CS111" s="10">
        <v>29</v>
      </c>
      <c r="CT111" s="10">
        <v>28</v>
      </c>
      <c r="CU111" s="10">
        <v>34</v>
      </c>
      <c r="CV111" s="10">
        <v>33</v>
      </c>
      <c r="CW111" s="10">
        <v>29</v>
      </c>
      <c r="CX111" s="10">
        <v>43</v>
      </c>
      <c r="CY111" s="10">
        <v>28</v>
      </c>
      <c r="CZ111" s="10">
        <v>15</v>
      </c>
      <c r="DA111" s="10">
        <v>27</v>
      </c>
      <c r="DB111" s="10">
        <v>31</v>
      </c>
      <c r="DC111" s="10">
        <v>26</v>
      </c>
      <c r="DD111" s="10">
        <v>34</v>
      </c>
      <c r="DE111" s="10">
        <v>31</v>
      </c>
      <c r="DF111" s="10">
        <v>24</v>
      </c>
      <c r="DG111" s="10">
        <v>27</v>
      </c>
      <c r="DH111" s="10">
        <v>33</v>
      </c>
      <c r="DI111" s="10">
        <v>26</v>
      </c>
      <c r="DJ111" s="10">
        <v>35</v>
      </c>
      <c r="DK111" s="10">
        <v>75</v>
      </c>
      <c r="DL111" s="10">
        <v>43</v>
      </c>
      <c r="DM111" s="10">
        <v>34</v>
      </c>
      <c r="DN111" s="10">
        <v>35</v>
      </c>
      <c r="DO111" s="10">
        <v>51</v>
      </c>
      <c r="DP111" s="10">
        <v>65</v>
      </c>
      <c r="DQ111" s="10">
        <v>53</v>
      </c>
      <c r="DR111" s="10">
        <v>39</v>
      </c>
      <c r="DS111" s="10">
        <v>42</v>
      </c>
      <c r="DT111" s="10">
        <v>38</v>
      </c>
      <c r="DU111" s="10">
        <v>50</v>
      </c>
      <c r="DV111" s="10">
        <v>62</v>
      </c>
      <c r="DW111" s="10">
        <v>51</v>
      </c>
      <c r="DX111" s="10">
        <v>54</v>
      </c>
      <c r="DY111" s="10">
        <v>54</v>
      </c>
      <c r="DZ111" s="10">
        <v>38</v>
      </c>
      <c r="EA111" s="10" t="s">
        <v>71</v>
      </c>
      <c r="EB111" s="10" t="s">
        <v>71</v>
      </c>
      <c r="EC111" s="10" t="s">
        <v>71</v>
      </c>
      <c r="ED111" s="10" t="s">
        <v>71</v>
      </c>
      <c r="EE111" s="10">
        <v>74</v>
      </c>
      <c r="EF111" s="10">
        <v>73</v>
      </c>
      <c r="EG111" s="10">
        <v>61</v>
      </c>
      <c r="EH111" s="10">
        <v>58</v>
      </c>
      <c r="EI111" s="10">
        <v>56</v>
      </c>
      <c r="EJ111" s="10">
        <v>68</v>
      </c>
      <c r="EK111" s="10">
        <v>46</v>
      </c>
      <c r="EL111" s="10">
        <v>54</v>
      </c>
      <c r="EM111" s="10">
        <v>45</v>
      </c>
      <c r="EN111" s="10">
        <v>50</v>
      </c>
      <c r="EO111" s="10">
        <v>48</v>
      </c>
      <c r="EP111" s="10">
        <v>51</v>
      </c>
      <c r="EQ111" s="10">
        <v>51</v>
      </c>
      <c r="ER111" s="10">
        <v>51</v>
      </c>
      <c r="ES111" s="10">
        <v>69</v>
      </c>
      <c r="ET111" s="10">
        <v>65</v>
      </c>
      <c r="EU111" s="10">
        <v>66</v>
      </c>
      <c r="EV111" s="10">
        <v>38</v>
      </c>
      <c r="EW111" s="10">
        <v>47</v>
      </c>
      <c r="EX111" s="10">
        <v>57</v>
      </c>
      <c r="EY111" s="10">
        <v>56</v>
      </c>
      <c r="EZ111" s="10">
        <v>53</v>
      </c>
      <c r="FA111" s="10">
        <v>27</v>
      </c>
      <c r="FB111" s="10">
        <v>41</v>
      </c>
      <c r="FC111" s="10">
        <v>55</v>
      </c>
      <c r="FD111" s="10">
        <v>51</v>
      </c>
      <c r="FE111" s="10">
        <v>54</v>
      </c>
      <c r="FF111" s="10">
        <v>55</v>
      </c>
      <c r="FG111" s="10">
        <v>59</v>
      </c>
      <c r="FH111" s="10">
        <v>61</v>
      </c>
      <c r="FI111" s="10">
        <v>46</v>
      </c>
      <c r="FJ111" s="10">
        <v>37</v>
      </c>
      <c r="FK111" s="10">
        <v>38</v>
      </c>
      <c r="FL111" s="10">
        <v>42</v>
      </c>
      <c r="FM111" s="10">
        <v>42</v>
      </c>
      <c r="FN111" s="10">
        <v>46</v>
      </c>
      <c r="FO111" s="10">
        <v>37</v>
      </c>
      <c r="FP111" s="10">
        <v>37</v>
      </c>
      <c r="FQ111" s="10">
        <v>42</v>
      </c>
      <c r="FR111" s="10">
        <v>32</v>
      </c>
      <c r="FS111" s="10">
        <v>64</v>
      </c>
      <c r="FT111" s="10">
        <v>44</v>
      </c>
      <c r="FU111" s="10">
        <v>34</v>
      </c>
      <c r="FV111" s="10">
        <v>49</v>
      </c>
      <c r="FW111" s="10">
        <v>54</v>
      </c>
      <c r="FX111" s="10">
        <v>49</v>
      </c>
      <c r="FY111" s="10">
        <v>39</v>
      </c>
      <c r="FZ111" s="10">
        <v>29</v>
      </c>
      <c r="GA111" s="10">
        <v>35</v>
      </c>
      <c r="GB111" s="10">
        <v>44</v>
      </c>
      <c r="GC111" s="10">
        <v>52</v>
      </c>
      <c r="GD111" s="10">
        <v>80</v>
      </c>
      <c r="GE111" s="10">
        <v>35</v>
      </c>
      <c r="GF111" s="10">
        <v>40</v>
      </c>
      <c r="GG111" s="10">
        <v>45</v>
      </c>
      <c r="GH111" s="10">
        <v>49</v>
      </c>
      <c r="GI111" s="10">
        <v>52</v>
      </c>
      <c r="GJ111" s="10">
        <v>57</v>
      </c>
      <c r="GK111" s="10">
        <v>45</v>
      </c>
      <c r="GL111" s="10">
        <v>62</v>
      </c>
      <c r="GM111" s="10">
        <v>50</v>
      </c>
      <c r="GN111" s="10">
        <v>57</v>
      </c>
      <c r="GO111" s="10">
        <v>34</v>
      </c>
      <c r="GP111" s="10">
        <v>34</v>
      </c>
      <c r="GQ111" s="10">
        <v>29</v>
      </c>
      <c r="GR111" s="10">
        <v>37</v>
      </c>
      <c r="GS111" s="10">
        <v>43</v>
      </c>
      <c r="GT111" s="10">
        <v>37</v>
      </c>
      <c r="GU111" s="10">
        <v>26</v>
      </c>
      <c r="GV111" s="10">
        <v>33</v>
      </c>
      <c r="GW111" s="10">
        <v>39</v>
      </c>
      <c r="GX111" s="10">
        <v>38</v>
      </c>
      <c r="GY111" s="10">
        <v>47</v>
      </c>
      <c r="GZ111" s="10">
        <v>45</v>
      </c>
      <c r="HA111" s="10">
        <v>32</v>
      </c>
      <c r="HB111" s="10">
        <v>41</v>
      </c>
      <c r="HC111" s="10">
        <v>24</v>
      </c>
      <c r="HD111" s="10">
        <v>27</v>
      </c>
      <c r="HE111" s="10">
        <v>26</v>
      </c>
      <c r="HF111" s="10">
        <v>31</v>
      </c>
      <c r="HG111" s="10">
        <v>22</v>
      </c>
      <c r="HH111" s="10">
        <v>38</v>
      </c>
      <c r="HI111" s="10">
        <v>44</v>
      </c>
      <c r="HJ111" s="10">
        <v>61</v>
      </c>
      <c r="HK111" s="10">
        <v>20</v>
      </c>
      <c r="HL111" s="10">
        <v>21</v>
      </c>
      <c r="HM111" s="10">
        <v>15</v>
      </c>
      <c r="HN111" s="10">
        <v>21</v>
      </c>
      <c r="HO111" s="10">
        <v>28</v>
      </c>
      <c r="HP111" s="10">
        <v>28</v>
      </c>
      <c r="HQ111" s="10">
        <v>24</v>
      </c>
      <c r="HR111" s="10">
        <v>38</v>
      </c>
      <c r="HS111" s="10">
        <v>39</v>
      </c>
      <c r="HT111" s="10">
        <v>40</v>
      </c>
      <c r="HU111" s="10">
        <v>39</v>
      </c>
      <c r="HV111" s="10">
        <v>26</v>
      </c>
      <c r="HW111" s="10">
        <v>22</v>
      </c>
      <c r="HX111" s="10">
        <v>31</v>
      </c>
      <c r="HY111" s="10">
        <v>27</v>
      </c>
      <c r="HZ111" s="10">
        <v>33</v>
      </c>
      <c r="IA111" s="10">
        <v>32</v>
      </c>
      <c r="IB111" s="10">
        <v>31</v>
      </c>
      <c r="IC111" s="10">
        <v>36</v>
      </c>
      <c r="ID111" s="10">
        <v>27</v>
      </c>
      <c r="IE111" s="10">
        <v>30</v>
      </c>
      <c r="IF111" s="10">
        <v>24</v>
      </c>
      <c r="IG111" s="10">
        <v>27</v>
      </c>
      <c r="IH111" s="10">
        <v>22</v>
      </c>
      <c r="II111" s="10">
        <v>20</v>
      </c>
      <c r="IJ111" s="10">
        <v>26</v>
      </c>
      <c r="IK111" s="10">
        <v>45</v>
      </c>
      <c r="IL111" s="10">
        <v>31</v>
      </c>
      <c r="IM111" s="10">
        <v>30</v>
      </c>
      <c r="IN111" s="10">
        <v>12</v>
      </c>
      <c r="IO111" s="10">
        <v>27</v>
      </c>
      <c r="IP111" s="10">
        <v>17</v>
      </c>
      <c r="IQ111" s="15">
        <v>22</v>
      </c>
      <c r="IR111" s="21">
        <f t="shared" si="61"/>
        <v>80</v>
      </c>
      <c r="IT111" s="41"/>
      <c r="IU111" s="41"/>
    </row>
    <row r="112" spans="1:255" ht="12.75" customHeight="1" x14ac:dyDescent="0.2">
      <c r="A112" s="21">
        <v>2014</v>
      </c>
      <c r="B112" s="21">
        <v>340110007</v>
      </c>
      <c r="C112" s="20">
        <f>INDEX(Sites!$A:$N,MATCH($B112,Sites!$A:$A,0),2)</f>
        <v>39.422272999999997</v>
      </c>
      <c r="D112" s="21" t="str">
        <f>INDEX(Sites!$A:$N,MATCH($B112,Sites!$A:$A,0),4)</f>
        <v>NJ</v>
      </c>
      <c r="E112" s="21" t="str">
        <f>INDEX(Sites!$A:$N,MATCH($B112,Sites!$A:$A,0),10)</f>
        <v>22.0</v>
      </c>
      <c r="F112" s="40" t="str">
        <f>INDEX(Sites!$A:$N,MATCH($B112,Sites!$A:$A,0),6)</f>
        <v>Millville</v>
      </c>
      <c r="G112" s="16">
        <v>39</v>
      </c>
      <c r="H112" s="10">
        <v>31</v>
      </c>
      <c r="I112" s="10">
        <v>37</v>
      </c>
      <c r="J112" s="10">
        <v>30</v>
      </c>
      <c r="K112" s="10">
        <v>33</v>
      </c>
      <c r="L112" s="10">
        <v>38</v>
      </c>
      <c r="M112" s="10">
        <v>33</v>
      </c>
      <c r="N112" s="10">
        <v>43</v>
      </c>
      <c r="O112" s="10">
        <v>49</v>
      </c>
      <c r="P112" s="10">
        <v>42</v>
      </c>
      <c r="Q112" s="10">
        <v>41</v>
      </c>
      <c r="R112" s="10">
        <v>45</v>
      </c>
      <c r="S112" s="10">
        <v>38</v>
      </c>
      <c r="T112" s="10">
        <v>42</v>
      </c>
      <c r="U112" s="10">
        <v>47</v>
      </c>
      <c r="V112" s="10">
        <v>39</v>
      </c>
      <c r="W112" s="10">
        <v>34</v>
      </c>
      <c r="X112" s="10">
        <v>43</v>
      </c>
      <c r="Y112" s="10">
        <v>39</v>
      </c>
      <c r="Z112" s="10">
        <v>42</v>
      </c>
      <c r="AA112" s="10">
        <v>41</v>
      </c>
      <c r="AB112" s="10">
        <v>49</v>
      </c>
      <c r="AC112" s="10">
        <v>42</v>
      </c>
      <c r="AD112" s="10">
        <v>34</v>
      </c>
      <c r="AE112" s="10">
        <v>39</v>
      </c>
      <c r="AF112" s="10">
        <v>42</v>
      </c>
      <c r="AG112" s="10">
        <v>44</v>
      </c>
      <c r="AH112" s="10">
        <v>42</v>
      </c>
      <c r="AI112" s="10">
        <v>34</v>
      </c>
      <c r="AJ112" s="10">
        <v>37</v>
      </c>
      <c r="AK112" s="10">
        <v>44</v>
      </c>
      <c r="AL112" s="10">
        <v>47</v>
      </c>
      <c r="AM112" s="10">
        <v>35</v>
      </c>
      <c r="AN112" s="10">
        <v>48</v>
      </c>
      <c r="AO112" s="10">
        <v>48</v>
      </c>
      <c r="AP112" s="10">
        <v>44</v>
      </c>
      <c r="AQ112" s="10">
        <v>50</v>
      </c>
      <c r="AR112" s="10">
        <v>44</v>
      </c>
      <c r="AS112" s="10">
        <v>44</v>
      </c>
      <c r="AT112" s="10">
        <v>53</v>
      </c>
      <c r="AU112" s="10">
        <v>57</v>
      </c>
      <c r="AV112" s="10">
        <v>59</v>
      </c>
      <c r="AW112" s="10">
        <v>58</v>
      </c>
      <c r="AX112" s="10">
        <v>53</v>
      </c>
      <c r="AY112" s="10">
        <v>44</v>
      </c>
      <c r="AZ112" s="10">
        <v>37</v>
      </c>
      <c r="BA112" s="10">
        <v>39</v>
      </c>
      <c r="BB112" s="10">
        <v>45</v>
      </c>
      <c r="BC112" s="10">
        <v>45</v>
      </c>
      <c r="BD112" s="10">
        <v>53</v>
      </c>
      <c r="BE112" s="10">
        <v>47</v>
      </c>
      <c r="BF112" s="10">
        <v>49</v>
      </c>
      <c r="BG112" s="10">
        <v>53</v>
      </c>
      <c r="BH112" s="10">
        <v>39</v>
      </c>
      <c r="BI112" s="10">
        <v>51</v>
      </c>
      <c r="BJ112" s="10">
        <v>54</v>
      </c>
      <c r="BK112" s="10">
        <v>53</v>
      </c>
      <c r="BL112" s="10">
        <v>47</v>
      </c>
      <c r="BM112" s="10">
        <v>42</v>
      </c>
      <c r="BN112" s="10">
        <v>40</v>
      </c>
      <c r="BO112" s="10">
        <v>39</v>
      </c>
      <c r="BP112" s="10">
        <v>50</v>
      </c>
      <c r="BQ112" s="10">
        <v>52</v>
      </c>
      <c r="BR112" s="10">
        <v>52</v>
      </c>
      <c r="BS112" s="10">
        <v>43</v>
      </c>
      <c r="BT112" s="10">
        <v>46</v>
      </c>
      <c r="BU112" s="10">
        <v>52</v>
      </c>
      <c r="BV112" s="10">
        <v>44</v>
      </c>
      <c r="BW112" s="10">
        <v>49</v>
      </c>
      <c r="BX112" s="10">
        <v>50</v>
      </c>
      <c r="BY112" s="10">
        <v>47</v>
      </c>
      <c r="BZ112" s="10">
        <v>63</v>
      </c>
      <c r="CA112" s="10">
        <v>55</v>
      </c>
      <c r="CB112" s="10">
        <v>42</v>
      </c>
      <c r="CC112" s="10">
        <v>26</v>
      </c>
      <c r="CD112" s="10">
        <v>32</v>
      </c>
      <c r="CE112" s="10">
        <v>31</v>
      </c>
      <c r="CF112" s="10">
        <v>49</v>
      </c>
      <c r="CG112" s="10">
        <v>50</v>
      </c>
      <c r="CH112" s="10">
        <v>55</v>
      </c>
      <c r="CI112" s="10">
        <v>62</v>
      </c>
      <c r="CJ112" s="10">
        <v>49</v>
      </c>
      <c r="CK112" s="10">
        <v>44</v>
      </c>
      <c r="CL112" s="10">
        <v>47</v>
      </c>
      <c r="CM112" s="10">
        <v>38</v>
      </c>
      <c r="CN112" s="10">
        <v>51</v>
      </c>
      <c r="CO112" s="10">
        <v>62</v>
      </c>
      <c r="CP112" s="10">
        <v>68</v>
      </c>
      <c r="CQ112" s="10">
        <v>25</v>
      </c>
      <c r="CR112" s="10">
        <v>24</v>
      </c>
      <c r="CS112" s="10">
        <v>42</v>
      </c>
      <c r="CT112" s="10">
        <v>42</v>
      </c>
      <c r="CU112" s="10">
        <v>48</v>
      </c>
      <c r="CV112" s="10">
        <v>48</v>
      </c>
      <c r="CW112" s="10">
        <v>63</v>
      </c>
      <c r="CX112" s="10">
        <v>71</v>
      </c>
      <c r="CY112" s="10">
        <v>45</v>
      </c>
      <c r="CZ112" s="10">
        <v>35</v>
      </c>
      <c r="DA112" s="10">
        <v>49</v>
      </c>
      <c r="DB112" s="10">
        <v>54</v>
      </c>
      <c r="DC112" s="10">
        <v>41</v>
      </c>
      <c r="DD112" s="10">
        <v>36</v>
      </c>
      <c r="DE112" s="10">
        <v>25</v>
      </c>
      <c r="DF112" s="10">
        <v>21</v>
      </c>
      <c r="DG112" s="10">
        <v>30</v>
      </c>
      <c r="DH112" s="10">
        <v>46</v>
      </c>
      <c r="DI112" s="10">
        <v>42</v>
      </c>
      <c r="DJ112" s="10">
        <v>63</v>
      </c>
      <c r="DK112" s="10">
        <v>63</v>
      </c>
      <c r="DL112" s="10">
        <v>69</v>
      </c>
      <c r="DM112" s="10">
        <v>42</v>
      </c>
      <c r="DN112" s="10">
        <v>55</v>
      </c>
      <c r="DO112" s="10">
        <v>47</v>
      </c>
      <c r="DP112" s="10">
        <v>42</v>
      </c>
      <c r="DQ112" s="10">
        <v>40</v>
      </c>
      <c r="DR112" s="10">
        <v>42</v>
      </c>
      <c r="DS112" s="10">
        <v>34</v>
      </c>
      <c r="DT112" s="10">
        <v>44</v>
      </c>
      <c r="DU112" s="10">
        <v>31</v>
      </c>
      <c r="DV112" s="10">
        <v>47</v>
      </c>
      <c r="DW112" s="10">
        <v>42</v>
      </c>
      <c r="DX112" s="10">
        <v>42</v>
      </c>
      <c r="DY112" s="10">
        <v>48</v>
      </c>
      <c r="DZ112" s="10">
        <v>54</v>
      </c>
      <c r="EA112" s="10">
        <v>41</v>
      </c>
      <c r="EB112" s="10">
        <v>33</v>
      </c>
      <c r="EC112" s="10">
        <v>43</v>
      </c>
      <c r="ED112" s="10">
        <v>47</v>
      </c>
      <c r="EE112" s="10">
        <v>57</v>
      </c>
      <c r="EF112" s="10">
        <v>60</v>
      </c>
      <c r="EG112" s="10">
        <v>47</v>
      </c>
      <c r="EH112" s="10">
        <v>39</v>
      </c>
      <c r="EI112" s="10">
        <v>51</v>
      </c>
      <c r="EJ112" s="10">
        <v>51</v>
      </c>
      <c r="EK112" s="10">
        <v>42</v>
      </c>
      <c r="EL112" s="10">
        <v>41</v>
      </c>
      <c r="EM112" s="10">
        <v>42</v>
      </c>
      <c r="EN112" s="10">
        <v>53</v>
      </c>
      <c r="EO112" s="10">
        <v>50</v>
      </c>
      <c r="EP112" s="10">
        <v>48</v>
      </c>
      <c r="EQ112" s="10">
        <v>47</v>
      </c>
      <c r="ER112" s="10">
        <v>38</v>
      </c>
      <c r="ES112" s="10">
        <v>47</v>
      </c>
      <c r="ET112" s="10">
        <v>58</v>
      </c>
      <c r="EU112" s="10">
        <v>37</v>
      </c>
      <c r="EV112" s="10">
        <v>42</v>
      </c>
      <c r="EW112" s="10">
        <v>50</v>
      </c>
      <c r="EX112" s="10">
        <v>42</v>
      </c>
      <c r="EY112" s="10">
        <v>45</v>
      </c>
      <c r="EZ112" s="10">
        <v>49</v>
      </c>
      <c r="FA112" s="10">
        <v>32</v>
      </c>
      <c r="FB112" s="10">
        <v>37</v>
      </c>
      <c r="FC112" s="10">
        <v>51</v>
      </c>
      <c r="FD112" s="10">
        <v>47</v>
      </c>
      <c r="FE112" s="10">
        <v>39</v>
      </c>
      <c r="FF112" s="10">
        <v>31</v>
      </c>
      <c r="FG112" s="10">
        <v>55</v>
      </c>
      <c r="FH112" s="10">
        <v>61</v>
      </c>
      <c r="FI112" s="10">
        <v>52</v>
      </c>
      <c r="FJ112" s="10">
        <v>44</v>
      </c>
      <c r="FK112" s="10">
        <v>41</v>
      </c>
      <c r="FL112" s="10">
        <v>44</v>
      </c>
      <c r="FM112" s="10">
        <v>53</v>
      </c>
      <c r="FN112" s="10">
        <v>40</v>
      </c>
      <c r="FO112" s="10">
        <v>33</v>
      </c>
      <c r="FP112" s="10">
        <v>46</v>
      </c>
      <c r="FQ112" s="10">
        <v>40</v>
      </c>
      <c r="FR112" s="10">
        <v>43</v>
      </c>
      <c r="FS112" s="10">
        <v>54</v>
      </c>
      <c r="FT112" s="10">
        <v>46</v>
      </c>
      <c r="FU112" s="10">
        <v>42</v>
      </c>
      <c r="FV112" s="10">
        <v>48</v>
      </c>
      <c r="FW112" s="10">
        <v>50</v>
      </c>
      <c r="FX112" s="10">
        <v>43</v>
      </c>
      <c r="FY112" s="10">
        <v>33</v>
      </c>
      <c r="FZ112" s="10">
        <v>24</v>
      </c>
      <c r="GA112" s="10">
        <v>34</v>
      </c>
      <c r="GB112" s="10">
        <v>30</v>
      </c>
      <c r="GC112" s="10">
        <v>44</v>
      </c>
      <c r="GD112" s="10">
        <v>67</v>
      </c>
      <c r="GE112" s="10">
        <v>45</v>
      </c>
      <c r="GF112" s="10">
        <v>34</v>
      </c>
      <c r="GG112" s="10">
        <v>40</v>
      </c>
      <c r="GH112" s="10">
        <v>32</v>
      </c>
      <c r="GI112" s="10">
        <v>32</v>
      </c>
      <c r="GJ112" s="10">
        <v>43</v>
      </c>
      <c r="GK112" s="10">
        <v>47</v>
      </c>
      <c r="GL112" s="10">
        <v>58</v>
      </c>
      <c r="GM112" s="10">
        <v>42</v>
      </c>
      <c r="GN112" s="10">
        <v>44</v>
      </c>
      <c r="GO112" s="10">
        <v>31</v>
      </c>
      <c r="GP112" s="10">
        <v>24</v>
      </c>
      <c r="GQ112" s="10">
        <v>27</v>
      </c>
      <c r="GR112" s="10">
        <v>31</v>
      </c>
      <c r="GS112" s="10">
        <v>40</v>
      </c>
      <c r="GT112" s="10">
        <v>41</v>
      </c>
      <c r="GU112" s="10">
        <v>22</v>
      </c>
      <c r="GV112" s="10">
        <v>32</v>
      </c>
      <c r="GW112" s="10">
        <v>39</v>
      </c>
      <c r="GX112" s="10">
        <v>46</v>
      </c>
      <c r="GY112" s="10">
        <v>43</v>
      </c>
      <c r="GZ112" s="10">
        <v>42</v>
      </c>
      <c r="HA112" s="10">
        <v>31</v>
      </c>
      <c r="HB112" s="10">
        <v>38</v>
      </c>
      <c r="HC112" s="10">
        <v>28</v>
      </c>
      <c r="HD112" s="10">
        <v>27</v>
      </c>
      <c r="HE112" s="10">
        <v>29</v>
      </c>
      <c r="HF112" s="10">
        <v>32</v>
      </c>
      <c r="HG112" s="10">
        <v>24</v>
      </c>
      <c r="HH112" s="10">
        <v>33</v>
      </c>
      <c r="HI112" s="10">
        <v>39</v>
      </c>
      <c r="HJ112" s="10">
        <v>48</v>
      </c>
      <c r="HK112" s="10">
        <v>26</v>
      </c>
      <c r="HL112" s="10">
        <v>39</v>
      </c>
      <c r="HM112" s="10">
        <v>27</v>
      </c>
      <c r="HN112" s="10">
        <v>15</v>
      </c>
      <c r="HO112" s="10">
        <v>32</v>
      </c>
      <c r="HP112" s="10">
        <v>34</v>
      </c>
      <c r="HQ112" s="10">
        <v>28</v>
      </c>
      <c r="HR112" s="10">
        <v>38</v>
      </c>
      <c r="HS112" s="10">
        <v>43</v>
      </c>
      <c r="HT112" s="10">
        <v>40</v>
      </c>
      <c r="HU112" s="10">
        <v>43</v>
      </c>
      <c r="HV112" s="10">
        <v>17</v>
      </c>
      <c r="HW112" s="10">
        <v>16</v>
      </c>
      <c r="HX112" s="10">
        <v>31</v>
      </c>
      <c r="HY112" s="10">
        <v>25</v>
      </c>
      <c r="HZ112" s="10">
        <v>34</v>
      </c>
      <c r="IA112" s="10">
        <v>31</v>
      </c>
      <c r="IB112" s="10">
        <v>32</v>
      </c>
      <c r="IC112" s="10">
        <v>34</v>
      </c>
      <c r="ID112" s="10">
        <v>32</v>
      </c>
      <c r="IE112" s="10">
        <v>29</v>
      </c>
      <c r="IF112" s="10">
        <v>36</v>
      </c>
      <c r="IG112" s="10">
        <v>36</v>
      </c>
      <c r="IH112" s="10">
        <v>20</v>
      </c>
      <c r="II112" s="10">
        <v>22</v>
      </c>
      <c r="IJ112" s="10">
        <v>34</v>
      </c>
      <c r="IK112" s="10">
        <v>46</v>
      </c>
      <c r="IL112" s="10">
        <v>39</v>
      </c>
      <c r="IM112" s="10">
        <v>37</v>
      </c>
      <c r="IN112" s="10">
        <v>46</v>
      </c>
      <c r="IO112" s="10">
        <v>32</v>
      </c>
      <c r="IP112" s="10">
        <v>16</v>
      </c>
      <c r="IQ112" s="15">
        <v>16</v>
      </c>
      <c r="IR112" s="21">
        <f t="shared" si="61"/>
        <v>71</v>
      </c>
      <c r="IT112" s="41"/>
      <c r="IU112" s="41"/>
    </row>
    <row r="113" spans="1:255" ht="12.75" customHeight="1" x14ac:dyDescent="0.2">
      <c r="A113" s="21">
        <v>2014</v>
      </c>
      <c r="B113" s="21">
        <v>340250005</v>
      </c>
      <c r="C113" s="20">
        <f>INDEX(Sites!$A:$N,MATCH($B113,Sites!$A:$A,0),2)</f>
        <v>40.277647000000002</v>
      </c>
      <c r="D113" s="21" t="str">
        <f>INDEX(Sites!$A:$N,MATCH($B113,Sites!$A:$A,0),4)</f>
        <v>NJ</v>
      </c>
      <c r="E113" s="21" t="str">
        <f>INDEX(Sites!$A:$N,MATCH($B113,Sites!$A:$A,0),10)</f>
        <v>8.0</v>
      </c>
      <c r="F113" s="40" t="str">
        <f>INDEX(Sites!$A:$N,MATCH($B113,Sites!$A:$A,0),6)</f>
        <v>Monmouth University</v>
      </c>
      <c r="G113" s="16" t="s">
        <v>71</v>
      </c>
      <c r="H113" s="10" t="s">
        <v>71</v>
      </c>
      <c r="I113" s="10" t="s">
        <v>71</v>
      </c>
      <c r="J113" s="10" t="s">
        <v>71</v>
      </c>
      <c r="K113" s="10" t="s">
        <v>71</v>
      </c>
      <c r="L113" s="10" t="s">
        <v>71</v>
      </c>
      <c r="M113" s="10" t="s">
        <v>71</v>
      </c>
      <c r="N113" s="10" t="s">
        <v>71</v>
      </c>
      <c r="O113" s="10" t="s">
        <v>71</v>
      </c>
      <c r="P113" s="10" t="s">
        <v>71</v>
      </c>
      <c r="Q113" s="10" t="s">
        <v>71</v>
      </c>
      <c r="R113" s="10">
        <v>41</v>
      </c>
      <c r="S113" s="10">
        <v>37</v>
      </c>
      <c r="T113" s="10">
        <v>44</v>
      </c>
      <c r="U113" s="10">
        <v>47</v>
      </c>
      <c r="V113" s="10">
        <v>39</v>
      </c>
      <c r="W113" s="10">
        <v>35</v>
      </c>
      <c r="X113" s="10">
        <v>43</v>
      </c>
      <c r="Y113" s="10">
        <v>44</v>
      </c>
      <c r="Z113" s="10">
        <v>42</v>
      </c>
      <c r="AA113" s="10">
        <v>42</v>
      </c>
      <c r="AB113" s="10">
        <v>48</v>
      </c>
      <c r="AC113" s="10">
        <v>41</v>
      </c>
      <c r="AD113" s="10">
        <v>34</v>
      </c>
      <c r="AE113" s="10">
        <v>42</v>
      </c>
      <c r="AF113" s="10">
        <v>43</v>
      </c>
      <c r="AG113" s="10">
        <v>43</v>
      </c>
      <c r="AH113" s="10">
        <v>44</v>
      </c>
      <c r="AI113" s="10">
        <v>38</v>
      </c>
      <c r="AJ113" s="10">
        <v>31</v>
      </c>
      <c r="AK113" s="10">
        <v>40</v>
      </c>
      <c r="AL113" s="10">
        <v>38</v>
      </c>
      <c r="AM113" s="10">
        <v>39</v>
      </c>
      <c r="AN113" s="10">
        <v>45</v>
      </c>
      <c r="AO113" s="10">
        <v>45</v>
      </c>
      <c r="AP113" s="10">
        <v>42</v>
      </c>
      <c r="AQ113" s="10">
        <v>47</v>
      </c>
      <c r="AR113" s="10">
        <v>47</v>
      </c>
      <c r="AS113" s="10">
        <v>45</v>
      </c>
      <c r="AT113" s="10">
        <v>51</v>
      </c>
      <c r="AU113" s="10">
        <v>57</v>
      </c>
      <c r="AV113" s="10">
        <v>53</v>
      </c>
      <c r="AW113" s="10">
        <v>53</v>
      </c>
      <c r="AX113" s="10">
        <v>52</v>
      </c>
      <c r="AY113" s="10">
        <v>43</v>
      </c>
      <c r="AZ113" s="10">
        <v>43</v>
      </c>
      <c r="BA113" s="10">
        <v>39</v>
      </c>
      <c r="BB113" s="10">
        <v>45</v>
      </c>
      <c r="BC113" s="10">
        <v>46</v>
      </c>
      <c r="BD113" s="10">
        <v>54</v>
      </c>
      <c r="BE113" s="10">
        <v>46</v>
      </c>
      <c r="BF113" s="10">
        <v>44</v>
      </c>
      <c r="BG113" s="10">
        <v>52</v>
      </c>
      <c r="BH113" s="10">
        <v>41</v>
      </c>
      <c r="BI113" s="10">
        <v>52</v>
      </c>
      <c r="BJ113" s="10">
        <v>49</v>
      </c>
      <c r="BK113" s="10">
        <v>47</v>
      </c>
      <c r="BL113" s="10">
        <v>41</v>
      </c>
      <c r="BM113" s="10">
        <v>40</v>
      </c>
      <c r="BN113" s="10">
        <v>41</v>
      </c>
      <c r="BO113" s="10">
        <v>43</v>
      </c>
      <c r="BP113" s="10">
        <v>33</v>
      </c>
      <c r="BQ113" s="10">
        <v>51</v>
      </c>
      <c r="BR113" s="10">
        <v>48</v>
      </c>
      <c r="BS113" s="10">
        <v>47</v>
      </c>
      <c r="BT113" s="10">
        <v>45</v>
      </c>
      <c r="BU113" s="10">
        <v>35</v>
      </c>
      <c r="BV113" s="10">
        <v>44</v>
      </c>
      <c r="BW113" s="10">
        <v>54</v>
      </c>
      <c r="BX113" s="10">
        <v>45</v>
      </c>
      <c r="BY113" s="10">
        <v>49</v>
      </c>
      <c r="BZ113" s="10">
        <v>60</v>
      </c>
      <c r="CA113" s="10">
        <v>53</v>
      </c>
      <c r="CB113" s="10">
        <v>35</v>
      </c>
      <c r="CC113" s="10">
        <v>33</v>
      </c>
      <c r="CD113" s="10">
        <v>37</v>
      </c>
      <c r="CE113" s="10">
        <v>36</v>
      </c>
      <c r="CF113" s="10">
        <v>46</v>
      </c>
      <c r="CG113" s="10">
        <v>45</v>
      </c>
      <c r="CH113" s="10">
        <v>53</v>
      </c>
      <c r="CI113" s="10">
        <v>58</v>
      </c>
      <c r="CJ113" s="10">
        <v>63</v>
      </c>
      <c r="CK113" s="10">
        <v>55</v>
      </c>
      <c r="CL113" s="10">
        <v>40</v>
      </c>
      <c r="CM113" s="10">
        <v>37</v>
      </c>
      <c r="CN113" s="10">
        <v>47</v>
      </c>
      <c r="CO113" s="10">
        <v>65</v>
      </c>
      <c r="CP113" s="10">
        <v>77</v>
      </c>
      <c r="CQ113" s="10">
        <v>27</v>
      </c>
      <c r="CR113" s="10">
        <v>37</v>
      </c>
      <c r="CS113" s="10">
        <v>51</v>
      </c>
      <c r="CT113" s="10">
        <v>44</v>
      </c>
      <c r="CU113" s="10">
        <v>53</v>
      </c>
      <c r="CV113" s="10">
        <v>51</v>
      </c>
      <c r="CW113" s="10">
        <v>54</v>
      </c>
      <c r="CX113" s="10">
        <v>63</v>
      </c>
      <c r="CY113" s="10">
        <v>45</v>
      </c>
      <c r="CZ113" s="10">
        <v>36</v>
      </c>
      <c r="DA113" s="10">
        <v>44</v>
      </c>
      <c r="DB113" s="10">
        <v>59</v>
      </c>
      <c r="DC113" s="10">
        <v>42</v>
      </c>
      <c r="DD113" s="10">
        <v>36</v>
      </c>
      <c r="DE113" s="10">
        <v>34</v>
      </c>
      <c r="DF113" s="10">
        <v>31</v>
      </c>
      <c r="DG113" s="10">
        <v>32</v>
      </c>
      <c r="DH113" s="10">
        <v>42</v>
      </c>
      <c r="DI113" s="10">
        <v>36</v>
      </c>
      <c r="DJ113" s="10">
        <v>50</v>
      </c>
      <c r="DK113" s="10">
        <v>59</v>
      </c>
      <c r="DL113" s="10">
        <v>64</v>
      </c>
      <c r="DM113" s="10">
        <v>35</v>
      </c>
      <c r="DN113" s="10">
        <v>50</v>
      </c>
      <c r="DO113" s="10">
        <v>41</v>
      </c>
      <c r="DP113" s="10">
        <v>54</v>
      </c>
      <c r="DQ113" s="10">
        <v>44</v>
      </c>
      <c r="DR113" s="10">
        <v>42</v>
      </c>
      <c r="DS113" s="10">
        <v>32</v>
      </c>
      <c r="DT113" s="10">
        <v>47</v>
      </c>
      <c r="DU113" s="10">
        <v>41</v>
      </c>
      <c r="DV113" s="10">
        <v>57</v>
      </c>
      <c r="DW113" s="10">
        <v>39</v>
      </c>
      <c r="DX113" s="10">
        <v>34</v>
      </c>
      <c r="DY113" s="10">
        <v>40</v>
      </c>
      <c r="DZ113" s="10">
        <v>34</v>
      </c>
      <c r="EA113" s="10">
        <v>40</v>
      </c>
      <c r="EB113" s="10">
        <v>33</v>
      </c>
      <c r="EC113" s="10">
        <v>35</v>
      </c>
      <c r="ED113" s="10">
        <v>47</v>
      </c>
      <c r="EE113" s="10">
        <v>59</v>
      </c>
      <c r="EF113" s="10">
        <v>57</v>
      </c>
      <c r="EG113" s="10">
        <v>50</v>
      </c>
      <c r="EH113" s="10">
        <v>53</v>
      </c>
      <c r="EI113" s="10">
        <v>60</v>
      </c>
      <c r="EJ113" s="10">
        <v>50</v>
      </c>
      <c r="EK113" s="10">
        <v>40</v>
      </c>
      <c r="EL113" s="10">
        <v>35</v>
      </c>
      <c r="EM113" s="10">
        <v>43</v>
      </c>
      <c r="EN113" s="10">
        <v>51</v>
      </c>
      <c r="EO113" s="10">
        <v>50</v>
      </c>
      <c r="EP113" s="10">
        <v>53</v>
      </c>
      <c r="EQ113" s="10">
        <v>46</v>
      </c>
      <c r="ER113" s="10">
        <v>40</v>
      </c>
      <c r="ES113" s="10">
        <v>63</v>
      </c>
      <c r="ET113" s="10">
        <v>54</v>
      </c>
      <c r="EU113" s="10">
        <v>39</v>
      </c>
      <c r="EV113" s="10">
        <v>44</v>
      </c>
      <c r="EW113" s="10">
        <v>47</v>
      </c>
      <c r="EX113" s="10">
        <v>48</v>
      </c>
      <c r="EY113" s="10">
        <v>49</v>
      </c>
      <c r="EZ113" s="10">
        <v>54</v>
      </c>
      <c r="FA113" s="10">
        <v>35</v>
      </c>
      <c r="FB113" s="10">
        <v>46</v>
      </c>
      <c r="FC113" s="10">
        <v>57</v>
      </c>
      <c r="FD113" s="10">
        <v>51</v>
      </c>
      <c r="FE113" s="10">
        <v>47</v>
      </c>
      <c r="FF113" s="10">
        <v>46</v>
      </c>
      <c r="FG113" s="10">
        <v>43</v>
      </c>
      <c r="FH113" s="10">
        <v>66</v>
      </c>
      <c r="FI113" s="10">
        <v>50</v>
      </c>
      <c r="FJ113" s="10">
        <v>42</v>
      </c>
      <c r="FK113" s="10">
        <v>48</v>
      </c>
      <c r="FL113" s="10">
        <v>49</v>
      </c>
      <c r="FM113" s="10">
        <v>55</v>
      </c>
      <c r="FN113" s="10">
        <v>52</v>
      </c>
      <c r="FO113" s="10">
        <v>36</v>
      </c>
      <c r="FP113" s="10" t="s">
        <v>71</v>
      </c>
      <c r="FQ113" s="10">
        <v>45</v>
      </c>
      <c r="FR113" s="10">
        <v>39</v>
      </c>
      <c r="FS113" s="10">
        <v>57</v>
      </c>
      <c r="FT113" s="10">
        <v>43</v>
      </c>
      <c r="FU113" s="10">
        <v>38</v>
      </c>
      <c r="FV113" s="10">
        <v>46</v>
      </c>
      <c r="FW113" s="10">
        <v>50</v>
      </c>
      <c r="FX113" s="10">
        <v>47</v>
      </c>
      <c r="FY113" s="10">
        <v>37</v>
      </c>
      <c r="FZ113" s="10">
        <v>23</v>
      </c>
      <c r="GA113" s="10">
        <v>31</v>
      </c>
      <c r="GB113" s="10">
        <v>47</v>
      </c>
      <c r="GC113" s="10">
        <v>38</v>
      </c>
      <c r="GD113" s="10">
        <v>59</v>
      </c>
      <c r="GE113" s="10">
        <v>36</v>
      </c>
      <c r="GF113" s="10">
        <v>32</v>
      </c>
      <c r="GG113" s="10">
        <v>34</v>
      </c>
      <c r="GH113" s="10">
        <v>33</v>
      </c>
      <c r="GI113" s="10">
        <v>34</v>
      </c>
      <c r="GJ113" s="10">
        <v>55</v>
      </c>
      <c r="GK113" s="10">
        <v>53</v>
      </c>
      <c r="GL113" s="10">
        <v>61</v>
      </c>
      <c r="GM113" s="10">
        <v>35</v>
      </c>
      <c r="GN113" s="10">
        <v>40</v>
      </c>
      <c r="GO113" s="10">
        <v>37</v>
      </c>
      <c r="GP113" s="10">
        <v>28</v>
      </c>
      <c r="GQ113" s="10">
        <v>26</v>
      </c>
      <c r="GR113" s="10">
        <v>33</v>
      </c>
      <c r="GS113" s="10">
        <v>35</v>
      </c>
      <c r="GT113" s="10">
        <v>34</v>
      </c>
      <c r="GU113" s="10" t="s">
        <v>71</v>
      </c>
      <c r="GV113" s="10" t="s">
        <v>71</v>
      </c>
      <c r="GW113" s="10">
        <v>41</v>
      </c>
      <c r="GX113" s="10">
        <v>35</v>
      </c>
      <c r="GY113" s="10">
        <v>39</v>
      </c>
      <c r="GZ113" s="10">
        <v>58</v>
      </c>
      <c r="HA113" s="10">
        <v>38</v>
      </c>
      <c r="HB113" s="10">
        <v>41</v>
      </c>
      <c r="HC113" s="10">
        <v>33</v>
      </c>
      <c r="HD113" s="10">
        <v>27</v>
      </c>
      <c r="HE113" s="10">
        <v>33</v>
      </c>
      <c r="HF113" s="10">
        <v>35</v>
      </c>
      <c r="HG113" s="10">
        <v>27</v>
      </c>
      <c r="HH113" s="10">
        <v>42</v>
      </c>
      <c r="HI113" s="10">
        <v>53</v>
      </c>
      <c r="HJ113" s="10">
        <v>56</v>
      </c>
      <c r="HK113" s="10">
        <v>36</v>
      </c>
      <c r="HL113" s="10">
        <v>36</v>
      </c>
      <c r="HM113" s="10">
        <v>22</v>
      </c>
      <c r="HN113" s="10">
        <v>19</v>
      </c>
      <c r="HO113" s="10">
        <v>35</v>
      </c>
      <c r="HP113" s="10">
        <v>35</v>
      </c>
      <c r="HQ113" s="10">
        <v>25</v>
      </c>
      <c r="HR113" s="10">
        <v>43</v>
      </c>
      <c r="HS113" s="10">
        <v>47</v>
      </c>
      <c r="HT113" s="10">
        <v>44</v>
      </c>
      <c r="HU113" s="10">
        <v>42</v>
      </c>
      <c r="HV113" s="10">
        <v>25</v>
      </c>
      <c r="HW113" s="10">
        <v>30</v>
      </c>
      <c r="HX113" s="10">
        <v>36</v>
      </c>
      <c r="HY113" s="10">
        <v>39</v>
      </c>
      <c r="HZ113" s="10">
        <v>38</v>
      </c>
      <c r="IA113" s="10">
        <v>35</v>
      </c>
      <c r="IB113" s="10">
        <v>38</v>
      </c>
      <c r="IC113" s="10">
        <v>39</v>
      </c>
      <c r="ID113" s="10">
        <v>33</v>
      </c>
      <c r="IE113" s="10">
        <v>32</v>
      </c>
      <c r="IF113" s="10">
        <v>37</v>
      </c>
      <c r="IG113" s="10">
        <v>40</v>
      </c>
      <c r="IH113" s="10">
        <v>36</v>
      </c>
      <c r="II113" s="10">
        <v>19</v>
      </c>
      <c r="IJ113" s="10">
        <v>28</v>
      </c>
      <c r="IK113" s="10">
        <v>49</v>
      </c>
      <c r="IL113" s="10">
        <v>36</v>
      </c>
      <c r="IM113" s="10">
        <v>28</v>
      </c>
      <c r="IN113" s="10">
        <v>44</v>
      </c>
      <c r="IO113" s="10">
        <v>35</v>
      </c>
      <c r="IP113" s="10">
        <v>18</v>
      </c>
      <c r="IQ113" s="15">
        <v>25</v>
      </c>
      <c r="IR113" s="21">
        <f t="shared" si="61"/>
        <v>77</v>
      </c>
      <c r="IT113" s="41"/>
      <c r="IU113" s="41"/>
    </row>
    <row r="114" spans="1:255" ht="12.75" customHeight="1" x14ac:dyDescent="0.2">
      <c r="A114" s="21">
        <v>2014</v>
      </c>
      <c r="B114" s="21">
        <v>340130003</v>
      </c>
      <c r="C114" s="20">
        <f>INDEX(Sites!$A:$N,MATCH($B114,Sites!$A:$A,0),2)</f>
        <v>40.720989000000003</v>
      </c>
      <c r="D114" s="21" t="str">
        <f>INDEX(Sites!$A:$N,MATCH($B114,Sites!$A:$A,0),4)</f>
        <v>NJ</v>
      </c>
      <c r="E114" s="21" t="str">
        <f>INDEX(Sites!$A:$N,MATCH($B114,Sites!$A:$A,0),10)</f>
        <v>27.0</v>
      </c>
      <c r="F114" s="21" t="str">
        <f>INDEX(Sites!$A:$N,MATCH($B114,Sites!$A:$A,0),6)</f>
        <v>Newark Firehouse</v>
      </c>
      <c r="G114" s="16">
        <v>30</v>
      </c>
      <c r="H114" s="10">
        <v>40</v>
      </c>
      <c r="I114" s="10">
        <v>38</v>
      </c>
      <c r="J114" s="10">
        <v>22</v>
      </c>
      <c r="K114" s="10">
        <v>33</v>
      </c>
      <c r="L114" s="10">
        <v>29</v>
      </c>
      <c r="M114" s="10">
        <v>22</v>
      </c>
      <c r="N114" s="10">
        <v>48</v>
      </c>
      <c r="O114" s="10">
        <v>49</v>
      </c>
      <c r="P114" s="10">
        <v>36</v>
      </c>
      <c r="Q114" s="10">
        <v>50</v>
      </c>
      <c r="R114" s="10">
        <v>35</v>
      </c>
      <c r="S114" s="10">
        <v>37</v>
      </c>
      <c r="T114" s="10">
        <v>30</v>
      </c>
      <c r="U114" s="10">
        <v>46</v>
      </c>
      <c r="V114" s="10">
        <v>41</v>
      </c>
      <c r="W114" s="10">
        <v>31</v>
      </c>
      <c r="X114" s="10">
        <v>27</v>
      </c>
      <c r="Y114" s="10">
        <v>22</v>
      </c>
      <c r="Z114" s="10">
        <v>42</v>
      </c>
      <c r="AA114" s="10">
        <v>46</v>
      </c>
      <c r="AB114" s="10">
        <v>47</v>
      </c>
      <c r="AC114" s="10">
        <v>41</v>
      </c>
      <c r="AD114" s="10">
        <v>36</v>
      </c>
      <c r="AE114" s="10">
        <v>32</v>
      </c>
      <c r="AF114" s="10">
        <v>41</v>
      </c>
      <c r="AG114" s="10">
        <v>33</v>
      </c>
      <c r="AH114" s="10">
        <v>28</v>
      </c>
      <c r="AI114" s="10">
        <v>26</v>
      </c>
      <c r="AJ114" s="10">
        <v>34</v>
      </c>
      <c r="AK114" s="10">
        <v>39</v>
      </c>
      <c r="AL114" s="10">
        <v>37</v>
      </c>
      <c r="AM114" s="10">
        <v>11</v>
      </c>
      <c r="AN114" s="10">
        <v>33</v>
      </c>
      <c r="AO114" s="10">
        <v>24</v>
      </c>
      <c r="AP114" s="10">
        <v>39</v>
      </c>
      <c r="AQ114" s="10">
        <v>46</v>
      </c>
      <c r="AR114" s="10">
        <v>27</v>
      </c>
      <c r="AS114" s="10">
        <v>41</v>
      </c>
      <c r="AT114" s="10">
        <v>48</v>
      </c>
      <c r="AU114" s="10">
        <v>48</v>
      </c>
      <c r="AV114" s="10">
        <v>51</v>
      </c>
      <c r="AW114" s="10">
        <v>50</v>
      </c>
      <c r="AX114" s="10">
        <v>54</v>
      </c>
      <c r="AY114" s="10">
        <v>42</v>
      </c>
      <c r="AZ114" s="10">
        <v>32</v>
      </c>
      <c r="BA114" s="10">
        <v>40</v>
      </c>
      <c r="BB114" s="10">
        <v>37</v>
      </c>
      <c r="BC114" s="10">
        <v>27</v>
      </c>
      <c r="BD114" s="10">
        <v>49</v>
      </c>
      <c r="BE114" s="10">
        <v>43</v>
      </c>
      <c r="BF114" s="10">
        <v>22</v>
      </c>
      <c r="BG114" s="10">
        <v>49</v>
      </c>
      <c r="BH114" s="10">
        <v>38</v>
      </c>
      <c r="BI114" s="10">
        <v>49</v>
      </c>
      <c r="BJ114" s="10">
        <v>34</v>
      </c>
      <c r="BK114" s="10">
        <v>43</v>
      </c>
      <c r="BL114" s="10">
        <v>37</v>
      </c>
      <c r="BM114" s="10">
        <v>43</v>
      </c>
      <c r="BN114" s="10">
        <v>30</v>
      </c>
      <c r="BO114" s="10">
        <v>24</v>
      </c>
      <c r="BP114" s="10">
        <v>45</v>
      </c>
      <c r="BQ114" s="10">
        <v>45</v>
      </c>
      <c r="BR114" s="10">
        <v>45</v>
      </c>
      <c r="BS114" s="10">
        <v>42</v>
      </c>
      <c r="BT114" s="10">
        <v>42</v>
      </c>
      <c r="BU114" s="10">
        <v>44</v>
      </c>
      <c r="BV114" s="10">
        <v>37</v>
      </c>
      <c r="BW114" s="10">
        <v>24</v>
      </c>
      <c r="BX114" s="10">
        <v>15</v>
      </c>
      <c r="BY114" s="10">
        <v>42</v>
      </c>
      <c r="BZ114" s="10">
        <v>55</v>
      </c>
      <c r="CA114" s="10">
        <v>50</v>
      </c>
      <c r="CB114" s="10">
        <v>26</v>
      </c>
      <c r="CC114" s="10">
        <v>17</v>
      </c>
      <c r="CD114" s="10">
        <v>20</v>
      </c>
      <c r="CE114" s="10">
        <v>20</v>
      </c>
      <c r="CF114" s="10" t="s">
        <v>71</v>
      </c>
      <c r="CG114" s="10" t="s">
        <v>71</v>
      </c>
      <c r="CH114" s="10">
        <v>49</v>
      </c>
      <c r="CI114" s="10">
        <v>50</v>
      </c>
      <c r="CJ114" s="10">
        <v>56</v>
      </c>
      <c r="CK114" s="10">
        <v>21</v>
      </c>
      <c r="CL114" s="10">
        <v>27</v>
      </c>
      <c r="CM114" s="10">
        <v>25</v>
      </c>
      <c r="CN114" s="10">
        <v>40</v>
      </c>
      <c r="CO114" s="10">
        <v>55</v>
      </c>
      <c r="CP114" s="10">
        <v>62</v>
      </c>
      <c r="CQ114" s="10">
        <v>20</v>
      </c>
      <c r="CR114" s="10">
        <v>28</v>
      </c>
      <c r="CS114" s="10">
        <v>35</v>
      </c>
      <c r="CT114" s="10">
        <v>35</v>
      </c>
      <c r="CU114" s="10">
        <v>49</v>
      </c>
      <c r="CV114" s="10">
        <v>62</v>
      </c>
      <c r="CW114" s="10">
        <v>56</v>
      </c>
      <c r="CX114" s="10">
        <v>53</v>
      </c>
      <c r="CY114" s="10">
        <v>38</v>
      </c>
      <c r="CZ114" s="10">
        <v>22</v>
      </c>
      <c r="DA114" s="10">
        <v>38</v>
      </c>
      <c r="DB114" s="10">
        <v>48</v>
      </c>
      <c r="DC114" s="10">
        <v>32</v>
      </c>
      <c r="DD114" s="10">
        <v>17</v>
      </c>
      <c r="DE114" s="10">
        <v>21</v>
      </c>
      <c r="DF114" s="10">
        <v>14</v>
      </c>
      <c r="DG114" s="10">
        <v>22</v>
      </c>
      <c r="DH114" s="10">
        <v>34</v>
      </c>
      <c r="DI114" s="10">
        <v>28</v>
      </c>
      <c r="DJ114" s="10">
        <v>40</v>
      </c>
      <c r="DK114" s="10">
        <v>69</v>
      </c>
      <c r="DL114" s="10">
        <v>46</v>
      </c>
      <c r="DM114" s="10">
        <v>32</v>
      </c>
      <c r="DN114" s="10">
        <v>37</v>
      </c>
      <c r="DO114" s="10">
        <v>43</v>
      </c>
      <c r="DP114" s="10">
        <v>50</v>
      </c>
      <c r="DQ114" s="10">
        <v>54</v>
      </c>
      <c r="DR114" s="10">
        <v>41</v>
      </c>
      <c r="DS114" s="10">
        <v>34</v>
      </c>
      <c r="DT114" s="10">
        <v>32</v>
      </c>
      <c r="DU114" s="10">
        <v>43</v>
      </c>
      <c r="DV114" s="10">
        <v>63</v>
      </c>
      <c r="DW114" s="10">
        <v>47</v>
      </c>
      <c r="DX114" s="10">
        <v>51</v>
      </c>
      <c r="DY114" s="10">
        <v>58</v>
      </c>
      <c r="DZ114" s="10">
        <v>48</v>
      </c>
      <c r="EA114" s="10">
        <v>51</v>
      </c>
      <c r="EB114" s="10">
        <v>31</v>
      </c>
      <c r="EC114" s="10">
        <v>30</v>
      </c>
      <c r="ED114" s="10">
        <v>53</v>
      </c>
      <c r="EE114" s="10">
        <v>72</v>
      </c>
      <c r="EF114" s="10">
        <v>68</v>
      </c>
      <c r="EG114" s="10">
        <v>63</v>
      </c>
      <c r="EH114" s="10">
        <v>46</v>
      </c>
      <c r="EI114" s="10">
        <v>50</v>
      </c>
      <c r="EJ114" s="10">
        <v>57</v>
      </c>
      <c r="EK114" s="10">
        <v>38</v>
      </c>
      <c r="EL114" s="10">
        <v>35</v>
      </c>
      <c r="EM114" s="10">
        <v>31</v>
      </c>
      <c r="EN114" s="10">
        <v>44</v>
      </c>
      <c r="EO114" s="10">
        <v>45</v>
      </c>
      <c r="EP114" s="10">
        <v>46</v>
      </c>
      <c r="EQ114" s="10">
        <v>42</v>
      </c>
      <c r="ER114" s="10">
        <v>37</v>
      </c>
      <c r="ES114" s="10">
        <v>70</v>
      </c>
      <c r="ET114" s="10">
        <v>62</v>
      </c>
      <c r="EU114" s="10">
        <v>63</v>
      </c>
      <c r="EV114" s="10">
        <v>34</v>
      </c>
      <c r="EW114" s="10">
        <v>50</v>
      </c>
      <c r="EX114" s="10">
        <v>51</v>
      </c>
      <c r="EY114" s="10">
        <v>51</v>
      </c>
      <c r="EZ114" s="10">
        <v>52</v>
      </c>
      <c r="FA114" s="10">
        <v>30</v>
      </c>
      <c r="FB114" s="10">
        <v>40</v>
      </c>
      <c r="FC114" s="10">
        <v>62</v>
      </c>
      <c r="FD114" s="10">
        <v>48</v>
      </c>
      <c r="FE114" s="10">
        <v>53</v>
      </c>
      <c r="FF114" s="10">
        <v>46</v>
      </c>
      <c r="FG114" s="10">
        <v>54</v>
      </c>
      <c r="FH114" s="10">
        <v>74</v>
      </c>
      <c r="FI114" s="10">
        <v>45</v>
      </c>
      <c r="FJ114" s="10">
        <v>37</v>
      </c>
      <c r="FK114" s="10">
        <v>36</v>
      </c>
      <c r="FL114" s="10">
        <v>44</v>
      </c>
      <c r="FM114" s="10">
        <v>57</v>
      </c>
      <c r="FN114" s="10">
        <v>46</v>
      </c>
      <c r="FO114" s="10">
        <v>32</v>
      </c>
      <c r="FP114" s="10">
        <v>40</v>
      </c>
      <c r="FQ114" s="10">
        <v>43</v>
      </c>
      <c r="FR114" s="10">
        <v>33</v>
      </c>
      <c r="FS114" s="10">
        <v>68</v>
      </c>
      <c r="FT114" s="10">
        <v>46</v>
      </c>
      <c r="FU114" s="10">
        <v>39</v>
      </c>
      <c r="FV114" s="10">
        <v>38</v>
      </c>
      <c r="FW114" s="10">
        <v>53</v>
      </c>
      <c r="FX114" s="10">
        <v>44</v>
      </c>
      <c r="FY114" s="10">
        <v>22</v>
      </c>
      <c r="FZ114" s="10">
        <v>23</v>
      </c>
      <c r="GA114" s="10">
        <v>32</v>
      </c>
      <c r="GB114" s="10">
        <v>46</v>
      </c>
      <c r="GC114" s="10">
        <v>44</v>
      </c>
      <c r="GD114" s="10">
        <v>75</v>
      </c>
      <c r="GE114" s="10">
        <v>35</v>
      </c>
      <c r="GF114" s="10">
        <v>39</v>
      </c>
      <c r="GG114" s="10">
        <v>42</v>
      </c>
      <c r="GH114" s="10">
        <v>46</v>
      </c>
      <c r="GI114" s="10">
        <v>44</v>
      </c>
      <c r="GJ114" s="10">
        <v>56</v>
      </c>
      <c r="GK114" s="10">
        <v>45</v>
      </c>
      <c r="GL114" s="10">
        <v>59</v>
      </c>
      <c r="GM114" s="10">
        <v>34</v>
      </c>
      <c r="GN114" s="10">
        <v>49</v>
      </c>
      <c r="GO114" s="10">
        <v>37</v>
      </c>
      <c r="GP114" s="10">
        <v>26</v>
      </c>
      <c r="GQ114" s="10">
        <v>24</v>
      </c>
      <c r="GR114" s="10">
        <v>27</v>
      </c>
      <c r="GS114" s="10">
        <v>41</v>
      </c>
      <c r="GT114" s="10">
        <v>42</v>
      </c>
      <c r="GU114" s="10">
        <v>23</v>
      </c>
      <c r="GV114" s="10">
        <v>34</v>
      </c>
      <c r="GW114" s="10">
        <v>40</v>
      </c>
      <c r="GX114" s="10">
        <v>36</v>
      </c>
      <c r="GY114" s="10">
        <v>49</v>
      </c>
      <c r="GZ114" s="10">
        <v>52</v>
      </c>
      <c r="HA114" s="10">
        <v>29</v>
      </c>
      <c r="HB114" s="10">
        <v>40</v>
      </c>
      <c r="HC114" s="10">
        <v>28</v>
      </c>
      <c r="HD114" s="10">
        <v>28</v>
      </c>
      <c r="HE114" s="10">
        <v>27</v>
      </c>
      <c r="HF114" s="10">
        <v>23</v>
      </c>
      <c r="HG114" s="10">
        <v>19</v>
      </c>
      <c r="HH114" s="10">
        <v>40</v>
      </c>
      <c r="HI114" s="10">
        <v>44</v>
      </c>
      <c r="HJ114" s="10">
        <v>51</v>
      </c>
      <c r="HK114" s="10">
        <v>25</v>
      </c>
      <c r="HL114" s="10">
        <v>13</v>
      </c>
      <c r="HM114" s="10">
        <v>15</v>
      </c>
      <c r="HN114" s="10">
        <v>16</v>
      </c>
      <c r="HO114" s="10">
        <v>24</v>
      </c>
      <c r="HP114" s="10">
        <v>26</v>
      </c>
      <c r="HQ114" s="10">
        <v>22</v>
      </c>
      <c r="HR114" s="10">
        <v>33</v>
      </c>
      <c r="HS114" s="10">
        <v>35</v>
      </c>
      <c r="HT114" s="10">
        <v>40</v>
      </c>
      <c r="HU114" s="10">
        <v>39</v>
      </c>
      <c r="HV114" s="10">
        <v>24</v>
      </c>
      <c r="HW114" s="10">
        <v>19</v>
      </c>
      <c r="HX114" s="10">
        <v>28</v>
      </c>
      <c r="HY114" s="10">
        <v>24</v>
      </c>
      <c r="HZ114" s="10">
        <v>23</v>
      </c>
      <c r="IA114" s="10">
        <v>15</v>
      </c>
      <c r="IB114" s="10">
        <v>32</v>
      </c>
      <c r="IC114" s="10">
        <v>32</v>
      </c>
      <c r="ID114" s="10">
        <v>26</v>
      </c>
      <c r="IE114" s="10">
        <v>30</v>
      </c>
      <c r="IF114" s="10">
        <v>26</v>
      </c>
      <c r="IG114" s="10">
        <v>28</v>
      </c>
      <c r="IH114" s="10">
        <v>23</v>
      </c>
      <c r="II114" s="10">
        <v>20</v>
      </c>
      <c r="IJ114" s="10">
        <v>28</v>
      </c>
      <c r="IK114" s="10">
        <v>42</v>
      </c>
      <c r="IL114" s="10">
        <v>34</v>
      </c>
      <c r="IM114" s="10">
        <v>30</v>
      </c>
      <c r="IN114" s="10">
        <v>19</v>
      </c>
      <c r="IO114" s="10">
        <v>31</v>
      </c>
      <c r="IP114" s="10">
        <v>17</v>
      </c>
      <c r="IQ114" s="15">
        <v>21</v>
      </c>
      <c r="IR114" s="21">
        <f t="shared" si="61"/>
        <v>75</v>
      </c>
      <c r="IT114" s="41"/>
      <c r="IU114" s="41"/>
    </row>
    <row r="115" spans="1:255" ht="12.75" customHeight="1" x14ac:dyDescent="0.2">
      <c r="A115" s="21">
        <v>2014</v>
      </c>
      <c r="B115" s="21">
        <v>340315001</v>
      </c>
      <c r="C115" s="20">
        <f>INDEX(Sites!$A:$N,MATCH($B115,Sites!$A:$A,0),2)</f>
        <v>41.058616999999998</v>
      </c>
      <c r="D115" s="21" t="str">
        <f>INDEX(Sites!$A:$N,MATCH($B115,Sites!$A:$A,0),4)</f>
        <v>NJ</v>
      </c>
      <c r="E115" s="21" t="str">
        <f>INDEX(Sites!$A:$N,MATCH($B115,Sites!$A:$A,0),10)</f>
        <v>307.0</v>
      </c>
      <c r="F115" s="40" t="str">
        <f>INDEX(Sites!$A:$N,MATCH($B115,Sites!$A:$A,0),6)</f>
        <v>Ramapo</v>
      </c>
      <c r="G115" s="16" t="s">
        <v>71</v>
      </c>
      <c r="H115" s="10" t="s">
        <v>71</v>
      </c>
      <c r="I115" s="10" t="s">
        <v>71</v>
      </c>
      <c r="J115" s="10" t="s">
        <v>71</v>
      </c>
      <c r="K115" s="10" t="s">
        <v>71</v>
      </c>
      <c r="L115" s="10" t="s">
        <v>71</v>
      </c>
      <c r="M115" s="10" t="s">
        <v>71</v>
      </c>
      <c r="N115" s="10" t="s">
        <v>71</v>
      </c>
      <c r="O115" s="10" t="s">
        <v>71</v>
      </c>
      <c r="P115" s="10" t="s">
        <v>71</v>
      </c>
      <c r="Q115" s="10" t="s">
        <v>71</v>
      </c>
      <c r="R115" s="10" t="s">
        <v>71</v>
      </c>
      <c r="S115" s="10">
        <v>38</v>
      </c>
      <c r="T115" s="10">
        <v>36</v>
      </c>
      <c r="U115" s="10">
        <v>46</v>
      </c>
      <c r="V115" s="10">
        <v>39</v>
      </c>
      <c r="W115" s="10">
        <v>36</v>
      </c>
      <c r="X115" s="10">
        <v>36</v>
      </c>
      <c r="Y115" s="10">
        <v>34</v>
      </c>
      <c r="Z115" s="10">
        <v>42</v>
      </c>
      <c r="AA115" s="10">
        <v>46</v>
      </c>
      <c r="AB115" s="10">
        <v>48</v>
      </c>
      <c r="AC115" s="10">
        <v>42</v>
      </c>
      <c r="AD115" s="10">
        <v>36</v>
      </c>
      <c r="AE115" s="10">
        <v>33</v>
      </c>
      <c r="AF115" s="10">
        <v>43</v>
      </c>
      <c r="AG115" s="10">
        <v>38</v>
      </c>
      <c r="AH115" s="10">
        <v>37</v>
      </c>
      <c r="AI115" s="10">
        <v>34</v>
      </c>
      <c r="AJ115" s="10">
        <v>37</v>
      </c>
      <c r="AK115" s="10">
        <v>43</v>
      </c>
      <c r="AL115" s="10">
        <v>46</v>
      </c>
      <c r="AM115" s="10">
        <v>25</v>
      </c>
      <c r="AN115" s="10">
        <v>51</v>
      </c>
      <c r="AO115" s="10">
        <v>38</v>
      </c>
      <c r="AP115" s="10">
        <v>40</v>
      </c>
      <c r="AQ115" s="10">
        <v>50</v>
      </c>
      <c r="AR115" s="10">
        <v>43</v>
      </c>
      <c r="AS115" s="10">
        <v>47</v>
      </c>
      <c r="AT115" s="10">
        <v>49</v>
      </c>
      <c r="AU115" s="10">
        <v>54</v>
      </c>
      <c r="AV115" s="10">
        <v>52</v>
      </c>
      <c r="AW115" s="10">
        <v>55</v>
      </c>
      <c r="AX115" s="10">
        <v>64</v>
      </c>
      <c r="AY115" s="10">
        <v>50</v>
      </c>
      <c r="AZ115" s="10">
        <v>34</v>
      </c>
      <c r="BA115" s="10">
        <v>43</v>
      </c>
      <c r="BB115" s="10">
        <v>43</v>
      </c>
      <c r="BC115" s="10">
        <v>38</v>
      </c>
      <c r="BD115" s="10">
        <v>51</v>
      </c>
      <c r="BE115" s="10">
        <v>49</v>
      </c>
      <c r="BF115" s="10">
        <v>45</v>
      </c>
      <c r="BG115" s="10">
        <v>50</v>
      </c>
      <c r="BH115" s="10">
        <v>41</v>
      </c>
      <c r="BI115" s="10">
        <v>51</v>
      </c>
      <c r="BJ115" s="10">
        <v>46</v>
      </c>
      <c r="BK115" s="10">
        <v>47</v>
      </c>
      <c r="BL115" s="10">
        <v>38</v>
      </c>
      <c r="BM115" s="10">
        <v>51</v>
      </c>
      <c r="BN115" s="10">
        <v>38</v>
      </c>
      <c r="BO115" s="10">
        <v>38</v>
      </c>
      <c r="BP115" s="10">
        <v>53</v>
      </c>
      <c r="BQ115" s="10">
        <v>47</v>
      </c>
      <c r="BR115" s="10">
        <v>50</v>
      </c>
      <c r="BS115" s="10">
        <v>42</v>
      </c>
      <c r="BT115" s="10">
        <v>48</v>
      </c>
      <c r="BU115" s="10">
        <v>46</v>
      </c>
      <c r="BV115" s="10">
        <v>49</v>
      </c>
      <c r="BW115" s="10">
        <v>42</v>
      </c>
      <c r="BX115" s="10">
        <v>40</v>
      </c>
      <c r="BY115" s="10">
        <v>50</v>
      </c>
      <c r="BZ115" s="10">
        <v>54</v>
      </c>
      <c r="CA115" s="10">
        <v>62</v>
      </c>
      <c r="CB115" s="10">
        <v>45</v>
      </c>
      <c r="CC115" s="10">
        <v>29</v>
      </c>
      <c r="CD115" s="10">
        <v>30</v>
      </c>
      <c r="CE115" s="10">
        <v>30</v>
      </c>
      <c r="CF115" s="10">
        <v>48</v>
      </c>
      <c r="CG115" s="10">
        <v>45</v>
      </c>
      <c r="CH115" s="10">
        <v>55</v>
      </c>
      <c r="CI115" s="10">
        <v>52</v>
      </c>
      <c r="CJ115" s="10">
        <v>60</v>
      </c>
      <c r="CK115" s="10">
        <v>31</v>
      </c>
      <c r="CL115" s="10">
        <v>24</v>
      </c>
      <c r="CM115" s="10" t="s">
        <v>71</v>
      </c>
      <c r="CN115" s="10" t="s">
        <v>71</v>
      </c>
      <c r="CO115" s="10" t="s">
        <v>71</v>
      </c>
      <c r="CP115" s="10">
        <v>68</v>
      </c>
      <c r="CQ115" s="10">
        <v>25</v>
      </c>
      <c r="CR115" s="10">
        <v>36</v>
      </c>
      <c r="CS115" s="10">
        <v>37</v>
      </c>
      <c r="CT115" s="10">
        <v>37</v>
      </c>
      <c r="CU115" s="10">
        <v>58</v>
      </c>
      <c r="CV115" s="10">
        <v>59</v>
      </c>
      <c r="CW115" s="10">
        <v>57</v>
      </c>
      <c r="CX115" s="10">
        <v>42</v>
      </c>
      <c r="CY115" s="10">
        <v>37</v>
      </c>
      <c r="CZ115" s="10">
        <v>22</v>
      </c>
      <c r="DA115" s="10">
        <v>34</v>
      </c>
      <c r="DB115" s="10">
        <v>50</v>
      </c>
      <c r="DC115" s="10">
        <v>42</v>
      </c>
      <c r="DD115" s="10">
        <v>40</v>
      </c>
      <c r="DE115" s="10">
        <v>32</v>
      </c>
      <c r="DF115" s="10">
        <v>26</v>
      </c>
      <c r="DG115" s="10">
        <v>35</v>
      </c>
      <c r="DH115" s="10">
        <v>31</v>
      </c>
      <c r="DI115" s="10">
        <v>25</v>
      </c>
      <c r="DJ115" s="10">
        <v>57</v>
      </c>
      <c r="DK115" s="10">
        <v>63</v>
      </c>
      <c r="DL115" s="10">
        <v>47</v>
      </c>
      <c r="DM115" s="10">
        <v>33</v>
      </c>
      <c r="DN115" s="10">
        <v>34</v>
      </c>
      <c r="DO115" s="10">
        <v>47</v>
      </c>
      <c r="DP115" s="10">
        <v>67</v>
      </c>
      <c r="DQ115" s="10">
        <v>54</v>
      </c>
      <c r="DR115" s="10">
        <v>51</v>
      </c>
      <c r="DS115" s="10">
        <v>47</v>
      </c>
      <c r="DT115" s="10">
        <v>30</v>
      </c>
      <c r="DU115" s="10">
        <v>41</v>
      </c>
      <c r="DV115" s="10">
        <v>54</v>
      </c>
      <c r="DW115" s="10">
        <v>56</v>
      </c>
      <c r="DX115" s="10">
        <v>59</v>
      </c>
      <c r="DY115" s="10">
        <v>60</v>
      </c>
      <c r="DZ115" s="10">
        <v>61</v>
      </c>
      <c r="EA115" s="10">
        <v>58</v>
      </c>
      <c r="EB115" s="10">
        <v>29</v>
      </c>
      <c r="EC115" s="10">
        <v>29</v>
      </c>
      <c r="ED115" s="10">
        <v>46</v>
      </c>
      <c r="EE115" s="10">
        <v>64</v>
      </c>
      <c r="EF115" s="10">
        <v>64</v>
      </c>
      <c r="EG115" s="10">
        <v>54</v>
      </c>
      <c r="EH115" s="10">
        <v>48</v>
      </c>
      <c r="EI115" s="10">
        <v>47</v>
      </c>
      <c r="EJ115" s="10">
        <v>62</v>
      </c>
      <c r="EK115" s="10">
        <v>43</v>
      </c>
      <c r="EL115" s="10">
        <v>39</v>
      </c>
      <c r="EM115" s="10">
        <v>39</v>
      </c>
      <c r="EN115" s="10">
        <v>36</v>
      </c>
      <c r="EO115" s="10">
        <v>40</v>
      </c>
      <c r="EP115" s="10">
        <v>43</v>
      </c>
      <c r="EQ115" s="10">
        <v>53</v>
      </c>
      <c r="ER115" s="10">
        <v>50</v>
      </c>
      <c r="ES115" s="10">
        <v>51</v>
      </c>
      <c r="ET115" s="10">
        <v>50</v>
      </c>
      <c r="EU115" s="10">
        <v>59</v>
      </c>
      <c r="EV115" s="10">
        <v>29</v>
      </c>
      <c r="EW115" s="10">
        <v>34</v>
      </c>
      <c r="EX115" s="10">
        <v>44</v>
      </c>
      <c r="EY115" s="10">
        <v>46</v>
      </c>
      <c r="EZ115" s="10">
        <v>44</v>
      </c>
      <c r="FA115" s="10">
        <v>20</v>
      </c>
      <c r="FB115" s="10">
        <v>41</v>
      </c>
      <c r="FC115" s="10">
        <v>52</v>
      </c>
      <c r="FD115" s="10">
        <v>52</v>
      </c>
      <c r="FE115" s="10">
        <v>48</v>
      </c>
      <c r="FF115" s="10">
        <v>51</v>
      </c>
      <c r="FG115" s="10">
        <v>41</v>
      </c>
      <c r="FH115" s="10">
        <v>55</v>
      </c>
      <c r="FI115" s="10">
        <v>34</v>
      </c>
      <c r="FJ115" s="10">
        <v>33</v>
      </c>
      <c r="FK115" s="10">
        <v>26</v>
      </c>
      <c r="FL115" s="10">
        <v>37</v>
      </c>
      <c r="FM115" s="10">
        <v>43</v>
      </c>
      <c r="FN115" s="10">
        <v>49</v>
      </c>
      <c r="FO115" s="10">
        <v>35</v>
      </c>
      <c r="FP115" s="10">
        <v>34</v>
      </c>
      <c r="FQ115" s="10">
        <v>39</v>
      </c>
      <c r="FR115" s="10">
        <v>27</v>
      </c>
      <c r="FS115" s="10">
        <v>55</v>
      </c>
      <c r="FT115" s="10">
        <v>47</v>
      </c>
      <c r="FU115" s="10">
        <v>32</v>
      </c>
      <c r="FV115" s="10">
        <v>55</v>
      </c>
      <c r="FW115" s="10">
        <v>69</v>
      </c>
      <c r="FX115" s="10">
        <v>55</v>
      </c>
      <c r="FY115" s="10">
        <v>32</v>
      </c>
      <c r="FZ115" s="10">
        <v>29</v>
      </c>
      <c r="GA115" s="10">
        <v>29</v>
      </c>
      <c r="GB115" s="10">
        <v>41</v>
      </c>
      <c r="GC115" s="10">
        <v>61</v>
      </c>
      <c r="GD115" s="10">
        <v>65</v>
      </c>
      <c r="GE115" s="10">
        <v>31</v>
      </c>
      <c r="GF115" s="10">
        <v>38</v>
      </c>
      <c r="GG115" s="10">
        <v>48</v>
      </c>
      <c r="GH115" s="10">
        <v>37</v>
      </c>
      <c r="GI115" s="10">
        <v>36</v>
      </c>
      <c r="GJ115" s="10">
        <v>53</v>
      </c>
      <c r="GK115" s="10">
        <v>37</v>
      </c>
      <c r="GL115" s="10">
        <v>68</v>
      </c>
      <c r="GM115" s="10">
        <v>51</v>
      </c>
      <c r="GN115" s="10">
        <v>53</v>
      </c>
      <c r="GO115" s="10">
        <v>33</v>
      </c>
      <c r="GP115" s="10">
        <v>39</v>
      </c>
      <c r="GQ115" s="10">
        <v>29</v>
      </c>
      <c r="GR115" s="10">
        <v>45</v>
      </c>
      <c r="GS115" s="10">
        <v>36</v>
      </c>
      <c r="GT115" s="10">
        <v>34</v>
      </c>
      <c r="GU115" s="10">
        <v>24</v>
      </c>
      <c r="GV115" s="10">
        <v>28</v>
      </c>
      <c r="GW115" s="10">
        <v>36</v>
      </c>
      <c r="GX115" s="10">
        <v>36</v>
      </c>
      <c r="GY115" s="10">
        <v>44</v>
      </c>
      <c r="GZ115" s="10">
        <v>45</v>
      </c>
      <c r="HA115" s="10">
        <v>33</v>
      </c>
      <c r="HB115" s="10">
        <v>42</v>
      </c>
      <c r="HC115" s="10">
        <v>36</v>
      </c>
      <c r="HD115" s="10">
        <v>29</v>
      </c>
      <c r="HE115" s="10">
        <v>33</v>
      </c>
      <c r="HF115" s="10">
        <v>32</v>
      </c>
      <c r="HG115" s="10">
        <v>25</v>
      </c>
      <c r="HH115" s="10">
        <v>42</v>
      </c>
      <c r="HI115" s="10">
        <v>47</v>
      </c>
      <c r="HJ115" s="10">
        <v>47</v>
      </c>
      <c r="HK115" s="10">
        <v>38</v>
      </c>
      <c r="HL115" s="10">
        <v>28</v>
      </c>
      <c r="HM115" s="10">
        <v>22</v>
      </c>
      <c r="HN115" s="10">
        <v>25</v>
      </c>
      <c r="HO115" s="10">
        <v>31</v>
      </c>
      <c r="HP115" s="10">
        <v>26</v>
      </c>
      <c r="HQ115" s="10">
        <v>24</v>
      </c>
      <c r="HR115" s="10">
        <v>38</v>
      </c>
      <c r="HS115" s="10">
        <v>41</v>
      </c>
      <c r="HT115" s="10">
        <v>43</v>
      </c>
      <c r="HU115" s="10">
        <v>40</v>
      </c>
      <c r="HV115" s="10">
        <v>31</v>
      </c>
      <c r="HW115" s="10">
        <v>23</v>
      </c>
      <c r="HX115" s="10">
        <v>34</v>
      </c>
      <c r="HY115" s="10">
        <v>33</v>
      </c>
      <c r="HZ115" s="10">
        <v>33</v>
      </c>
      <c r="IA115" s="10">
        <v>28</v>
      </c>
      <c r="IB115" s="10">
        <v>37</v>
      </c>
      <c r="IC115" s="10">
        <v>35</v>
      </c>
      <c r="ID115" s="10">
        <v>26</v>
      </c>
      <c r="IE115" s="10">
        <v>29</v>
      </c>
      <c r="IF115" s="10">
        <v>28</v>
      </c>
      <c r="IG115" s="10">
        <v>29</v>
      </c>
      <c r="IH115" s="10">
        <v>25</v>
      </c>
      <c r="II115" s="10">
        <v>23</v>
      </c>
      <c r="IJ115" s="10">
        <v>35</v>
      </c>
      <c r="IK115" s="10">
        <v>46</v>
      </c>
      <c r="IL115" s="10">
        <v>36</v>
      </c>
      <c r="IM115" s="10">
        <v>36</v>
      </c>
      <c r="IN115" s="10">
        <v>33</v>
      </c>
      <c r="IO115" s="10">
        <v>35</v>
      </c>
      <c r="IP115" s="10">
        <v>19</v>
      </c>
      <c r="IQ115" s="15">
        <v>25</v>
      </c>
      <c r="IR115" s="21">
        <f t="shared" si="61"/>
        <v>69</v>
      </c>
      <c r="IT115" s="41"/>
      <c r="IU115" s="41"/>
    </row>
    <row r="116" spans="1:255" ht="12.75" customHeight="1" x14ac:dyDescent="0.2">
      <c r="A116" s="21">
        <v>2014</v>
      </c>
      <c r="B116" s="21">
        <v>340210005</v>
      </c>
      <c r="C116" s="20">
        <f>INDEX(Sites!$A:$N,MATCH($B116,Sites!$A:$A,0),2)</f>
        <v>40.283092000000003</v>
      </c>
      <c r="D116" s="21" t="str">
        <f>INDEX(Sites!$A:$N,MATCH($B116,Sites!$A:$A,0),4)</f>
        <v>NJ</v>
      </c>
      <c r="E116" s="21" t="str">
        <f>INDEX(Sites!$A:$N,MATCH($B116,Sites!$A:$A,0),10)</f>
        <v>30.0</v>
      </c>
      <c r="F116" s="40" t="str">
        <f>INDEX(Sites!$A:$N,MATCH($B116,Sites!$A:$A,0),6)</f>
        <v>Rider University</v>
      </c>
      <c r="G116" s="16">
        <v>37</v>
      </c>
      <c r="H116" s="10">
        <v>41</v>
      </c>
      <c r="I116" s="10">
        <v>40</v>
      </c>
      <c r="J116" s="10">
        <v>30</v>
      </c>
      <c r="K116" s="10">
        <v>36</v>
      </c>
      <c r="L116" s="10">
        <v>34</v>
      </c>
      <c r="M116" s="10">
        <v>26</v>
      </c>
      <c r="N116" s="10">
        <v>49</v>
      </c>
      <c r="O116" s="10">
        <v>51</v>
      </c>
      <c r="P116" s="10">
        <v>39</v>
      </c>
      <c r="Q116" s="10">
        <v>48</v>
      </c>
      <c r="R116" s="10">
        <v>47</v>
      </c>
      <c r="S116" s="10">
        <v>39</v>
      </c>
      <c r="T116" s="10">
        <v>39</v>
      </c>
      <c r="U116" s="10">
        <v>45</v>
      </c>
      <c r="V116" s="10">
        <v>41</v>
      </c>
      <c r="W116" s="10">
        <v>31</v>
      </c>
      <c r="X116" s="10">
        <v>39</v>
      </c>
      <c r="Y116" s="10">
        <v>37</v>
      </c>
      <c r="Z116" s="10">
        <v>40</v>
      </c>
      <c r="AA116" s="10">
        <v>45</v>
      </c>
      <c r="AB116" s="10">
        <v>47</v>
      </c>
      <c r="AC116" s="10">
        <v>42</v>
      </c>
      <c r="AD116" s="10">
        <v>35</v>
      </c>
      <c r="AE116" s="10">
        <v>39</v>
      </c>
      <c r="AF116" s="10">
        <v>42</v>
      </c>
      <c r="AG116" s="10">
        <v>38</v>
      </c>
      <c r="AH116" s="10">
        <v>42</v>
      </c>
      <c r="AI116" s="10">
        <v>29</v>
      </c>
      <c r="AJ116" s="10">
        <v>37</v>
      </c>
      <c r="AK116" s="10">
        <v>45</v>
      </c>
      <c r="AL116" s="10">
        <v>42</v>
      </c>
      <c r="AM116" s="10">
        <v>23</v>
      </c>
      <c r="AN116" s="10">
        <v>49</v>
      </c>
      <c r="AO116" s="10">
        <v>42</v>
      </c>
      <c r="AP116" s="10">
        <v>42</v>
      </c>
      <c r="AQ116" s="10">
        <v>50</v>
      </c>
      <c r="AR116" s="10">
        <v>40</v>
      </c>
      <c r="AS116" s="10">
        <v>43</v>
      </c>
      <c r="AT116" s="10">
        <v>50</v>
      </c>
      <c r="AU116" s="10">
        <v>55</v>
      </c>
      <c r="AV116" s="10">
        <v>52</v>
      </c>
      <c r="AW116" s="10">
        <v>58</v>
      </c>
      <c r="AX116" s="10">
        <v>59</v>
      </c>
      <c r="AY116" s="10">
        <v>47</v>
      </c>
      <c r="AZ116" s="10">
        <v>36</v>
      </c>
      <c r="BA116" s="10">
        <v>43</v>
      </c>
      <c r="BB116" s="10">
        <v>46</v>
      </c>
      <c r="BC116" s="10">
        <v>41</v>
      </c>
      <c r="BD116" s="10">
        <v>52</v>
      </c>
      <c r="BE116" s="10">
        <v>49</v>
      </c>
      <c r="BF116" s="10">
        <v>49</v>
      </c>
      <c r="BG116" s="10">
        <v>56</v>
      </c>
      <c r="BH116" s="10">
        <v>40</v>
      </c>
      <c r="BI116" s="10">
        <v>52</v>
      </c>
      <c r="BJ116" s="10">
        <v>52</v>
      </c>
      <c r="BK116" s="10">
        <v>49</v>
      </c>
      <c r="BL116" s="10">
        <v>42</v>
      </c>
      <c r="BM116" s="10">
        <v>46</v>
      </c>
      <c r="BN116" s="10">
        <v>36</v>
      </c>
      <c r="BO116" s="10">
        <v>35</v>
      </c>
      <c r="BP116" s="10">
        <v>54</v>
      </c>
      <c r="BQ116" s="10">
        <v>48</v>
      </c>
      <c r="BR116" s="10">
        <v>48</v>
      </c>
      <c r="BS116" s="10">
        <v>45</v>
      </c>
      <c r="BT116" s="10">
        <v>47</v>
      </c>
      <c r="BU116" s="10">
        <v>48</v>
      </c>
      <c r="BV116" s="10">
        <v>43</v>
      </c>
      <c r="BW116" s="10">
        <v>44</v>
      </c>
      <c r="BX116" s="10">
        <v>33</v>
      </c>
      <c r="BY116" s="10">
        <v>49</v>
      </c>
      <c r="BZ116" s="10">
        <v>60</v>
      </c>
      <c r="CA116" s="10">
        <v>64</v>
      </c>
      <c r="CB116" s="10">
        <v>40</v>
      </c>
      <c r="CC116" s="10">
        <v>29</v>
      </c>
      <c r="CD116" s="10">
        <v>29</v>
      </c>
      <c r="CE116" s="10">
        <v>31</v>
      </c>
      <c r="CF116" s="10">
        <v>50</v>
      </c>
      <c r="CG116" s="10">
        <v>48</v>
      </c>
      <c r="CH116" s="10">
        <v>55</v>
      </c>
      <c r="CI116" s="10">
        <v>62</v>
      </c>
      <c r="CJ116" s="10">
        <v>56</v>
      </c>
      <c r="CK116" s="10">
        <v>32</v>
      </c>
      <c r="CL116" s="10">
        <v>45</v>
      </c>
      <c r="CM116" s="10">
        <v>30</v>
      </c>
      <c r="CN116" s="10">
        <v>51</v>
      </c>
      <c r="CO116" s="10">
        <v>65</v>
      </c>
      <c r="CP116" s="10">
        <v>66</v>
      </c>
      <c r="CQ116" s="10">
        <v>23</v>
      </c>
      <c r="CR116" s="10">
        <v>30</v>
      </c>
      <c r="CS116" s="10">
        <v>44</v>
      </c>
      <c r="CT116" s="10">
        <v>41</v>
      </c>
      <c r="CU116" s="10">
        <v>54</v>
      </c>
      <c r="CV116" s="10">
        <v>65</v>
      </c>
      <c r="CW116" s="10">
        <v>62</v>
      </c>
      <c r="CX116" s="10">
        <v>56</v>
      </c>
      <c r="CY116" s="10">
        <v>42</v>
      </c>
      <c r="CZ116" s="10">
        <v>28</v>
      </c>
      <c r="DA116" s="10">
        <v>36</v>
      </c>
      <c r="DB116" s="10">
        <v>59</v>
      </c>
      <c r="DC116" s="10">
        <v>37</v>
      </c>
      <c r="DD116" s="10">
        <v>44</v>
      </c>
      <c r="DE116" s="10">
        <v>28</v>
      </c>
      <c r="DF116" s="10">
        <v>23</v>
      </c>
      <c r="DG116" s="10">
        <v>40</v>
      </c>
      <c r="DH116" s="10">
        <v>40</v>
      </c>
      <c r="DI116" s="10">
        <v>39</v>
      </c>
      <c r="DJ116" s="10">
        <v>68</v>
      </c>
      <c r="DK116" s="10">
        <v>64</v>
      </c>
      <c r="DL116" s="10">
        <v>56</v>
      </c>
      <c r="DM116" s="10">
        <v>33</v>
      </c>
      <c r="DN116" s="10">
        <v>44</v>
      </c>
      <c r="DO116" s="10">
        <v>50</v>
      </c>
      <c r="DP116" s="10">
        <v>46</v>
      </c>
      <c r="DQ116" s="10">
        <v>57</v>
      </c>
      <c r="DR116" s="10">
        <v>53</v>
      </c>
      <c r="DS116" s="10">
        <v>39</v>
      </c>
      <c r="DT116" s="10">
        <v>39</v>
      </c>
      <c r="DU116" s="10">
        <v>49</v>
      </c>
      <c r="DV116" s="10">
        <v>52</v>
      </c>
      <c r="DW116" s="10">
        <v>52</v>
      </c>
      <c r="DX116" s="10">
        <v>61</v>
      </c>
      <c r="DY116" s="10">
        <v>57</v>
      </c>
      <c r="DZ116" s="10">
        <v>58</v>
      </c>
      <c r="EA116" s="10">
        <v>58</v>
      </c>
      <c r="EB116" s="10">
        <v>30</v>
      </c>
      <c r="EC116" s="10">
        <v>35</v>
      </c>
      <c r="ED116" s="10">
        <v>58</v>
      </c>
      <c r="EE116" s="10">
        <v>76</v>
      </c>
      <c r="EF116" s="10">
        <v>74</v>
      </c>
      <c r="EG116" s="10">
        <v>31</v>
      </c>
      <c r="EH116" s="10">
        <v>62</v>
      </c>
      <c r="EI116" s="10">
        <v>71</v>
      </c>
      <c r="EJ116" s="10">
        <v>65</v>
      </c>
      <c r="EK116" s="10">
        <v>50</v>
      </c>
      <c r="EL116" s="10">
        <v>60</v>
      </c>
      <c r="EM116" s="10">
        <v>46</v>
      </c>
      <c r="EN116" s="10">
        <v>49</v>
      </c>
      <c r="EO116" s="10">
        <v>46</v>
      </c>
      <c r="EP116" s="10">
        <v>46</v>
      </c>
      <c r="EQ116" s="10">
        <v>52</v>
      </c>
      <c r="ER116" s="10">
        <v>53</v>
      </c>
      <c r="ES116" s="10">
        <v>54</v>
      </c>
      <c r="ET116" s="10">
        <v>64</v>
      </c>
      <c r="EU116" s="10">
        <v>55</v>
      </c>
      <c r="EV116" s="10">
        <v>32</v>
      </c>
      <c r="EW116" s="10">
        <v>48</v>
      </c>
      <c r="EX116" s="10">
        <v>45</v>
      </c>
      <c r="EY116" s="10">
        <v>54</v>
      </c>
      <c r="EZ116" s="10">
        <v>52</v>
      </c>
      <c r="FA116" s="10">
        <v>32</v>
      </c>
      <c r="FB116" s="10">
        <v>38</v>
      </c>
      <c r="FC116" s="10">
        <v>64</v>
      </c>
      <c r="FD116" s="10">
        <v>45</v>
      </c>
      <c r="FE116" s="10">
        <v>50</v>
      </c>
      <c r="FF116" s="10">
        <v>45</v>
      </c>
      <c r="FG116" s="10">
        <v>54</v>
      </c>
      <c r="FH116" s="10">
        <v>54</v>
      </c>
      <c r="FI116" s="10">
        <v>48</v>
      </c>
      <c r="FJ116" s="10">
        <v>43</v>
      </c>
      <c r="FK116" s="10">
        <v>38</v>
      </c>
      <c r="FL116" s="10">
        <v>35</v>
      </c>
      <c r="FM116" s="10">
        <v>50</v>
      </c>
      <c r="FN116" s="10">
        <v>44</v>
      </c>
      <c r="FO116" s="10">
        <v>33</v>
      </c>
      <c r="FP116" s="10">
        <v>43</v>
      </c>
      <c r="FQ116" s="10">
        <v>47</v>
      </c>
      <c r="FR116" s="10">
        <v>37</v>
      </c>
      <c r="FS116" s="10">
        <v>69</v>
      </c>
      <c r="FT116" s="10">
        <v>44</v>
      </c>
      <c r="FU116" s="10">
        <v>44</v>
      </c>
      <c r="FV116" s="10">
        <v>52</v>
      </c>
      <c r="FW116" s="10">
        <v>59</v>
      </c>
      <c r="FX116" s="10">
        <v>52</v>
      </c>
      <c r="FY116" s="10">
        <v>40</v>
      </c>
      <c r="FZ116" s="10">
        <v>25</v>
      </c>
      <c r="GA116" s="10">
        <v>35</v>
      </c>
      <c r="GB116" s="10">
        <v>51</v>
      </c>
      <c r="GC116" s="10">
        <v>56</v>
      </c>
      <c r="GD116" s="10">
        <v>76</v>
      </c>
      <c r="GE116" s="10">
        <v>41</v>
      </c>
      <c r="GF116" s="10">
        <v>48</v>
      </c>
      <c r="GG116" s="10">
        <v>38</v>
      </c>
      <c r="GH116" s="10">
        <v>41</v>
      </c>
      <c r="GI116" s="10">
        <v>42</v>
      </c>
      <c r="GJ116" s="10">
        <v>55</v>
      </c>
      <c r="GK116" s="10">
        <v>46</v>
      </c>
      <c r="GL116" s="10">
        <v>64</v>
      </c>
      <c r="GM116" s="10">
        <v>45</v>
      </c>
      <c r="GN116" s="10">
        <v>52</v>
      </c>
      <c r="GO116" s="10">
        <v>30</v>
      </c>
      <c r="GP116" s="10">
        <v>30</v>
      </c>
      <c r="GQ116" s="10">
        <v>29</v>
      </c>
      <c r="GR116" s="10">
        <v>41</v>
      </c>
      <c r="GS116" s="10">
        <v>44</v>
      </c>
      <c r="GT116" s="10">
        <v>33</v>
      </c>
      <c r="GU116" s="10">
        <v>27</v>
      </c>
      <c r="GV116" s="10">
        <v>28</v>
      </c>
      <c r="GW116" s="10">
        <v>39</v>
      </c>
      <c r="GX116" s="10">
        <v>38</v>
      </c>
      <c r="GY116" s="10">
        <v>45</v>
      </c>
      <c r="GZ116" s="10">
        <v>51</v>
      </c>
      <c r="HA116" s="10">
        <v>33</v>
      </c>
      <c r="HB116" s="10">
        <v>42</v>
      </c>
      <c r="HC116" s="10">
        <v>33</v>
      </c>
      <c r="HD116" s="10">
        <v>30</v>
      </c>
      <c r="HE116" s="10">
        <v>30</v>
      </c>
      <c r="HF116" s="10">
        <v>31</v>
      </c>
      <c r="HG116" s="10">
        <v>19</v>
      </c>
      <c r="HH116" s="10">
        <v>44</v>
      </c>
      <c r="HI116" s="10">
        <v>44</v>
      </c>
      <c r="HJ116" s="10">
        <v>53</v>
      </c>
      <c r="HK116" s="10">
        <v>31</v>
      </c>
      <c r="HL116" s="10">
        <v>41</v>
      </c>
      <c r="HM116" s="10">
        <v>27</v>
      </c>
      <c r="HN116" s="10">
        <v>16</v>
      </c>
      <c r="HO116" s="10">
        <v>33</v>
      </c>
      <c r="HP116" s="10">
        <v>31</v>
      </c>
      <c r="HQ116" s="10">
        <v>26</v>
      </c>
      <c r="HR116" s="10">
        <v>39</v>
      </c>
      <c r="HS116" s="10">
        <v>37</v>
      </c>
      <c r="HT116" s="10">
        <v>44</v>
      </c>
      <c r="HU116" s="10">
        <v>42</v>
      </c>
      <c r="HV116" s="10">
        <v>26</v>
      </c>
      <c r="HW116" s="10">
        <v>19</v>
      </c>
      <c r="HX116" s="10">
        <v>33</v>
      </c>
      <c r="HY116" s="10">
        <v>23</v>
      </c>
      <c r="HZ116" s="10">
        <v>33</v>
      </c>
      <c r="IA116" s="10">
        <v>28</v>
      </c>
      <c r="IB116" s="10">
        <v>35</v>
      </c>
      <c r="IC116" s="10">
        <v>36</v>
      </c>
      <c r="ID116" s="10">
        <v>30</v>
      </c>
      <c r="IE116" s="10">
        <v>31</v>
      </c>
      <c r="IF116" s="10">
        <v>32</v>
      </c>
      <c r="IG116" s="10">
        <v>36</v>
      </c>
      <c r="IH116" s="10">
        <v>26</v>
      </c>
      <c r="II116" s="10">
        <v>22</v>
      </c>
      <c r="IJ116" s="10">
        <v>36</v>
      </c>
      <c r="IK116" s="10">
        <v>48</v>
      </c>
      <c r="IL116" s="10">
        <v>37</v>
      </c>
      <c r="IM116" s="10">
        <v>36</v>
      </c>
      <c r="IN116" s="10">
        <v>24</v>
      </c>
      <c r="IO116" s="10">
        <v>31</v>
      </c>
      <c r="IP116" s="10">
        <v>18</v>
      </c>
      <c r="IQ116" s="15">
        <v>20</v>
      </c>
      <c r="IR116" s="21">
        <f t="shared" si="61"/>
        <v>76</v>
      </c>
      <c r="IT116" s="41"/>
      <c r="IU116" s="41"/>
    </row>
    <row r="117" spans="1:255" ht="12.75" customHeight="1" x14ac:dyDescent="0.2">
      <c r="A117" s="21">
        <v>2014</v>
      </c>
      <c r="B117" s="21">
        <v>340230011</v>
      </c>
      <c r="C117" s="20">
        <f>INDEX(Sites!$A:$N,MATCH($B117,Sites!$A:$A,0),2)</f>
        <v>40.462181999999999</v>
      </c>
      <c r="D117" s="21" t="str">
        <f>INDEX(Sites!$A:$N,MATCH($B117,Sites!$A:$A,0),4)</f>
        <v>NJ</v>
      </c>
      <c r="E117" s="21" t="str">
        <f>INDEX(Sites!$A:$N,MATCH($B117,Sites!$A:$A,0),10)</f>
        <v>19.0</v>
      </c>
      <c r="F117" s="40" t="str">
        <f>INDEX(Sites!$A:$N,MATCH($B117,Sites!$A:$A,0),6)</f>
        <v>Rutgers University</v>
      </c>
      <c r="G117" s="16">
        <v>36</v>
      </c>
      <c r="H117" s="10">
        <v>39</v>
      </c>
      <c r="I117" s="10">
        <v>38</v>
      </c>
      <c r="J117" s="10">
        <v>26</v>
      </c>
      <c r="K117" s="10">
        <v>32</v>
      </c>
      <c r="L117" s="10">
        <v>31</v>
      </c>
      <c r="M117" s="10">
        <v>21</v>
      </c>
      <c r="N117" s="10">
        <v>47</v>
      </c>
      <c r="O117" s="10">
        <v>50</v>
      </c>
      <c r="P117" s="10">
        <v>42</v>
      </c>
      <c r="Q117" s="10">
        <v>54</v>
      </c>
      <c r="R117" s="10">
        <v>43</v>
      </c>
      <c r="S117" s="10">
        <v>37</v>
      </c>
      <c r="T117" s="10">
        <v>40</v>
      </c>
      <c r="U117" s="10">
        <v>47</v>
      </c>
      <c r="V117" s="10">
        <v>42</v>
      </c>
      <c r="W117" s="10">
        <v>29</v>
      </c>
      <c r="X117" s="10">
        <v>33</v>
      </c>
      <c r="Y117" s="10">
        <v>36</v>
      </c>
      <c r="Z117" s="10">
        <v>41</v>
      </c>
      <c r="AA117" s="10">
        <v>45</v>
      </c>
      <c r="AB117" s="10">
        <v>48</v>
      </c>
      <c r="AC117" s="10">
        <v>42</v>
      </c>
      <c r="AD117" s="10">
        <v>35</v>
      </c>
      <c r="AE117" s="10">
        <v>39</v>
      </c>
      <c r="AF117" s="10">
        <v>42</v>
      </c>
      <c r="AG117" s="10">
        <v>38</v>
      </c>
      <c r="AH117" s="10">
        <v>45</v>
      </c>
      <c r="AI117" s="10">
        <v>23</v>
      </c>
      <c r="AJ117" s="10">
        <v>37</v>
      </c>
      <c r="AK117" s="10">
        <v>43</v>
      </c>
      <c r="AL117" s="10">
        <v>43</v>
      </c>
      <c r="AM117" s="10">
        <v>18</v>
      </c>
      <c r="AN117" s="10">
        <v>46</v>
      </c>
      <c r="AO117" s="10">
        <v>40</v>
      </c>
      <c r="AP117" s="10">
        <v>42</v>
      </c>
      <c r="AQ117" s="10">
        <v>51</v>
      </c>
      <c r="AR117" s="10">
        <v>42</v>
      </c>
      <c r="AS117" s="10">
        <v>43</v>
      </c>
      <c r="AT117" s="10">
        <v>50</v>
      </c>
      <c r="AU117" s="10">
        <v>57</v>
      </c>
      <c r="AV117" s="10">
        <v>51</v>
      </c>
      <c r="AW117" s="10">
        <v>58</v>
      </c>
      <c r="AX117" s="10">
        <v>60</v>
      </c>
      <c r="AY117" s="10">
        <v>46</v>
      </c>
      <c r="AZ117" s="10">
        <v>38</v>
      </c>
      <c r="BA117" s="10">
        <v>43</v>
      </c>
      <c r="BB117" s="10">
        <v>45</v>
      </c>
      <c r="BC117" s="10">
        <v>36</v>
      </c>
      <c r="BD117" s="10">
        <v>52</v>
      </c>
      <c r="BE117" s="10">
        <v>48</v>
      </c>
      <c r="BF117" s="10">
        <v>45</v>
      </c>
      <c r="BG117" s="10">
        <v>57</v>
      </c>
      <c r="BH117" s="10">
        <v>38</v>
      </c>
      <c r="BI117" s="10">
        <v>51</v>
      </c>
      <c r="BJ117" s="10">
        <v>48</v>
      </c>
      <c r="BK117" s="10">
        <v>50</v>
      </c>
      <c r="BL117" s="10">
        <v>41</v>
      </c>
      <c r="BM117" s="10">
        <v>47</v>
      </c>
      <c r="BN117" s="10">
        <v>39</v>
      </c>
      <c r="BO117" s="10">
        <v>39</v>
      </c>
      <c r="BP117" s="10">
        <v>55</v>
      </c>
      <c r="BQ117" s="10">
        <v>49</v>
      </c>
      <c r="BR117" s="10">
        <v>49</v>
      </c>
      <c r="BS117" s="10">
        <v>46</v>
      </c>
      <c r="BT117" s="10">
        <v>47</v>
      </c>
      <c r="BU117" s="10">
        <v>48</v>
      </c>
      <c r="BV117" s="10">
        <v>41</v>
      </c>
      <c r="BW117" s="10">
        <v>44</v>
      </c>
      <c r="BX117" s="10">
        <v>30</v>
      </c>
      <c r="BY117" s="10">
        <v>51</v>
      </c>
      <c r="BZ117" s="10">
        <v>60</v>
      </c>
      <c r="CA117" s="10">
        <v>65</v>
      </c>
      <c r="CB117" s="10">
        <v>37</v>
      </c>
      <c r="CC117" s="10">
        <v>25</v>
      </c>
      <c r="CD117" s="10">
        <v>32</v>
      </c>
      <c r="CE117" s="10">
        <v>33</v>
      </c>
      <c r="CF117" s="10">
        <v>49</v>
      </c>
      <c r="CG117" s="10">
        <v>47</v>
      </c>
      <c r="CH117" s="10">
        <v>53</v>
      </c>
      <c r="CI117" s="10">
        <v>59</v>
      </c>
      <c r="CJ117" s="10">
        <v>60</v>
      </c>
      <c r="CK117" s="10">
        <v>45</v>
      </c>
      <c r="CL117" s="10">
        <v>37</v>
      </c>
      <c r="CM117" s="10">
        <v>30</v>
      </c>
      <c r="CN117" s="10">
        <v>48</v>
      </c>
      <c r="CO117" s="10">
        <v>63</v>
      </c>
      <c r="CP117" s="10">
        <v>68</v>
      </c>
      <c r="CQ117" s="10">
        <v>25</v>
      </c>
      <c r="CR117" s="10">
        <v>35</v>
      </c>
      <c r="CS117" s="10">
        <v>40</v>
      </c>
      <c r="CT117" s="10">
        <v>40</v>
      </c>
      <c r="CU117" s="10">
        <v>57</v>
      </c>
      <c r="CV117" s="10">
        <v>71</v>
      </c>
      <c r="CW117" s="10">
        <v>64</v>
      </c>
      <c r="CX117" s="10">
        <v>61</v>
      </c>
      <c r="CY117" s="10">
        <v>42</v>
      </c>
      <c r="CZ117" s="10">
        <v>24</v>
      </c>
      <c r="DA117" s="10">
        <v>43</v>
      </c>
      <c r="DB117" s="10">
        <v>54</v>
      </c>
      <c r="DC117" s="10">
        <v>36</v>
      </c>
      <c r="DD117" s="10">
        <v>39</v>
      </c>
      <c r="DE117" s="10">
        <v>33</v>
      </c>
      <c r="DF117" s="10">
        <v>27</v>
      </c>
      <c r="DG117" s="10">
        <v>38</v>
      </c>
      <c r="DH117" s="10">
        <v>38</v>
      </c>
      <c r="DI117" s="10">
        <v>32</v>
      </c>
      <c r="DJ117" s="10">
        <v>57</v>
      </c>
      <c r="DK117" s="10">
        <v>66</v>
      </c>
      <c r="DL117" s="10">
        <v>55</v>
      </c>
      <c r="DM117" s="10">
        <v>37</v>
      </c>
      <c r="DN117" s="10">
        <v>42</v>
      </c>
      <c r="DO117" s="10">
        <v>53</v>
      </c>
      <c r="DP117" s="10">
        <v>53</v>
      </c>
      <c r="DQ117" s="10">
        <v>55</v>
      </c>
      <c r="DR117" s="10">
        <v>51</v>
      </c>
      <c r="DS117" s="10">
        <v>40</v>
      </c>
      <c r="DT117" s="10">
        <v>37</v>
      </c>
      <c r="DU117" s="10">
        <v>54</v>
      </c>
      <c r="DV117" s="10">
        <v>63</v>
      </c>
      <c r="DW117" s="10">
        <v>53</v>
      </c>
      <c r="DX117" s="10">
        <v>63</v>
      </c>
      <c r="DY117" s="10">
        <v>57</v>
      </c>
      <c r="DZ117" s="10">
        <v>50</v>
      </c>
      <c r="EA117" s="10">
        <v>56</v>
      </c>
      <c r="EB117" s="10">
        <v>31</v>
      </c>
      <c r="EC117" s="10">
        <v>36</v>
      </c>
      <c r="ED117" s="10">
        <v>57</v>
      </c>
      <c r="EE117" s="10">
        <v>81</v>
      </c>
      <c r="EF117" s="10">
        <v>73</v>
      </c>
      <c r="EG117" s="10">
        <v>65</v>
      </c>
      <c r="EH117" s="10">
        <v>63</v>
      </c>
      <c r="EI117" s="10">
        <v>68</v>
      </c>
      <c r="EJ117" s="10">
        <v>58</v>
      </c>
      <c r="EK117" s="10">
        <v>43</v>
      </c>
      <c r="EL117" s="10">
        <v>51</v>
      </c>
      <c r="EM117" s="10">
        <v>40</v>
      </c>
      <c r="EN117" s="10">
        <v>49</v>
      </c>
      <c r="EO117" s="10">
        <v>46</v>
      </c>
      <c r="EP117" s="10">
        <v>50</v>
      </c>
      <c r="EQ117" s="10">
        <v>48</v>
      </c>
      <c r="ER117" s="10">
        <v>50</v>
      </c>
      <c r="ES117" s="10">
        <v>65</v>
      </c>
      <c r="ET117" s="10">
        <v>68</v>
      </c>
      <c r="EU117" s="10">
        <v>53</v>
      </c>
      <c r="EV117" s="10">
        <v>36</v>
      </c>
      <c r="EW117" s="10">
        <v>48</v>
      </c>
      <c r="EX117" s="10">
        <v>46</v>
      </c>
      <c r="EY117" s="10">
        <v>51</v>
      </c>
      <c r="EZ117" s="10">
        <v>50</v>
      </c>
      <c r="FA117" s="10">
        <v>27</v>
      </c>
      <c r="FB117" s="10">
        <v>40</v>
      </c>
      <c r="FC117" s="10">
        <v>63</v>
      </c>
      <c r="FD117" s="10">
        <v>49</v>
      </c>
      <c r="FE117" s="10">
        <v>50</v>
      </c>
      <c r="FF117" s="10">
        <v>50</v>
      </c>
      <c r="FG117" s="10">
        <v>54</v>
      </c>
      <c r="FH117" s="10">
        <v>67</v>
      </c>
      <c r="FI117" s="10">
        <v>44</v>
      </c>
      <c r="FJ117" s="10">
        <v>39</v>
      </c>
      <c r="FK117" s="10">
        <v>35</v>
      </c>
      <c r="FL117" s="10">
        <v>45</v>
      </c>
      <c r="FM117" s="10">
        <v>61</v>
      </c>
      <c r="FN117" s="10">
        <v>50</v>
      </c>
      <c r="FO117" s="10">
        <v>36</v>
      </c>
      <c r="FP117" s="10">
        <v>44</v>
      </c>
      <c r="FQ117" s="10">
        <v>47</v>
      </c>
      <c r="FR117" s="10">
        <v>37</v>
      </c>
      <c r="FS117" s="10">
        <v>69</v>
      </c>
      <c r="FT117" s="10">
        <v>45</v>
      </c>
      <c r="FU117" s="10">
        <v>43</v>
      </c>
      <c r="FV117" s="10">
        <v>49</v>
      </c>
      <c r="FW117" s="10">
        <v>60</v>
      </c>
      <c r="FX117" s="10">
        <v>53</v>
      </c>
      <c r="FY117" s="10">
        <v>36</v>
      </c>
      <c r="FZ117" s="10">
        <v>27</v>
      </c>
      <c r="GA117" s="10">
        <v>39</v>
      </c>
      <c r="GB117" s="10">
        <v>45</v>
      </c>
      <c r="GC117" s="10">
        <v>52</v>
      </c>
      <c r="GD117" s="10">
        <v>95</v>
      </c>
      <c r="GE117" s="10">
        <v>37</v>
      </c>
      <c r="GF117" s="10">
        <v>44</v>
      </c>
      <c r="GG117" s="10">
        <v>40</v>
      </c>
      <c r="GH117" s="10">
        <v>35</v>
      </c>
      <c r="GI117" s="10">
        <v>47</v>
      </c>
      <c r="GJ117" s="10">
        <v>54</v>
      </c>
      <c r="GK117" s="10">
        <v>48</v>
      </c>
      <c r="GL117" s="10">
        <v>65</v>
      </c>
      <c r="GM117" s="10">
        <v>41</v>
      </c>
      <c r="GN117" s="10">
        <v>47</v>
      </c>
      <c r="GO117" s="10">
        <v>41</v>
      </c>
      <c r="GP117" s="10">
        <v>33</v>
      </c>
      <c r="GQ117" s="10">
        <v>25</v>
      </c>
      <c r="GR117" s="10">
        <v>41</v>
      </c>
      <c r="GS117" s="10">
        <v>44</v>
      </c>
      <c r="GT117" s="10">
        <v>43</v>
      </c>
      <c r="GU117" s="10">
        <v>29</v>
      </c>
      <c r="GV117" s="10">
        <v>32</v>
      </c>
      <c r="GW117" s="10">
        <v>42</v>
      </c>
      <c r="GX117" s="10">
        <v>36</v>
      </c>
      <c r="GY117" s="10">
        <v>47</v>
      </c>
      <c r="GZ117" s="10">
        <v>55</v>
      </c>
      <c r="HA117" s="10">
        <v>34</v>
      </c>
      <c r="HB117" s="10">
        <v>45</v>
      </c>
      <c r="HC117" s="10">
        <v>34</v>
      </c>
      <c r="HD117" s="10">
        <v>29</v>
      </c>
      <c r="HE117" s="10">
        <v>33</v>
      </c>
      <c r="HF117" s="10">
        <v>33</v>
      </c>
      <c r="HG117" s="10">
        <v>15</v>
      </c>
      <c r="HH117" s="10">
        <v>45</v>
      </c>
      <c r="HI117" s="10">
        <v>53</v>
      </c>
      <c r="HJ117" s="10">
        <v>64</v>
      </c>
      <c r="HK117" s="10">
        <v>35</v>
      </c>
      <c r="HL117" s="10">
        <v>36</v>
      </c>
      <c r="HM117" s="10">
        <v>21</v>
      </c>
      <c r="HN117" s="10">
        <v>12</v>
      </c>
      <c r="HO117" s="10">
        <v>32</v>
      </c>
      <c r="HP117" s="10">
        <v>31</v>
      </c>
      <c r="HQ117" s="10">
        <v>24</v>
      </c>
      <c r="HR117" s="10">
        <v>41</v>
      </c>
      <c r="HS117" s="10">
        <v>41</v>
      </c>
      <c r="HT117" s="10">
        <v>46</v>
      </c>
      <c r="HU117" s="10">
        <v>43</v>
      </c>
      <c r="HV117" s="10">
        <v>27</v>
      </c>
      <c r="HW117" s="10">
        <v>19</v>
      </c>
      <c r="HX117" s="10">
        <v>32</v>
      </c>
      <c r="HY117" s="10">
        <v>31</v>
      </c>
      <c r="HZ117" s="10">
        <v>36</v>
      </c>
      <c r="IA117" s="10">
        <v>33</v>
      </c>
      <c r="IB117" s="10">
        <v>39</v>
      </c>
      <c r="IC117" s="10">
        <v>38</v>
      </c>
      <c r="ID117" s="10">
        <v>30</v>
      </c>
      <c r="IE117" s="10">
        <v>32</v>
      </c>
      <c r="IF117" s="10">
        <v>34</v>
      </c>
      <c r="IG117" s="10">
        <v>35</v>
      </c>
      <c r="IH117" s="10">
        <v>26</v>
      </c>
      <c r="II117" s="10">
        <v>21</v>
      </c>
      <c r="IJ117" s="10">
        <v>34</v>
      </c>
      <c r="IK117" s="10">
        <v>49</v>
      </c>
      <c r="IL117" s="10">
        <v>36</v>
      </c>
      <c r="IM117" s="10">
        <v>34</v>
      </c>
      <c r="IN117" s="10">
        <v>29</v>
      </c>
      <c r="IO117" s="10">
        <v>32</v>
      </c>
      <c r="IP117" s="10">
        <v>18</v>
      </c>
      <c r="IQ117" s="15">
        <v>20</v>
      </c>
      <c r="IR117" s="21">
        <f t="shared" si="61"/>
        <v>95</v>
      </c>
      <c r="IT117" s="41"/>
      <c r="IU117" s="41"/>
    </row>
    <row r="118" spans="1:255" ht="12.75" customHeight="1" x14ac:dyDescent="0.2">
      <c r="A118" s="24">
        <v>2014</v>
      </c>
      <c r="B118" s="24">
        <v>340219991</v>
      </c>
      <c r="C118" s="23">
        <f>INDEX(Sites!$A:$N,MATCH($B118,Sites!$A:$A,0),2)</f>
        <v>40.3125</v>
      </c>
      <c r="D118" s="24" t="str">
        <f>INDEX(Sites!$A:$N,MATCH($B118,Sites!$A:$A,0),4)</f>
        <v>NJ</v>
      </c>
      <c r="E118" s="24" t="str">
        <f>INDEX(Sites!$A:$N,MATCH($B118,Sites!$A:$A,0),10)</f>
        <v>61.0</v>
      </c>
      <c r="F118" s="94" t="str">
        <f>INDEX(Sites!$A:$N,MATCH($B118,Sites!$A:$A,0),6)</f>
        <v>Washington Crossing</v>
      </c>
      <c r="G118" s="14">
        <v>33</v>
      </c>
      <c r="H118" s="12">
        <v>41</v>
      </c>
      <c r="I118" s="12">
        <v>40</v>
      </c>
      <c r="J118" s="12">
        <v>35</v>
      </c>
      <c r="K118" s="12">
        <v>39</v>
      </c>
      <c r="L118" s="12">
        <v>36</v>
      </c>
      <c r="M118" s="12">
        <v>29</v>
      </c>
      <c r="N118" s="12">
        <v>52</v>
      </c>
      <c r="O118" s="12">
        <v>51</v>
      </c>
      <c r="P118" s="12">
        <v>42</v>
      </c>
      <c r="Q118" s="12">
        <v>51</v>
      </c>
      <c r="R118" s="12">
        <v>47</v>
      </c>
      <c r="S118" s="12">
        <v>40</v>
      </c>
      <c r="T118" s="12">
        <v>39</v>
      </c>
      <c r="U118" s="12">
        <v>46</v>
      </c>
      <c r="V118" s="12">
        <v>41</v>
      </c>
      <c r="W118" s="12">
        <v>35</v>
      </c>
      <c r="X118" s="12">
        <v>38</v>
      </c>
      <c r="Y118" s="12">
        <v>37</v>
      </c>
      <c r="Z118" s="12">
        <v>42</v>
      </c>
      <c r="AA118" s="12">
        <v>47</v>
      </c>
      <c r="AB118" s="12">
        <v>51</v>
      </c>
      <c r="AC118" s="12">
        <v>43</v>
      </c>
      <c r="AD118" s="12">
        <v>36</v>
      </c>
      <c r="AE118" s="12">
        <v>40</v>
      </c>
      <c r="AF118" s="12">
        <v>43</v>
      </c>
      <c r="AG118" s="12">
        <v>39</v>
      </c>
      <c r="AH118" s="12">
        <v>43</v>
      </c>
      <c r="AI118" s="12">
        <v>29</v>
      </c>
      <c r="AJ118" s="12">
        <v>38</v>
      </c>
      <c r="AK118" s="12">
        <v>47</v>
      </c>
      <c r="AL118" s="12">
        <v>44</v>
      </c>
      <c r="AM118" s="12">
        <v>28</v>
      </c>
      <c r="AN118" s="12">
        <v>52</v>
      </c>
      <c r="AO118" s="12">
        <v>45</v>
      </c>
      <c r="AP118" s="12">
        <v>42</v>
      </c>
      <c r="AQ118" s="12">
        <v>52</v>
      </c>
      <c r="AR118" s="12">
        <v>42</v>
      </c>
      <c r="AS118" s="12">
        <v>46</v>
      </c>
      <c r="AT118" s="12">
        <v>52</v>
      </c>
      <c r="AU118" s="12">
        <v>57</v>
      </c>
      <c r="AV118" s="12">
        <v>54</v>
      </c>
      <c r="AW118" s="12">
        <v>61</v>
      </c>
      <c r="AX118" s="12">
        <v>60</v>
      </c>
      <c r="AY118" s="12">
        <v>47</v>
      </c>
      <c r="AZ118" s="12">
        <v>37</v>
      </c>
      <c r="BA118" s="12">
        <v>45</v>
      </c>
      <c r="BB118" s="12">
        <v>47</v>
      </c>
      <c r="BC118" s="12">
        <v>41</v>
      </c>
      <c r="BD118" s="12">
        <v>54</v>
      </c>
      <c r="BE118" s="12">
        <v>50</v>
      </c>
      <c r="BF118" s="12">
        <v>53</v>
      </c>
      <c r="BG118" s="12">
        <v>56</v>
      </c>
      <c r="BH118" s="12">
        <v>43</v>
      </c>
      <c r="BI118" s="12">
        <v>54</v>
      </c>
      <c r="BJ118" s="12">
        <v>53</v>
      </c>
      <c r="BK118" s="12">
        <v>51</v>
      </c>
      <c r="BL118" s="12">
        <v>43</v>
      </c>
      <c r="BM118" s="12">
        <v>48</v>
      </c>
      <c r="BN118" s="12">
        <v>38</v>
      </c>
      <c r="BO118" s="12">
        <v>39</v>
      </c>
      <c r="BP118" s="12">
        <v>54</v>
      </c>
      <c r="BQ118" s="12">
        <v>49</v>
      </c>
      <c r="BR118" s="12">
        <v>50</v>
      </c>
      <c r="BS118" s="12">
        <v>46</v>
      </c>
      <c r="BT118" s="12">
        <v>49</v>
      </c>
      <c r="BU118" s="12">
        <v>51</v>
      </c>
      <c r="BV118" s="12">
        <v>45</v>
      </c>
      <c r="BW118" s="12">
        <v>46</v>
      </c>
      <c r="BX118" s="12">
        <v>34</v>
      </c>
      <c r="BY118" s="12">
        <v>50</v>
      </c>
      <c r="BZ118" s="12">
        <v>61</v>
      </c>
      <c r="CA118" s="12">
        <v>66</v>
      </c>
      <c r="CB118" s="12">
        <v>42</v>
      </c>
      <c r="CC118" s="12">
        <v>32</v>
      </c>
      <c r="CD118" s="12">
        <v>31</v>
      </c>
      <c r="CE118" s="12">
        <v>31</v>
      </c>
      <c r="CF118" s="12">
        <v>50</v>
      </c>
      <c r="CG118" s="12">
        <v>47</v>
      </c>
      <c r="CH118" s="12">
        <v>55</v>
      </c>
      <c r="CI118" s="12">
        <v>63</v>
      </c>
      <c r="CJ118" s="12">
        <v>53</v>
      </c>
      <c r="CK118" s="12">
        <v>33</v>
      </c>
      <c r="CL118" s="12">
        <v>46</v>
      </c>
      <c r="CM118" s="12">
        <v>31</v>
      </c>
      <c r="CN118" s="12">
        <v>51</v>
      </c>
      <c r="CO118" s="12">
        <v>66</v>
      </c>
      <c r="CP118" s="12">
        <v>64</v>
      </c>
      <c r="CQ118" s="12">
        <v>22</v>
      </c>
      <c r="CR118" s="12">
        <v>26</v>
      </c>
      <c r="CS118" s="12">
        <v>42</v>
      </c>
      <c r="CT118" s="12">
        <v>40</v>
      </c>
      <c r="CU118" s="12">
        <v>56</v>
      </c>
      <c r="CV118" s="12">
        <v>64</v>
      </c>
      <c r="CW118" s="12">
        <v>56</v>
      </c>
      <c r="CX118" s="12">
        <v>55</v>
      </c>
      <c r="CY118" s="12">
        <v>43</v>
      </c>
      <c r="CZ118" s="12">
        <v>28</v>
      </c>
      <c r="DA118" s="12">
        <v>36</v>
      </c>
      <c r="DB118" s="12">
        <v>63</v>
      </c>
      <c r="DC118" s="12">
        <v>40</v>
      </c>
      <c r="DD118" s="12">
        <v>45</v>
      </c>
      <c r="DE118" s="12">
        <v>27</v>
      </c>
      <c r="DF118" s="12">
        <v>23</v>
      </c>
      <c r="DG118" s="12">
        <v>37</v>
      </c>
      <c r="DH118" s="12">
        <v>37</v>
      </c>
      <c r="DI118" s="12">
        <v>38</v>
      </c>
      <c r="DJ118" s="12">
        <v>71</v>
      </c>
      <c r="DK118" s="12">
        <v>64</v>
      </c>
      <c r="DL118" s="12">
        <v>56</v>
      </c>
      <c r="DM118" s="12" t="s">
        <v>71</v>
      </c>
      <c r="DN118" s="12">
        <v>44</v>
      </c>
      <c r="DO118" s="12">
        <v>51</v>
      </c>
      <c r="DP118" s="12">
        <v>51</v>
      </c>
      <c r="DQ118" s="12">
        <v>59</v>
      </c>
      <c r="DR118" s="12">
        <v>56</v>
      </c>
      <c r="DS118" s="12">
        <v>45</v>
      </c>
      <c r="DT118" s="12">
        <v>40</v>
      </c>
      <c r="DU118" s="12">
        <v>52</v>
      </c>
      <c r="DV118" s="12">
        <v>51</v>
      </c>
      <c r="DW118" s="12">
        <v>56</v>
      </c>
      <c r="DX118" s="12">
        <v>60</v>
      </c>
      <c r="DY118" s="12">
        <v>60</v>
      </c>
      <c r="DZ118" s="12">
        <v>60</v>
      </c>
      <c r="EA118" s="12">
        <v>61</v>
      </c>
      <c r="EB118" s="12">
        <v>29</v>
      </c>
      <c r="EC118" s="12">
        <v>35</v>
      </c>
      <c r="ED118" s="12">
        <v>56</v>
      </c>
      <c r="EE118" s="12">
        <v>72</v>
      </c>
      <c r="EF118" s="12">
        <v>71</v>
      </c>
      <c r="EG118" s="12">
        <v>64</v>
      </c>
      <c r="EH118" s="12">
        <v>62</v>
      </c>
      <c r="EI118" s="12">
        <v>72</v>
      </c>
      <c r="EJ118" s="12">
        <v>64</v>
      </c>
      <c r="EK118" s="12">
        <v>53</v>
      </c>
      <c r="EL118" s="12">
        <v>53</v>
      </c>
      <c r="EM118" s="12">
        <v>47</v>
      </c>
      <c r="EN118" s="12">
        <v>47</v>
      </c>
      <c r="EO118" s="12">
        <v>45</v>
      </c>
      <c r="EP118" s="12">
        <v>45</v>
      </c>
      <c r="EQ118" s="12">
        <v>54</v>
      </c>
      <c r="ER118" s="12">
        <v>56</v>
      </c>
      <c r="ES118" s="12">
        <v>51</v>
      </c>
      <c r="ET118" s="12">
        <v>61</v>
      </c>
      <c r="EU118" s="12">
        <v>60</v>
      </c>
      <c r="EV118" s="12">
        <v>31</v>
      </c>
      <c r="EW118" s="12">
        <v>44</v>
      </c>
      <c r="EX118" s="12">
        <v>46</v>
      </c>
      <c r="EY118" s="12">
        <v>53</v>
      </c>
      <c r="EZ118" s="12">
        <v>50</v>
      </c>
      <c r="FA118" s="12">
        <v>31</v>
      </c>
      <c r="FB118" s="12">
        <v>39</v>
      </c>
      <c r="FC118" s="12">
        <v>58</v>
      </c>
      <c r="FD118" s="12">
        <v>44</v>
      </c>
      <c r="FE118" s="12">
        <v>50</v>
      </c>
      <c r="FF118" s="12">
        <v>42</v>
      </c>
      <c r="FG118" s="12">
        <v>49</v>
      </c>
      <c r="FH118" s="12">
        <v>52</v>
      </c>
      <c r="FI118" s="12" t="s">
        <v>71</v>
      </c>
      <c r="FJ118" s="12">
        <v>42</v>
      </c>
      <c r="FK118" s="12">
        <v>40</v>
      </c>
      <c r="FL118" s="12">
        <v>34</v>
      </c>
      <c r="FM118" s="12">
        <v>54</v>
      </c>
      <c r="FN118" s="12">
        <v>46</v>
      </c>
      <c r="FO118" s="12">
        <v>33</v>
      </c>
      <c r="FP118" s="12">
        <v>44</v>
      </c>
      <c r="FQ118" s="12">
        <v>48</v>
      </c>
      <c r="FR118" s="12">
        <v>37</v>
      </c>
      <c r="FS118" s="12">
        <v>65</v>
      </c>
      <c r="FT118" s="12">
        <v>42</v>
      </c>
      <c r="FU118" s="12">
        <v>42</v>
      </c>
      <c r="FV118" s="12">
        <v>55</v>
      </c>
      <c r="FW118" s="12">
        <v>62</v>
      </c>
      <c r="FX118" s="12">
        <v>59</v>
      </c>
      <c r="FY118" s="12">
        <v>41</v>
      </c>
      <c r="FZ118" s="12">
        <v>26</v>
      </c>
      <c r="GA118" s="12">
        <v>34</v>
      </c>
      <c r="GB118" s="12">
        <v>52</v>
      </c>
      <c r="GC118" s="12">
        <v>71</v>
      </c>
      <c r="GD118" s="12">
        <v>71</v>
      </c>
      <c r="GE118" s="12">
        <v>40</v>
      </c>
      <c r="GF118" s="12">
        <v>45</v>
      </c>
      <c r="GG118" s="12">
        <v>41</v>
      </c>
      <c r="GH118" s="12">
        <v>41</v>
      </c>
      <c r="GI118" s="12">
        <v>37</v>
      </c>
      <c r="GJ118" s="12">
        <v>52</v>
      </c>
      <c r="GK118" s="12">
        <v>45</v>
      </c>
      <c r="GL118" s="12">
        <v>69</v>
      </c>
      <c r="GM118" s="12">
        <v>55</v>
      </c>
      <c r="GN118" s="12">
        <v>49</v>
      </c>
      <c r="GO118" s="12">
        <v>30</v>
      </c>
      <c r="GP118" s="12">
        <v>31</v>
      </c>
      <c r="GQ118" s="12">
        <v>32</v>
      </c>
      <c r="GR118" s="12">
        <v>44</v>
      </c>
      <c r="GS118" s="12">
        <v>44</v>
      </c>
      <c r="GT118" s="12">
        <v>32</v>
      </c>
      <c r="GU118" s="12">
        <v>24</v>
      </c>
      <c r="GV118" s="12">
        <v>26</v>
      </c>
      <c r="GW118" s="12">
        <v>38</v>
      </c>
      <c r="GX118" s="12">
        <v>41</v>
      </c>
      <c r="GY118" s="12">
        <v>44</v>
      </c>
      <c r="GZ118" s="12">
        <v>53</v>
      </c>
      <c r="HA118" s="12">
        <v>33</v>
      </c>
      <c r="HB118" s="12">
        <v>42</v>
      </c>
      <c r="HC118" s="12">
        <v>37</v>
      </c>
      <c r="HD118" s="12">
        <v>30</v>
      </c>
      <c r="HE118" s="12">
        <v>33</v>
      </c>
      <c r="HF118" s="12">
        <v>33</v>
      </c>
      <c r="HG118" s="12">
        <v>20</v>
      </c>
      <c r="HH118" s="12">
        <v>45</v>
      </c>
      <c r="HI118" s="12">
        <v>45</v>
      </c>
      <c r="HJ118" s="12">
        <v>53</v>
      </c>
      <c r="HK118" s="12">
        <v>43</v>
      </c>
      <c r="HL118" s="12">
        <v>42</v>
      </c>
      <c r="HM118" s="12">
        <v>33</v>
      </c>
      <c r="HN118" s="12">
        <v>20</v>
      </c>
      <c r="HO118" s="12">
        <v>35</v>
      </c>
      <c r="HP118" s="12">
        <v>31</v>
      </c>
      <c r="HQ118" s="12">
        <v>26</v>
      </c>
      <c r="HR118" s="12">
        <v>41</v>
      </c>
      <c r="HS118" s="12">
        <v>39</v>
      </c>
      <c r="HT118" s="12">
        <v>45</v>
      </c>
      <c r="HU118" s="12">
        <v>43</v>
      </c>
      <c r="HV118" s="12">
        <v>28</v>
      </c>
      <c r="HW118" s="12">
        <v>19</v>
      </c>
      <c r="HX118" s="12">
        <v>36</v>
      </c>
      <c r="HY118" s="12">
        <v>25</v>
      </c>
      <c r="HZ118" s="12">
        <v>36</v>
      </c>
      <c r="IA118" s="12">
        <v>29</v>
      </c>
      <c r="IB118" s="12">
        <v>37</v>
      </c>
      <c r="IC118" s="12">
        <v>36</v>
      </c>
      <c r="ID118" s="12">
        <v>29</v>
      </c>
      <c r="IE118" s="12">
        <v>32</v>
      </c>
      <c r="IF118" s="12">
        <v>34</v>
      </c>
      <c r="IG118" s="12">
        <v>36</v>
      </c>
      <c r="IH118" s="12">
        <v>25</v>
      </c>
      <c r="II118" s="12">
        <v>24</v>
      </c>
      <c r="IJ118" s="12">
        <v>38</v>
      </c>
      <c r="IK118" s="12">
        <v>49</v>
      </c>
      <c r="IL118" s="12">
        <v>37</v>
      </c>
      <c r="IM118" s="12">
        <v>38</v>
      </c>
      <c r="IN118" s="12">
        <v>35</v>
      </c>
      <c r="IO118" s="12">
        <v>29</v>
      </c>
      <c r="IP118" s="12">
        <v>19</v>
      </c>
      <c r="IQ118" s="9">
        <v>20</v>
      </c>
      <c r="IR118" s="24">
        <f t="shared" si="61"/>
        <v>72</v>
      </c>
      <c r="IT118" s="41"/>
      <c r="IU118" s="41"/>
    </row>
    <row r="119" spans="1:255" ht="12.75" customHeight="1" x14ac:dyDescent="0.2">
      <c r="B119" s="41" t="s">
        <v>71</v>
      </c>
      <c r="F119" s="41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  <c r="CE119" s="87"/>
      <c r="CF119" s="87"/>
      <c r="CG119" s="87"/>
      <c r="CH119" s="87"/>
      <c r="CI119" s="87"/>
      <c r="CJ119" s="87"/>
      <c r="CK119" s="87"/>
      <c r="CL119" s="87"/>
      <c r="CM119" s="87"/>
      <c r="CN119" s="87"/>
      <c r="CO119" s="87"/>
      <c r="CP119" s="87"/>
      <c r="CQ119" s="87"/>
      <c r="CR119" s="87"/>
      <c r="CS119" s="87"/>
      <c r="CT119" s="87"/>
      <c r="CU119" s="87"/>
      <c r="CV119" s="87"/>
      <c r="CW119" s="87"/>
      <c r="CX119" s="87"/>
      <c r="CY119" s="87"/>
      <c r="CZ119" s="87"/>
      <c r="DA119" s="87"/>
      <c r="DB119" s="87"/>
      <c r="DC119" s="87"/>
      <c r="DD119" s="87"/>
      <c r="DE119" s="87"/>
      <c r="DF119" s="87"/>
      <c r="DG119" s="87"/>
      <c r="DH119" s="87"/>
      <c r="DI119" s="87"/>
      <c r="DJ119" s="87"/>
      <c r="DK119" s="87"/>
      <c r="DL119" s="87"/>
      <c r="DM119" s="87"/>
      <c r="DN119" s="87"/>
      <c r="DO119" s="87"/>
      <c r="DP119" s="87"/>
      <c r="DQ119" s="87"/>
      <c r="DR119" s="87"/>
      <c r="DS119" s="87"/>
      <c r="DT119" s="87"/>
      <c r="DU119" s="87"/>
      <c r="DV119" s="87"/>
      <c r="DW119" s="87"/>
      <c r="DX119" s="87"/>
      <c r="DY119" s="87"/>
      <c r="DZ119" s="87"/>
      <c r="EA119" s="87"/>
      <c r="EB119" s="87"/>
      <c r="EC119" s="87"/>
      <c r="ED119" s="87"/>
      <c r="EE119" s="87"/>
      <c r="EF119" s="87"/>
      <c r="EG119" s="87"/>
      <c r="EH119" s="87"/>
      <c r="EI119" s="87"/>
      <c r="EJ119" s="87"/>
      <c r="EK119" s="87"/>
      <c r="EL119" s="87"/>
      <c r="EM119" s="87"/>
      <c r="EN119" s="87"/>
      <c r="EO119" s="87"/>
      <c r="EP119" s="87"/>
      <c r="EQ119" s="87"/>
      <c r="ER119" s="87"/>
      <c r="ES119" s="87"/>
      <c r="ET119" s="87"/>
      <c r="EU119" s="87"/>
      <c r="EV119" s="87"/>
      <c r="EW119" s="87"/>
      <c r="EX119" s="87"/>
      <c r="EY119" s="87"/>
      <c r="EZ119" s="87"/>
      <c r="FA119" s="87"/>
      <c r="FB119" s="87"/>
      <c r="FC119" s="87"/>
      <c r="FD119" s="87"/>
      <c r="FE119" s="87"/>
      <c r="FF119" s="87"/>
      <c r="FG119" s="87"/>
      <c r="FH119" s="87"/>
      <c r="FI119" s="87"/>
      <c r="FJ119" s="87"/>
      <c r="FK119" s="87"/>
      <c r="FL119" s="87"/>
      <c r="FM119" s="87"/>
      <c r="FN119" s="87"/>
      <c r="FO119" s="87"/>
      <c r="FP119" s="87"/>
      <c r="FQ119" s="87"/>
      <c r="FR119" s="87"/>
      <c r="FS119" s="87"/>
      <c r="FT119" s="87"/>
      <c r="FU119" s="87"/>
      <c r="FV119" s="87"/>
      <c r="FW119" s="87"/>
      <c r="FX119" s="87"/>
      <c r="FY119" s="87"/>
      <c r="FZ119" s="87"/>
      <c r="GA119" s="87"/>
      <c r="GB119" s="87"/>
      <c r="GC119" s="87"/>
      <c r="GD119" s="87"/>
      <c r="GE119" s="87"/>
      <c r="GF119" s="87"/>
      <c r="GG119" s="87"/>
      <c r="GH119" s="87"/>
      <c r="GI119" s="87"/>
      <c r="GJ119" s="87"/>
      <c r="GK119" s="87"/>
      <c r="GL119" s="87"/>
      <c r="GM119" s="87"/>
      <c r="GN119" s="87"/>
      <c r="GO119" s="87"/>
      <c r="GP119" s="87"/>
      <c r="GQ119" s="87"/>
      <c r="GR119" s="87"/>
      <c r="GS119" s="87"/>
      <c r="GT119" s="87"/>
      <c r="GU119" s="87"/>
      <c r="GV119" s="87"/>
      <c r="GW119" s="87"/>
      <c r="GX119" s="87"/>
      <c r="GY119" s="87"/>
      <c r="GZ119" s="87"/>
      <c r="HA119" s="87"/>
      <c r="HB119" s="87"/>
      <c r="HC119" s="87"/>
      <c r="HD119" s="87"/>
      <c r="HE119" s="87"/>
      <c r="HF119" s="87"/>
      <c r="HG119" s="87"/>
      <c r="HH119" s="87"/>
      <c r="HI119" s="87"/>
      <c r="HJ119" s="87"/>
      <c r="HK119" s="87"/>
      <c r="HL119" s="87"/>
      <c r="HM119" s="87"/>
      <c r="HN119" s="87"/>
      <c r="HO119" s="87"/>
      <c r="HP119" s="87"/>
      <c r="HQ119" s="87"/>
      <c r="HR119" s="87"/>
      <c r="HS119" s="87"/>
      <c r="HT119" s="87"/>
      <c r="HU119" s="87"/>
      <c r="HV119" s="87"/>
      <c r="HW119" s="87"/>
      <c r="HX119" s="87"/>
      <c r="HY119" s="87"/>
      <c r="HZ119" s="87"/>
      <c r="IA119" s="87"/>
      <c r="IB119" s="87"/>
      <c r="IC119" s="87"/>
      <c r="ID119" s="87"/>
      <c r="IE119" s="87"/>
      <c r="IF119" s="87"/>
      <c r="IG119" s="87"/>
      <c r="IH119" s="87"/>
      <c r="II119" s="87"/>
      <c r="IJ119" s="87"/>
      <c r="IK119" s="87"/>
      <c r="IL119" s="87"/>
      <c r="IM119" s="87"/>
      <c r="IN119" s="87"/>
      <c r="IO119" s="87"/>
      <c r="IP119" s="87"/>
      <c r="IQ119" s="87"/>
      <c r="IT119" s="41"/>
      <c r="IU119" s="41"/>
    </row>
    <row r="120" spans="1:255" ht="12.75" customHeight="1" x14ac:dyDescent="0.2">
      <c r="B120" s="41" t="s">
        <v>71</v>
      </c>
      <c r="F120" s="41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  <c r="BO120" s="87"/>
      <c r="BP120" s="87"/>
      <c r="BQ120" s="87"/>
      <c r="BR120" s="87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7"/>
      <c r="CK120" s="87"/>
      <c r="CL120" s="87"/>
      <c r="CM120" s="87"/>
      <c r="CN120" s="87"/>
      <c r="CO120" s="87"/>
      <c r="CP120" s="87"/>
      <c r="CQ120" s="87"/>
      <c r="CR120" s="87"/>
      <c r="CS120" s="87"/>
      <c r="CT120" s="87"/>
      <c r="CU120" s="87"/>
      <c r="CV120" s="87"/>
      <c r="CW120" s="87"/>
      <c r="CX120" s="87"/>
      <c r="CY120" s="87"/>
      <c r="CZ120" s="87"/>
      <c r="DA120" s="87"/>
      <c r="DB120" s="87"/>
      <c r="DC120" s="87"/>
      <c r="DD120" s="87"/>
      <c r="DE120" s="87"/>
      <c r="DF120" s="87"/>
      <c r="DG120" s="87"/>
      <c r="DH120" s="87"/>
      <c r="DI120" s="87"/>
      <c r="DJ120" s="87"/>
      <c r="DK120" s="87"/>
      <c r="DL120" s="87"/>
      <c r="DM120" s="87"/>
      <c r="DN120" s="87"/>
      <c r="DO120" s="87"/>
      <c r="DP120" s="87"/>
      <c r="DQ120" s="87"/>
      <c r="DR120" s="87"/>
      <c r="DS120" s="87"/>
      <c r="DT120" s="87"/>
      <c r="DU120" s="87"/>
      <c r="DV120" s="87"/>
      <c r="DW120" s="87"/>
      <c r="DX120" s="87"/>
      <c r="DY120" s="87"/>
      <c r="DZ120" s="87"/>
      <c r="EA120" s="87"/>
      <c r="EB120" s="87"/>
      <c r="EC120" s="87"/>
      <c r="ED120" s="87"/>
      <c r="EE120" s="87"/>
      <c r="EF120" s="87"/>
      <c r="EG120" s="87"/>
      <c r="EH120" s="87"/>
      <c r="EI120" s="87"/>
      <c r="EJ120" s="87"/>
      <c r="EK120" s="87"/>
      <c r="EL120" s="87"/>
      <c r="EM120" s="87"/>
      <c r="EN120" s="87"/>
      <c r="EO120" s="87"/>
      <c r="EP120" s="87"/>
      <c r="EQ120" s="87"/>
      <c r="ER120" s="87"/>
      <c r="ES120" s="87"/>
      <c r="ET120" s="87"/>
      <c r="EU120" s="87"/>
      <c r="EV120" s="87"/>
      <c r="EW120" s="87"/>
      <c r="EX120" s="87"/>
      <c r="EY120" s="87"/>
      <c r="EZ120" s="87"/>
      <c r="FA120" s="87"/>
      <c r="FB120" s="87"/>
      <c r="FC120" s="87"/>
      <c r="FD120" s="87"/>
      <c r="FE120" s="87"/>
      <c r="FF120" s="87"/>
      <c r="FG120" s="87"/>
      <c r="FH120" s="87"/>
      <c r="FI120" s="87"/>
      <c r="FJ120" s="87"/>
      <c r="FK120" s="87"/>
      <c r="FL120" s="87"/>
      <c r="FM120" s="87"/>
      <c r="FN120" s="87"/>
      <c r="FO120" s="87"/>
      <c r="FP120" s="87"/>
      <c r="FQ120" s="87"/>
      <c r="FR120" s="87"/>
      <c r="FS120" s="87"/>
      <c r="FT120" s="87"/>
      <c r="FU120" s="87"/>
      <c r="FV120" s="87"/>
      <c r="FW120" s="87"/>
      <c r="FX120" s="87"/>
      <c r="FY120" s="87"/>
      <c r="FZ120" s="87"/>
      <c r="GA120" s="87"/>
      <c r="GB120" s="87"/>
      <c r="GC120" s="87"/>
      <c r="GD120" s="87"/>
      <c r="GE120" s="87"/>
      <c r="GF120" s="87"/>
      <c r="GG120" s="87"/>
      <c r="GH120" s="87"/>
      <c r="GI120" s="87"/>
      <c r="GJ120" s="87"/>
      <c r="GK120" s="87"/>
      <c r="GL120" s="87"/>
      <c r="GM120" s="87"/>
      <c r="GN120" s="87"/>
      <c r="GO120" s="87"/>
      <c r="GP120" s="87"/>
      <c r="GQ120" s="87"/>
      <c r="GR120" s="87"/>
      <c r="GS120" s="87"/>
      <c r="GT120" s="87"/>
      <c r="GU120" s="87"/>
      <c r="GV120" s="87"/>
      <c r="GW120" s="87"/>
      <c r="GX120" s="87"/>
      <c r="GY120" s="87"/>
      <c r="GZ120" s="87"/>
      <c r="HA120" s="87"/>
      <c r="HB120" s="87"/>
      <c r="HC120" s="87"/>
      <c r="HD120" s="87"/>
      <c r="HE120" s="87"/>
      <c r="HF120" s="87"/>
      <c r="HG120" s="87"/>
      <c r="HH120" s="87"/>
      <c r="HI120" s="87"/>
      <c r="HJ120" s="87"/>
      <c r="HK120" s="87"/>
      <c r="HL120" s="87"/>
      <c r="HM120" s="87"/>
      <c r="HN120" s="87"/>
      <c r="HO120" s="87"/>
      <c r="HP120" s="87"/>
      <c r="HQ120" s="87"/>
      <c r="HR120" s="87"/>
      <c r="HS120" s="87"/>
      <c r="HT120" s="87"/>
      <c r="HU120" s="87"/>
      <c r="HV120" s="87"/>
      <c r="HW120" s="87"/>
      <c r="HX120" s="87"/>
      <c r="HY120" s="87"/>
      <c r="HZ120" s="87"/>
      <c r="IA120" s="87"/>
      <c r="IB120" s="87"/>
      <c r="IC120" s="87"/>
      <c r="ID120" s="87"/>
      <c r="IE120" s="87"/>
      <c r="IF120" s="87"/>
      <c r="IG120" s="87"/>
      <c r="IH120" s="87"/>
      <c r="II120" s="87"/>
      <c r="IJ120" s="87"/>
      <c r="IK120" s="87"/>
      <c r="IL120" s="87"/>
      <c r="IM120" s="87"/>
      <c r="IN120" s="87"/>
      <c r="IO120" s="87"/>
      <c r="IP120" s="87"/>
      <c r="IQ120" s="87"/>
      <c r="IT120" s="41"/>
      <c r="IU120" s="41"/>
    </row>
    <row r="121" spans="1:255" ht="12.75" customHeight="1" x14ac:dyDescent="0.2">
      <c r="A121" s="6"/>
      <c r="B121" s="41" t="s">
        <v>71</v>
      </c>
      <c r="F121" s="41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  <c r="BO121" s="87"/>
      <c r="BP121" s="87"/>
      <c r="BQ121" s="87"/>
      <c r="BR121" s="87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7"/>
      <c r="CK121" s="87"/>
      <c r="CL121" s="87"/>
      <c r="CM121" s="87"/>
      <c r="CN121" s="87"/>
      <c r="CO121" s="87"/>
      <c r="CP121" s="87"/>
      <c r="CQ121" s="87"/>
      <c r="CR121" s="87"/>
      <c r="CS121" s="87"/>
      <c r="CT121" s="87"/>
      <c r="CU121" s="87"/>
      <c r="CV121" s="87"/>
      <c r="CW121" s="87"/>
      <c r="CX121" s="87"/>
      <c r="CY121" s="87"/>
      <c r="CZ121" s="87"/>
      <c r="DA121" s="87"/>
      <c r="DB121" s="87"/>
      <c r="DC121" s="87"/>
      <c r="DD121" s="87"/>
      <c r="DE121" s="87"/>
      <c r="DF121" s="87"/>
      <c r="DG121" s="87"/>
      <c r="DH121" s="87"/>
      <c r="DI121" s="87"/>
      <c r="DJ121" s="87"/>
      <c r="DK121" s="87"/>
      <c r="DL121" s="87"/>
      <c r="DM121" s="87"/>
      <c r="DN121" s="87"/>
      <c r="DO121" s="87"/>
      <c r="DP121" s="87"/>
      <c r="DQ121" s="87"/>
      <c r="DR121" s="87"/>
      <c r="DS121" s="87"/>
      <c r="DT121" s="87"/>
      <c r="DU121" s="87"/>
      <c r="DV121" s="87"/>
      <c r="DW121" s="87"/>
      <c r="DX121" s="87"/>
      <c r="DY121" s="87"/>
      <c r="DZ121" s="87"/>
      <c r="EA121" s="87"/>
      <c r="EB121" s="87"/>
      <c r="EC121" s="87"/>
      <c r="ED121" s="87"/>
      <c r="EE121" s="87"/>
      <c r="EF121" s="87"/>
      <c r="EG121" s="87"/>
      <c r="EH121" s="87"/>
      <c r="EI121" s="87"/>
      <c r="EJ121" s="87"/>
      <c r="EK121" s="87"/>
      <c r="EL121" s="87"/>
      <c r="EM121" s="87"/>
      <c r="EN121" s="87"/>
      <c r="EO121" s="87"/>
      <c r="EP121" s="87"/>
      <c r="EQ121" s="87"/>
      <c r="ER121" s="87"/>
      <c r="ES121" s="87"/>
      <c r="ET121" s="87"/>
      <c r="EU121" s="87"/>
      <c r="EV121" s="87"/>
      <c r="EW121" s="87"/>
      <c r="EX121" s="87"/>
      <c r="EY121" s="87"/>
      <c r="EZ121" s="87"/>
      <c r="FA121" s="87"/>
      <c r="FB121" s="87"/>
      <c r="FC121" s="87"/>
      <c r="FD121" s="87"/>
      <c r="FE121" s="87"/>
      <c r="FF121" s="87"/>
      <c r="FG121" s="87"/>
      <c r="FH121" s="87"/>
      <c r="FI121" s="87"/>
      <c r="FJ121" s="87"/>
      <c r="FK121" s="87"/>
      <c r="FL121" s="87"/>
      <c r="FM121" s="87"/>
      <c r="FN121" s="87"/>
      <c r="FO121" s="87"/>
      <c r="FP121" s="87"/>
      <c r="FQ121" s="87"/>
      <c r="FR121" s="87"/>
      <c r="FS121" s="87"/>
      <c r="FT121" s="87"/>
      <c r="FU121" s="87"/>
      <c r="FV121" s="87"/>
      <c r="FW121" s="87"/>
      <c r="FX121" s="87"/>
      <c r="FY121" s="87"/>
      <c r="FZ121" s="87"/>
      <c r="GA121" s="87"/>
      <c r="GB121" s="87"/>
      <c r="GC121" s="87"/>
      <c r="GD121" s="87"/>
      <c r="GE121" s="87"/>
      <c r="GF121" s="87"/>
      <c r="GG121" s="87"/>
      <c r="GH121" s="87"/>
      <c r="GI121" s="87"/>
      <c r="GJ121" s="87"/>
      <c r="GK121" s="87"/>
      <c r="GL121" s="87"/>
      <c r="GM121" s="87"/>
      <c r="GN121" s="87"/>
      <c r="GO121" s="87"/>
      <c r="GP121" s="87"/>
      <c r="GQ121" s="87"/>
      <c r="GR121" s="87"/>
      <c r="GS121" s="87"/>
      <c r="GT121" s="87"/>
      <c r="GU121" s="87"/>
      <c r="GV121" s="87"/>
      <c r="GW121" s="87"/>
      <c r="GX121" s="87"/>
      <c r="GY121" s="87"/>
      <c r="GZ121" s="87"/>
      <c r="HA121" s="87"/>
      <c r="HB121" s="87"/>
      <c r="HC121" s="87"/>
      <c r="HD121" s="87"/>
      <c r="HE121" s="87"/>
      <c r="HF121" s="87"/>
      <c r="HG121" s="87"/>
      <c r="HH121" s="87"/>
      <c r="HI121" s="87"/>
      <c r="HJ121" s="87"/>
      <c r="HK121" s="87"/>
      <c r="HL121" s="87"/>
      <c r="HM121" s="87"/>
      <c r="HN121" s="87"/>
      <c r="HO121" s="87"/>
      <c r="HP121" s="87"/>
      <c r="HQ121" s="87"/>
      <c r="HR121" s="87"/>
      <c r="HS121" s="87"/>
      <c r="HT121" s="87"/>
      <c r="HU121" s="87"/>
      <c r="HV121" s="87"/>
      <c r="HW121" s="87"/>
      <c r="HX121" s="87"/>
      <c r="HY121" s="87"/>
      <c r="HZ121" s="87"/>
      <c r="IA121" s="87"/>
      <c r="IB121" s="87"/>
      <c r="IC121" s="87"/>
      <c r="ID121" s="87"/>
      <c r="IE121" s="87"/>
      <c r="IF121" s="87"/>
      <c r="IG121" s="87"/>
      <c r="IH121" s="87"/>
      <c r="II121" s="87"/>
      <c r="IJ121" s="87"/>
      <c r="IK121" s="87"/>
      <c r="IL121" s="87"/>
      <c r="IM121" s="87"/>
      <c r="IN121" s="87"/>
      <c r="IO121" s="87"/>
      <c r="IP121" s="87"/>
      <c r="IQ121" s="87"/>
      <c r="IR121" s="88"/>
      <c r="IT121" s="41"/>
      <c r="IU121" s="41"/>
    </row>
    <row r="122" spans="1:255" ht="12.75" customHeight="1" x14ac:dyDescent="0.2">
      <c r="A122" s="44">
        <v>2013</v>
      </c>
      <c r="B122" s="44">
        <v>340071001</v>
      </c>
      <c r="C122" s="45">
        <f>INDEX(Sites!$A:$N,MATCH($B122,Sites!$A:$A,0),2)</f>
        <v>39.684249999999999</v>
      </c>
      <c r="D122" s="44" t="str">
        <f>INDEX(Sites!$A:$N,MATCH($B122,Sites!$A:$A,0),4)</f>
        <v>NJ</v>
      </c>
      <c r="E122" s="44" t="str">
        <f>INDEX(Sites!$A:$N,MATCH($B122,Sites!$A:$A,0),10)</f>
        <v>33.0</v>
      </c>
      <c r="F122" s="44" t="str">
        <f>INDEX(Sites!$A:$N,MATCH($B122,Sites!$A:$A,0),6)</f>
        <v>Ancora State Hospital</v>
      </c>
      <c r="G122" s="18" t="s">
        <v>71</v>
      </c>
      <c r="H122" s="17" t="s">
        <v>71</v>
      </c>
      <c r="I122" s="17" t="s">
        <v>71</v>
      </c>
      <c r="J122" s="17" t="s">
        <v>71</v>
      </c>
      <c r="K122" s="17" t="s">
        <v>71</v>
      </c>
      <c r="L122" s="17" t="s">
        <v>71</v>
      </c>
      <c r="M122" s="17" t="s">
        <v>71</v>
      </c>
      <c r="N122" s="17" t="s">
        <v>71</v>
      </c>
      <c r="O122" s="17" t="s">
        <v>71</v>
      </c>
      <c r="P122" s="17" t="s">
        <v>71</v>
      </c>
      <c r="Q122" s="17" t="s">
        <v>71</v>
      </c>
      <c r="R122" s="17">
        <v>43</v>
      </c>
      <c r="S122" s="17">
        <v>26</v>
      </c>
      <c r="T122" s="17">
        <v>46</v>
      </c>
      <c r="U122" s="17">
        <v>45</v>
      </c>
      <c r="V122" s="17">
        <v>36</v>
      </c>
      <c r="W122" s="17">
        <v>42</v>
      </c>
      <c r="X122" s="17">
        <v>41</v>
      </c>
      <c r="Y122" s="17">
        <v>40</v>
      </c>
      <c r="Z122" s="17">
        <v>44</v>
      </c>
      <c r="AA122" s="17">
        <v>40</v>
      </c>
      <c r="AB122" s="17">
        <v>36</v>
      </c>
      <c r="AC122" s="17">
        <v>46</v>
      </c>
      <c r="AD122" s="17">
        <v>41</v>
      </c>
      <c r="AE122" s="17">
        <v>39</v>
      </c>
      <c r="AF122" s="17">
        <v>44</v>
      </c>
      <c r="AG122" s="17">
        <v>46</v>
      </c>
      <c r="AH122" s="17">
        <v>41</v>
      </c>
      <c r="AI122" s="17">
        <v>44</v>
      </c>
      <c r="AJ122" s="17">
        <v>55</v>
      </c>
      <c r="AK122" s="17">
        <v>58</v>
      </c>
      <c r="AL122" s="17">
        <v>50</v>
      </c>
      <c r="AM122" s="17">
        <v>49</v>
      </c>
      <c r="AN122" s="17">
        <v>51</v>
      </c>
      <c r="AO122" s="17">
        <v>52</v>
      </c>
      <c r="AP122" s="17">
        <v>55</v>
      </c>
      <c r="AQ122" s="17">
        <v>49</v>
      </c>
      <c r="AR122" s="17">
        <v>55</v>
      </c>
      <c r="AS122" s="17">
        <v>59</v>
      </c>
      <c r="AT122" s="17">
        <v>59</v>
      </c>
      <c r="AU122" s="17">
        <v>62</v>
      </c>
      <c r="AV122" s="17">
        <v>43</v>
      </c>
      <c r="AW122" s="17">
        <v>38</v>
      </c>
      <c r="AX122" s="17">
        <v>48</v>
      </c>
      <c r="AY122" s="17">
        <v>52</v>
      </c>
      <c r="AZ122" s="17">
        <v>43</v>
      </c>
      <c r="BA122" s="17">
        <v>51</v>
      </c>
      <c r="BB122" s="17">
        <v>42</v>
      </c>
      <c r="BC122" s="17">
        <v>43</v>
      </c>
      <c r="BD122" s="17">
        <v>36</v>
      </c>
      <c r="BE122" s="17">
        <v>48</v>
      </c>
      <c r="BF122" s="17">
        <v>50</v>
      </c>
      <c r="BG122" s="17">
        <v>38</v>
      </c>
      <c r="BH122" s="17">
        <v>38</v>
      </c>
      <c r="BI122" s="17">
        <v>47</v>
      </c>
      <c r="BJ122" s="17">
        <v>53</v>
      </c>
      <c r="BK122" s="17">
        <v>62</v>
      </c>
      <c r="BL122" s="17">
        <v>62</v>
      </c>
      <c r="BM122" s="17">
        <v>70</v>
      </c>
      <c r="BN122" s="17">
        <v>55</v>
      </c>
      <c r="BO122" s="17">
        <v>55</v>
      </c>
      <c r="BP122" s="17">
        <v>47</v>
      </c>
      <c r="BQ122" s="17">
        <v>45</v>
      </c>
      <c r="BR122" s="17">
        <v>46</v>
      </c>
      <c r="BS122" s="17">
        <v>43</v>
      </c>
      <c r="BT122" s="17">
        <v>50</v>
      </c>
      <c r="BU122" s="17">
        <v>37</v>
      </c>
      <c r="BV122" s="17">
        <v>30</v>
      </c>
      <c r="BW122" s="17">
        <v>50</v>
      </c>
      <c r="BX122" s="17">
        <v>55</v>
      </c>
      <c r="BY122" s="17">
        <v>61</v>
      </c>
      <c r="BZ122" s="17">
        <v>44</v>
      </c>
      <c r="CA122" s="17">
        <v>47</v>
      </c>
      <c r="CB122" s="17">
        <v>44</v>
      </c>
      <c r="CC122" s="17">
        <v>50</v>
      </c>
      <c r="CD122" s="17">
        <v>58</v>
      </c>
      <c r="CE122" s="17">
        <v>68</v>
      </c>
      <c r="CF122" s="17">
        <v>57</v>
      </c>
      <c r="CG122" s="17">
        <v>44</v>
      </c>
      <c r="CH122" s="17">
        <v>37</v>
      </c>
      <c r="CI122" s="17">
        <v>40</v>
      </c>
      <c r="CJ122" s="17">
        <v>45</v>
      </c>
      <c r="CK122" s="17">
        <v>46</v>
      </c>
      <c r="CL122" s="17">
        <v>30</v>
      </c>
      <c r="CM122" s="17">
        <v>31</v>
      </c>
      <c r="CN122" s="17">
        <v>35</v>
      </c>
      <c r="CO122" s="17">
        <v>43</v>
      </c>
      <c r="CP122" s="17">
        <v>55</v>
      </c>
      <c r="CQ122" s="17">
        <v>32</v>
      </c>
      <c r="CR122" s="17">
        <v>67</v>
      </c>
      <c r="CS122" s="17">
        <v>68</v>
      </c>
      <c r="CT122" s="17">
        <v>62</v>
      </c>
      <c r="CU122" s="17">
        <v>47</v>
      </c>
      <c r="CV122" s="17">
        <v>38</v>
      </c>
      <c r="CW122" s="17">
        <v>40</v>
      </c>
      <c r="CX122" s="17">
        <v>58</v>
      </c>
      <c r="CY122" s="17">
        <v>59</v>
      </c>
      <c r="CZ122" s="17">
        <v>51</v>
      </c>
      <c r="DA122" s="17">
        <v>25</v>
      </c>
      <c r="DB122" s="17">
        <v>34</v>
      </c>
      <c r="DC122" s="17">
        <v>56</v>
      </c>
      <c r="DD122" s="17">
        <v>29</v>
      </c>
      <c r="DE122" s="17">
        <v>53</v>
      </c>
      <c r="DF122" s="17">
        <v>57</v>
      </c>
      <c r="DG122" s="17">
        <v>50</v>
      </c>
      <c r="DH122" s="17">
        <v>42</v>
      </c>
      <c r="DI122" s="17">
        <v>54</v>
      </c>
      <c r="DJ122" s="17">
        <v>49</v>
      </c>
      <c r="DK122" s="17">
        <v>53</v>
      </c>
      <c r="DL122" s="17">
        <v>44</v>
      </c>
      <c r="DM122" s="17">
        <v>47</v>
      </c>
      <c r="DN122" s="17">
        <v>52</v>
      </c>
      <c r="DO122" s="17">
        <v>56</v>
      </c>
      <c r="DP122" s="17">
        <v>45</v>
      </c>
      <c r="DQ122" s="17">
        <v>21</v>
      </c>
      <c r="DR122" s="17">
        <v>52</v>
      </c>
      <c r="DS122" s="17">
        <v>64</v>
      </c>
      <c r="DT122" s="17">
        <v>61</v>
      </c>
      <c r="DU122" s="17">
        <v>48</v>
      </c>
      <c r="DV122" s="17">
        <v>55</v>
      </c>
      <c r="DW122" s="17">
        <v>52</v>
      </c>
      <c r="DX122" s="17">
        <v>34</v>
      </c>
      <c r="DY122" s="17">
        <v>24</v>
      </c>
      <c r="DZ122" s="17">
        <v>28</v>
      </c>
      <c r="EA122" s="17">
        <v>20</v>
      </c>
      <c r="EB122" s="17">
        <v>18</v>
      </c>
      <c r="EC122" s="17">
        <v>25</v>
      </c>
      <c r="ED122" s="17">
        <v>33</v>
      </c>
      <c r="EE122" s="17">
        <v>40</v>
      </c>
      <c r="EF122" s="17">
        <v>44</v>
      </c>
      <c r="EG122" s="17">
        <v>56</v>
      </c>
      <c r="EH122" s="17">
        <v>51</v>
      </c>
      <c r="EI122" s="17">
        <v>60</v>
      </c>
      <c r="EJ122" s="17">
        <v>40</v>
      </c>
      <c r="EK122" s="17">
        <v>29</v>
      </c>
      <c r="EL122" s="17">
        <v>20</v>
      </c>
      <c r="EM122" s="17">
        <v>57</v>
      </c>
      <c r="EN122" s="17">
        <v>55</v>
      </c>
      <c r="EO122" s="17">
        <v>71</v>
      </c>
      <c r="EP122" s="17">
        <v>74</v>
      </c>
      <c r="EQ122" s="17">
        <v>57</v>
      </c>
      <c r="ER122" s="17">
        <v>59</v>
      </c>
      <c r="ES122" s="17" t="s">
        <v>71</v>
      </c>
      <c r="ET122" s="17">
        <v>41</v>
      </c>
      <c r="EU122" s="17">
        <v>48</v>
      </c>
      <c r="EV122" s="17">
        <v>55</v>
      </c>
      <c r="EW122" s="17">
        <v>17</v>
      </c>
      <c r="EX122" s="17">
        <v>55</v>
      </c>
      <c r="EY122" s="17">
        <v>55</v>
      </c>
      <c r="EZ122" s="17">
        <v>36</v>
      </c>
      <c r="FA122" s="17">
        <v>59</v>
      </c>
      <c r="FB122" s="17">
        <v>56</v>
      </c>
      <c r="FC122" s="17">
        <v>55</v>
      </c>
      <c r="FD122" s="17">
        <v>43</v>
      </c>
      <c r="FE122" s="17">
        <v>57</v>
      </c>
      <c r="FF122" s="17">
        <v>40</v>
      </c>
      <c r="FG122" s="17">
        <v>41</v>
      </c>
      <c r="FH122" s="17">
        <v>51</v>
      </c>
      <c r="FI122" s="17">
        <v>37</v>
      </c>
      <c r="FJ122" s="17">
        <v>39</v>
      </c>
      <c r="FK122" s="17">
        <v>36</v>
      </c>
      <c r="FL122" s="17">
        <v>44</v>
      </c>
      <c r="FM122" s="17">
        <v>53</v>
      </c>
      <c r="FN122" s="17">
        <v>47</v>
      </c>
      <c r="FO122" s="17">
        <v>49</v>
      </c>
      <c r="FP122" s="17">
        <v>50</v>
      </c>
      <c r="FQ122" s="17">
        <v>35</v>
      </c>
      <c r="FR122" s="17">
        <v>49</v>
      </c>
      <c r="FS122" s="17">
        <v>54</v>
      </c>
      <c r="FT122" s="17">
        <v>56</v>
      </c>
      <c r="FU122" s="17">
        <v>49</v>
      </c>
      <c r="FV122" s="17">
        <v>49</v>
      </c>
      <c r="FW122" s="17">
        <v>60</v>
      </c>
      <c r="FX122" s="17">
        <v>51</v>
      </c>
      <c r="FY122" s="17">
        <v>42</v>
      </c>
      <c r="FZ122" s="17">
        <v>30</v>
      </c>
      <c r="GA122" s="17">
        <v>47</v>
      </c>
      <c r="GB122" s="17">
        <v>52</v>
      </c>
      <c r="GC122" s="17">
        <v>54</v>
      </c>
      <c r="GD122" s="17">
        <v>63</v>
      </c>
      <c r="GE122" s="17">
        <v>35</v>
      </c>
      <c r="GF122" s="17">
        <v>48</v>
      </c>
      <c r="GG122" s="17">
        <v>44</v>
      </c>
      <c r="GH122" s="17">
        <v>45</v>
      </c>
      <c r="GI122" s="17">
        <v>44</v>
      </c>
      <c r="GJ122" s="17">
        <v>41</v>
      </c>
      <c r="GK122" s="17">
        <v>49</v>
      </c>
      <c r="GL122" s="17">
        <v>50</v>
      </c>
      <c r="GM122" s="17">
        <v>50</v>
      </c>
      <c r="GN122" s="17">
        <v>43</v>
      </c>
      <c r="GO122" s="17">
        <v>57</v>
      </c>
      <c r="GP122" s="17">
        <v>58</v>
      </c>
      <c r="GQ122" s="17">
        <v>32</v>
      </c>
      <c r="GR122" s="17">
        <v>50</v>
      </c>
      <c r="GS122" s="17">
        <v>23</v>
      </c>
      <c r="GT122" s="17" t="s">
        <v>71</v>
      </c>
      <c r="GU122" s="17" t="s">
        <v>71</v>
      </c>
      <c r="GV122" s="17" t="s">
        <v>71</v>
      </c>
      <c r="GW122" s="17" t="s">
        <v>71</v>
      </c>
      <c r="GX122" s="17">
        <v>31</v>
      </c>
      <c r="GY122" s="17">
        <v>35</v>
      </c>
      <c r="GZ122" s="17">
        <v>39</v>
      </c>
      <c r="HA122" s="17">
        <v>50</v>
      </c>
      <c r="HB122" s="17">
        <v>54</v>
      </c>
      <c r="HC122" s="17">
        <v>44</v>
      </c>
      <c r="HD122" s="17">
        <v>33</v>
      </c>
      <c r="HE122" s="17">
        <v>33</v>
      </c>
      <c r="HF122" s="17">
        <v>37</v>
      </c>
      <c r="HG122" s="17">
        <v>35</v>
      </c>
      <c r="HH122" s="17">
        <v>36</v>
      </c>
      <c r="HI122" s="17">
        <v>33</v>
      </c>
      <c r="HJ122" s="17">
        <v>33</v>
      </c>
      <c r="HK122" s="17">
        <v>35</v>
      </c>
      <c r="HL122" s="17">
        <v>44</v>
      </c>
      <c r="HM122" s="17">
        <v>51</v>
      </c>
      <c r="HN122" s="17">
        <v>56</v>
      </c>
      <c r="HO122" s="17">
        <v>55</v>
      </c>
      <c r="HP122" s="17">
        <v>58</v>
      </c>
      <c r="HQ122" s="17">
        <v>52</v>
      </c>
      <c r="HR122" s="17">
        <v>49</v>
      </c>
      <c r="HS122" s="17">
        <v>27</v>
      </c>
      <c r="HT122" s="17">
        <v>25</v>
      </c>
      <c r="HU122" s="17">
        <v>34</v>
      </c>
      <c r="HV122" s="17">
        <v>26</v>
      </c>
      <c r="HW122" s="17">
        <v>30</v>
      </c>
      <c r="HX122" s="17">
        <v>35</v>
      </c>
      <c r="HY122" s="17">
        <v>37</v>
      </c>
      <c r="HZ122" s="17">
        <v>39</v>
      </c>
      <c r="IA122" s="17">
        <v>40</v>
      </c>
      <c r="IB122" s="17">
        <v>33</v>
      </c>
      <c r="IC122" s="17">
        <v>33</v>
      </c>
      <c r="ID122" s="17">
        <v>29</v>
      </c>
      <c r="IE122" s="17">
        <v>35</v>
      </c>
      <c r="IF122" s="17">
        <v>35</v>
      </c>
      <c r="IG122" s="17">
        <v>42</v>
      </c>
      <c r="IH122" s="17">
        <v>35</v>
      </c>
      <c r="II122" s="17">
        <v>21</v>
      </c>
      <c r="IJ122" s="17">
        <v>27</v>
      </c>
      <c r="IK122" s="17">
        <v>26</v>
      </c>
      <c r="IL122" s="17">
        <v>37</v>
      </c>
      <c r="IM122" s="17">
        <v>29</v>
      </c>
      <c r="IN122" s="17">
        <v>36</v>
      </c>
      <c r="IO122" s="17">
        <v>27</v>
      </c>
      <c r="IP122" s="17">
        <v>22</v>
      </c>
      <c r="IQ122" s="8">
        <v>43</v>
      </c>
      <c r="IR122" s="44">
        <f t="shared" ref="IR122:IR138" si="62">MAX(G122:IQ122)</f>
        <v>74</v>
      </c>
      <c r="IT122" s="41"/>
      <c r="IU122" s="41"/>
    </row>
    <row r="123" spans="1:255" ht="12.75" customHeight="1" x14ac:dyDescent="0.2">
      <c r="A123" s="21">
        <v>2013</v>
      </c>
      <c r="B123" s="21">
        <v>340170006</v>
      </c>
      <c r="C123" s="20">
        <f>INDEX(Sites!$A:$N,MATCH($B123,Sites!$A:$A,0),2)</f>
        <v>40.670250000000003</v>
      </c>
      <c r="D123" s="21" t="str">
        <f>INDEX(Sites!$A:$N,MATCH($B123,Sites!$A:$A,0),4)</f>
        <v>NJ</v>
      </c>
      <c r="E123" s="21" t="str">
        <f>INDEX(Sites!$A:$N,MATCH($B123,Sites!$A:$A,0),10)</f>
        <v>3.0</v>
      </c>
      <c r="F123" s="40" t="str">
        <f>INDEX(Sites!$A:$N,MATCH($B123,Sites!$A:$A,0),6)</f>
        <v>Bayonne</v>
      </c>
      <c r="G123" s="16" t="s">
        <v>71</v>
      </c>
      <c r="H123" s="10" t="s">
        <v>71</v>
      </c>
      <c r="I123" s="10" t="s">
        <v>71</v>
      </c>
      <c r="J123" s="10" t="s">
        <v>71</v>
      </c>
      <c r="K123" s="10" t="s">
        <v>71</v>
      </c>
      <c r="L123" s="10" t="s">
        <v>71</v>
      </c>
      <c r="M123" s="10" t="s">
        <v>71</v>
      </c>
      <c r="N123" s="10" t="s">
        <v>71</v>
      </c>
      <c r="O123" s="10" t="s">
        <v>71</v>
      </c>
      <c r="P123" s="10" t="s">
        <v>71</v>
      </c>
      <c r="Q123" s="10" t="s">
        <v>71</v>
      </c>
      <c r="R123" s="10" t="s">
        <v>71</v>
      </c>
      <c r="S123" s="10" t="s">
        <v>71</v>
      </c>
      <c r="T123" s="10" t="s">
        <v>71</v>
      </c>
      <c r="U123" s="10" t="s">
        <v>71</v>
      </c>
      <c r="V123" s="10" t="s">
        <v>71</v>
      </c>
      <c r="W123" s="10" t="s">
        <v>71</v>
      </c>
      <c r="X123" s="10" t="s">
        <v>71</v>
      </c>
      <c r="Y123" s="10" t="s">
        <v>71</v>
      </c>
      <c r="Z123" s="10" t="s">
        <v>71</v>
      </c>
      <c r="AA123" s="10" t="s">
        <v>71</v>
      </c>
      <c r="AB123" s="10" t="s">
        <v>71</v>
      </c>
      <c r="AC123" s="10" t="s">
        <v>71</v>
      </c>
      <c r="AD123" s="10" t="s">
        <v>71</v>
      </c>
      <c r="AE123" s="10" t="s">
        <v>71</v>
      </c>
      <c r="AF123" s="10" t="s">
        <v>71</v>
      </c>
      <c r="AG123" s="10" t="s">
        <v>71</v>
      </c>
      <c r="AH123" s="10" t="s">
        <v>71</v>
      </c>
      <c r="AI123" s="10" t="s">
        <v>71</v>
      </c>
      <c r="AJ123" s="10" t="s">
        <v>71</v>
      </c>
      <c r="AK123" s="10" t="s">
        <v>71</v>
      </c>
      <c r="AL123" s="10" t="s">
        <v>71</v>
      </c>
      <c r="AM123" s="10" t="s">
        <v>71</v>
      </c>
      <c r="AN123" s="10" t="s">
        <v>71</v>
      </c>
      <c r="AO123" s="10" t="s">
        <v>71</v>
      </c>
      <c r="AP123" s="10" t="s">
        <v>71</v>
      </c>
      <c r="AQ123" s="10" t="s">
        <v>71</v>
      </c>
      <c r="AR123" s="10" t="s">
        <v>71</v>
      </c>
      <c r="AS123" s="10" t="s">
        <v>71</v>
      </c>
      <c r="AT123" s="10" t="s">
        <v>71</v>
      </c>
      <c r="AU123" s="10" t="s">
        <v>71</v>
      </c>
      <c r="AV123" s="10" t="s">
        <v>71</v>
      </c>
      <c r="AW123" s="10" t="s">
        <v>71</v>
      </c>
      <c r="AX123" s="10" t="s">
        <v>71</v>
      </c>
      <c r="AY123" s="10" t="s">
        <v>71</v>
      </c>
      <c r="AZ123" s="10" t="s">
        <v>71</v>
      </c>
      <c r="BA123" s="10" t="s">
        <v>71</v>
      </c>
      <c r="BB123" s="10" t="s">
        <v>71</v>
      </c>
      <c r="BC123" s="10" t="s">
        <v>71</v>
      </c>
      <c r="BD123" s="10" t="s">
        <v>71</v>
      </c>
      <c r="BE123" s="10" t="s">
        <v>71</v>
      </c>
      <c r="BF123" s="10" t="s">
        <v>71</v>
      </c>
      <c r="BG123" s="10" t="s">
        <v>71</v>
      </c>
      <c r="BH123" s="10" t="s">
        <v>71</v>
      </c>
      <c r="BI123" s="10" t="s">
        <v>71</v>
      </c>
      <c r="BJ123" s="10" t="s">
        <v>71</v>
      </c>
      <c r="BK123" s="10" t="s">
        <v>71</v>
      </c>
      <c r="BL123" s="10" t="s">
        <v>71</v>
      </c>
      <c r="BM123" s="10" t="s">
        <v>71</v>
      </c>
      <c r="BN123" s="10" t="s">
        <v>71</v>
      </c>
      <c r="BO123" s="10" t="s">
        <v>71</v>
      </c>
      <c r="BP123" s="10" t="s">
        <v>71</v>
      </c>
      <c r="BQ123" s="10" t="s">
        <v>71</v>
      </c>
      <c r="BR123" s="10" t="s">
        <v>71</v>
      </c>
      <c r="BS123" s="10" t="s">
        <v>71</v>
      </c>
      <c r="BT123" s="10" t="s">
        <v>71</v>
      </c>
      <c r="BU123" s="10" t="s">
        <v>71</v>
      </c>
      <c r="BV123" s="10" t="s">
        <v>71</v>
      </c>
      <c r="BW123" s="10" t="s">
        <v>71</v>
      </c>
      <c r="BX123" s="10" t="s">
        <v>71</v>
      </c>
      <c r="BY123" s="10" t="s">
        <v>71</v>
      </c>
      <c r="BZ123" s="10" t="s">
        <v>71</v>
      </c>
      <c r="CA123" s="10" t="s">
        <v>71</v>
      </c>
      <c r="CB123" s="10" t="s">
        <v>71</v>
      </c>
      <c r="CC123" s="10" t="s">
        <v>71</v>
      </c>
      <c r="CD123" s="10" t="s">
        <v>71</v>
      </c>
      <c r="CE123" s="10" t="s">
        <v>71</v>
      </c>
      <c r="CF123" s="10" t="s">
        <v>71</v>
      </c>
      <c r="CG123" s="10" t="s">
        <v>71</v>
      </c>
      <c r="CH123" s="10" t="s">
        <v>71</v>
      </c>
      <c r="CI123" s="10" t="s">
        <v>71</v>
      </c>
      <c r="CJ123" s="10" t="s">
        <v>71</v>
      </c>
      <c r="CK123" s="10" t="s">
        <v>71</v>
      </c>
      <c r="CL123" s="10" t="s">
        <v>71</v>
      </c>
      <c r="CM123" s="10" t="s">
        <v>71</v>
      </c>
      <c r="CN123" s="10" t="s">
        <v>71</v>
      </c>
      <c r="CO123" s="10" t="s">
        <v>71</v>
      </c>
      <c r="CP123" s="10" t="s">
        <v>71</v>
      </c>
      <c r="CQ123" s="10" t="s">
        <v>71</v>
      </c>
      <c r="CR123" s="10" t="s">
        <v>71</v>
      </c>
      <c r="CS123" s="10" t="s">
        <v>71</v>
      </c>
      <c r="CT123" s="10" t="s">
        <v>71</v>
      </c>
      <c r="CU123" s="10" t="s">
        <v>71</v>
      </c>
      <c r="CV123" s="10" t="s">
        <v>71</v>
      </c>
      <c r="CW123" s="10" t="s">
        <v>71</v>
      </c>
      <c r="CX123" s="10" t="s">
        <v>71</v>
      </c>
      <c r="CY123" s="10" t="s">
        <v>71</v>
      </c>
      <c r="CZ123" s="10" t="s">
        <v>71</v>
      </c>
      <c r="DA123" s="10">
        <v>24</v>
      </c>
      <c r="DB123" s="10">
        <v>31</v>
      </c>
      <c r="DC123" s="10">
        <v>53</v>
      </c>
      <c r="DD123" s="10">
        <v>44</v>
      </c>
      <c r="DE123" s="10">
        <v>44</v>
      </c>
      <c r="DF123" s="10">
        <v>42</v>
      </c>
      <c r="DG123" s="10">
        <v>43</v>
      </c>
      <c r="DH123" s="10">
        <v>38</v>
      </c>
      <c r="DI123" s="10">
        <v>44</v>
      </c>
      <c r="DJ123" s="10">
        <v>59</v>
      </c>
      <c r="DK123" s="10">
        <v>47</v>
      </c>
      <c r="DL123" s="10">
        <v>41</v>
      </c>
      <c r="DM123" s="10">
        <v>46</v>
      </c>
      <c r="DN123" s="10">
        <v>53</v>
      </c>
      <c r="DO123" s="10">
        <v>64</v>
      </c>
      <c r="DP123" s="10">
        <v>57</v>
      </c>
      <c r="DQ123" s="10">
        <v>38</v>
      </c>
      <c r="DR123" s="10">
        <v>60</v>
      </c>
      <c r="DS123" s="10">
        <v>59</v>
      </c>
      <c r="DT123" s="10">
        <v>52</v>
      </c>
      <c r="DU123" s="10">
        <v>60</v>
      </c>
      <c r="DV123" s="10">
        <v>53</v>
      </c>
      <c r="DW123" s="10">
        <v>54</v>
      </c>
      <c r="DX123" s="10">
        <v>37</v>
      </c>
      <c r="DY123" s="10">
        <v>16</v>
      </c>
      <c r="DZ123" s="10">
        <v>29</v>
      </c>
      <c r="EA123" s="10">
        <v>21</v>
      </c>
      <c r="EB123" s="10">
        <v>33</v>
      </c>
      <c r="EC123" s="10">
        <v>47</v>
      </c>
      <c r="ED123" s="10">
        <v>44</v>
      </c>
      <c r="EE123" s="10">
        <v>45</v>
      </c>
      <c r="EF123" s="10">
        <v>51</v>
      </c>
      <c r="EG123" s="10">
        <v>62</v>
      </c>
      <c r="EH123" s="10">
        <v>50</v>
      </c>
      <c r="EI123" s="10">
        <v>49</v>
      </c>
      <c r="EJ123" s="10">
        <v>33</v>
      </c>
      <c r="EK123" s="10">
        <v>18</v>
      </c>
      <c r="EL123" s="10">
        <v>28</v>
      </c>
      <c r="EM123" s="10">
        <v>41</v>
      </c>
      <c r="EN123" s="10">
        <v>59</v>
      </c>
      <c r="EO123" s="10">
        <v>86</v>
      </c>
      <c r="EP123" s="10">
        <v>58</v>
      </c>
      <c r="EQ123" s="10">
        <v>66</v>
      </c>
      <c r="ER123" s="10">
        <v>61</v>
      </c>
      <c r="ES123" s="10">
        <v>51</v>
      </c>
      <c r="ET123" s="10">
        <v>44</v>
      </c>
      <c r="EU123" s="10">
        <v>44</v>
      </c>
      <c r="EV123" s="10">
        <v>37</v>
      </c>
      <c r="EW123" s="10">
        <v>16</v>
      </c>
      <c r="EX123" s="10">
        <v>48</v>
      </c>
      <c r="EY123" s="10">
        <v>55</v>
      </c>
      <c r="EZ123" s="10">
        <v>43</v>
      </c>
      <c r="FA123" s="10">
        <v>51</v>
      </c>
      <c r="FB123" s="10">
        <v>43</v>
      </c>
      <c r="FC123" s="10">
        <v>51</v>
      </c>
      <c r="FD123" s="10">
        <v>44</v>
      </c>
      <c r="FE123" s="10">
        <v>47</v>
      </c>
      <c r="FF123" s="10">
        <v>37</v>
      </c>
      <c r="FG123" s="10">
        <v>31</v>
      </c>
      <c r="FH123" s="10">
        <v>36</v>
      </c>
      <c r="FI123" s="10">
        <v>59</v>
      </c>
      <c r="FJ123" s="10">
        <v>44</v>
      </c>
      <c r="FK123" s="10">
        <v>27</v>
      </c>
      <c r="FL123" s="10">
        <v>39</v>
      </c>
      <c r="FM123" s="10">
        <v>41</v>
      </c>
      <c r="FN123" s="10">
        <v>41</v>
      </c>
      <c r="FO123" s="10">
        <v>43</v>
      </c>
      <c r="FP123" s="10">
        <v>41</v>
      </c>
      <c r="FQ123" s="10">
        <v>26</v>
      </c>
      <c r="FR123" s="10">
        <v>38</v>
      </c>
      <c r="FS123" s="10">
        <v>48</v>
      </c>
      <c r="FT123" s="10">
        <v>55</v>
      </c>
      <c r="FU123" s="10">
        <v>44</v>
      </c>
      <c r="FV123" s="10">
        <v>36</v>
      </c>
      <c r="FW123" s="10">
        <v>51</v>
      </c>
      <c r="FX123" s="10">
        <v>71</v>
      </c>
      <c r="FY123" s="10">
        <v>21</v>
      </c>
      <c r="FZ123" s="10">
        <v>33</v>
      </c>
      <c r="GA123" s="10">
        <v>43</v>
      </c>
      <c r="GB123" s="10">
        <v>49</v>
      </c>
      <c r="GC123" s="10">
        <v>45</v>
      </c>
      <c r="GD123" s="10">
        <v>52</v>
      </c>
      <c r="GE123" s="10">
        <v>24</v>
      </c>
      <c r="GF123" s="10">
        <v>45</v>
      </c>
      <c r="GG123" s="10">
        <v>48</v>
      </c>
      <c r="GH123" s="10">
        <v>48</v>
      </c>
      <c r="GI123" s="10">
        <v>36</v>
      </c>
      <c r="GJ123" s="10">
        <v>39</v>
      </c>
      <c r="GK123" s="10">
        <v>33</v>
      </c>
      <c r="GL123" s="10">
        <v>40</v>
      </c>
      <c r="GM123" s="10">
        <v>34</v>
      </c>
      <c r="GN123" s="10">
        <v>34</v>
      </c>
      <c r="GO123" s="10">
        <v>49</v>
      </c>
      <c r="GP123" s="10">
        <v>39</v>
      </c>
      <c r="GQ123" s="10">
        <v>32</v>
      </c>
      <c r="GR123" s="10">
        <v>58</v>
      </c>
      <c r="GS123" s="10">
        <v>68</v>
      </c>
      <c r="GT123" s="10">
        <v>45</v>
      </c>
      <c r="GU123" s="10">
        <v>20</v>
      </c>
      <c r="GV123" s="10">
        <v>20</v>
      </c>
      <c r="GW123" s="10">
        <v>35</v>
      </c>
      <c r="GX123" s="10">
        <v>33</v>
      </c>
      <c r="GY123" s="10">
        <v>30</v>
      </c>
      <c r="GZ123" s="10">
        <v>39</v>
      </c>
      <c r="HA123" s="10">
        <v>51</v>
      </c>
      <c r="HB123" s="10">
        <v>53</v>
      </c>
      <c r="HC123" s="10">
        <v>35</v>
      </c>
      <c r="HD123" s="10">
        <v>30</v>
      </c>
      <c r="HE123" s="10">
        <v>24</v>
      </c>
      <c r="HF123" s="10">
        <v>28</v>
      </c>
      <c r="HG123" s="10">
        <v>26</v>
      </c>
      <c r="HH123" s="10">
        <v>23</v>
      </c>
      <c r="HI123" s="10">
        <v>19</v>
      </c>
      <c r="HJ123" s="10">
        <v>31</v>
      </c>
      <c r="HK123" s="10">
        <v>32</v>
      </c>
      <c r="HL123" s="10">
        <v>33</v>
      </c>
      <c r="HM123" s="10">
        <v>36</v>
      </c>
      <c r="HN123" s="10">
        <v>41</v>
      </c>
      <c r="HO123" s="10">
        <v>34</v>
      </c>
      <c r="HP123" s="10">
        <v>45</v>
      </c>
      <c r="HQ123" s="10">
        <v>43</v>
      </c>
      <c r="HR123" s="10">
        <v>44</v>
      </c>
      <c r="HS123" s="10">
        <v>23</v>
      </c>
      <c r="HT123" s="10">
        <v>27</v>
      </c>
      <c r="HU123" s="10">
        <v>29</v>
      </c>
      <c r="HV123" s="10">
        <v>17</v>
      </c>
      <c r="HW123" s="10">
        <v>26</v>
      </c>
      <c r="HX123" s="10">
        <v>35</v>
      </c>
      <c r="HY123" s="10">
        <v>32</v>
      </c>
      <c r="HZ123" s="10">
        <v>22</v>
      </c>
      <c r="IA123" s="10">
        <v>30</v>
      </c>
      <c r="IB123" s="10">
        <v>22</v>
      </c>
      <c r="IC123" s="10">
        <v>26</v>
      </c>
      <c r="ID123" s="10">
        <v>22</v>
      </c>
      <c r="IE123" s="10">
        <v>31</v>
      </c>
      <c r="IF123" s="10">
        <v>31</v>
      </c>
      <c r="IG123" s="10">
        <v>36</v>
      </c>
      <c r="IH123" s="10">
        <v>23</v>
      </c>
      <c r="II123" s="10">
        <v>18</v>
      </c>
      <c r="IJ123" s="10">
        <v>20</v>
      </c>
      <c r="IK123" s="10">
        <v>20</v>
      </c>
      <c r="IL123" s="10">
        <v>32</v>
      </c>
      <c r="IM123" s="10">
        <v>24</v>
      </c>
      <c r="IN123" s="10">
        <v>18</v>
      </c>
      <c r="IO123" s="10">
        <v>14</v>
      </c>
      <c r="IP123" s="10">
        <v>11</v>
      </c>
      <c r="IQ123" s="15">
        <v>34</v>
      </c>
      <c r="IR123" s="21">
        <f t="shared" si="62"/>
        <v>86</v>
      </c>
      <c r="IT123" s="41"/>
      <c r="IU123" s="41"/>
    </row>
    <row r="124" spans="1:255" ht="12.75" customHeight="1" x14ac:dyDescent="0.2">
      <c r="A124" s="21">
        <v>2013</v>
      </c>
      <c r="B124" s="21">
        <v>340010006</v>
      </c>
      <c r="C124" s="20">
        <f>INDEX(Sites!$A:$N,MATCH($B124,Sites!$A:$A,0),2)</f>
        <v>39.464872</v>
      </c>
      <c r="D124" s="21" t="str">
        <f>INDEX(Sites!$A:$N,MATCH($B124,Sites!$A:$A,0),4)</f>
        <v>NJ</v>
      </c>
      <c r="E124" s="21" t="str">
        <f>INDEX(Sites!$A:$N,MATCH($B124,Sites!$A:$A,0),10)</f>
        <v>5.0</v>
      </c>
      <c r="F124" s="40" t="str">
        <f>INDEX(Sites!$A:$N,MATCH($B124,Sites!$A:$A,0),6)</f>
        <v>Brigantine</v>
      </c>
      <c r="G124" s="16">
        <v>37</v>
      </c>
      <c r="H124" s="10">
        <v>36</v>
      </c>
      <c r="I124" s="10">
        <v>38</v>
      </c>
      <c r="J124" s="10">
        <v>37</v>
      </c>
      <c r="K124" s="10">
        <v>38</v>
      </c>
      <c r="L124" s="10">
        <v>45</v>
      </c>
      <c r="M124" s="10">
        <v>42</v>
      </c>
      <c r="N124" s="10">
        <v>41</v>
      </c>
      <c r="O124" s="10">
        <v>47</v>
      </c>
      <c r="P124" s="10">
        <v>47</v>
      </c>
      <c r="Q124" s="10">
        <v>44</v>
      </c>
      <c r="R124" s="10">
        <v>47</v>
      </c>
      <c r="S124" s="10">
        <v>41</v>
      </c>
      <c r="T124" s="10">
        <v>47</v>
      </c>
      <c r="U124" s="10">
        <v>48</v>
      </c>
      <c r="V124" s="10">
        <v>43</v>
      </c>
      <c r="W124" s="10">
        <v>43</v>
      </c>
      <c r="X124" s="10">
        <v>45</v>
      </c>
      <c r="Y124" s="10">
        <v>41</v>
      </c>
      <c r="Z124" s="10">
        <v>46</v>
      </c>
      <c r="AA124" s="10">
        <v>40</v>
      </c>
      <c r="AB124" s="10">
        <v>37</v>
      </c>
      <c r="AC124" s="10">
        <v>47</v>
      </c>
      <c r="AD124" s="10">
        <v>44</v>
      </c>
      <c r="AE124" s="10">
        <v>45</v>
      </c>
      <c r="AF124" s="10">
        <v>44</v>
      </c>
      <c r="AG124" s="10">
        <v>46</v>
      </c>
      <c r="AH124" s="10">
        <v>41</v>
      </c>
      <c r="AI124" s="10">
        <v>45</v>
      </c>
      <c r="AJ124" s="10">
        <v>54</v>
      </c>
      <c r="AK124" s="10">
        <v>59</v>
      </c>
      <c r="AL124" s="10">
        <v>50</v>
      </c>
      <c r="AM124" s="10">
        <v>50</v>
      </c>
      <c r="AN124" s="10">
        <v>53</v>
      </c>
      <c r="AO124" s="10">
        <v>55</v>
      </c>
      <c r="AP124" s="10">
        <v>55</v>
      </c>
      <c r="AQ124" s="10">
        <v>49</v>
      </c>
      <c r="AR124" s="10">
        <v>53</v>
      </c>
      <c r="AS124" s="10">
        <v>50</v>
      </c>
      <c r="AT124" s="10">
        <v>59</v>
      </c>
      <c r="AU124" s="10">
        <v>59</v>
      </c>
      <c r="AV124" s="10">
        <v>46</v>
      </c>
      <c r="AW124" s="10">
        <v>42</v>
      </c>
      <c r="AX124" s="10">
        <v>49</v>
      </c>
      <c r="AY124" s="10">
        <v>33</v>
      </c>
      <c r="AZ124" s="10" t="s">
        <v>71</v>
      </c>
      <c r="BA124" s="10">
        <v>47</v>
      </c>
      <c r="BB124" s="10">
        <v>48</v>
      </c>
      <c r="BC124" s="10">
        <v>44</v>
      </c>
      <c r="BD124" s="10">
        <v>34</v>
      </c>
      <c r="BE124" s="10">
        <v>47</v>
      </c>
      <c r="BF124" s="10">
        <v>53</v>
      </c>
      <c r="BG124" s="10">
        <v>44</v>
      </c>
      <c r="BH124" s="10">
        <v>41</v>
      </c>
      <c r="BI124" s="10">
        <v>42</v>
      </c>
      <c r="BJ124" s="10">
        <v>52</v>
      </c>
      <c r="BK124" s="10">
        <v>58</v>
      </c>
      <c r="BL124" s="10">
        <v>60</v>
      </c>
      <c r="BM124" s="10">
        <v>71</v>
      </c>
      <c r="BN124" s="10">
        <v>57</v>
      </c>
      <c r="BO124" s="10">
        <v>55</v>
      </c>
      <c r="BP124" s="10">
        <v>49</v>
      </c>
      <c r="BQ124" s="10">
        <v>41</v>
      </c>
      <c r="BR124" s="10">
        <v>45</v>
      </c>
      <c r="BS124" s="10">
        <v>51</v>
      </c>
      <c r="BT124" s="10">
        <v>53</v>
      </c>
      <c r="BU124" s="10">
        <v>41</v>
      </c>
      <c r="BV124" s="10">
        <v>36</v>
      </c>
      <c r="BW124" s="10">
        <v>49</v>
      </c>
      <c r="BX124" s="10">
        <v>54</v>
      </c>
      <c r="BY124" s="10">
        <v>56</v>
      </c>
      <c r="BZ124" s="10">
        <v>45</v>
      </c>
      <c r="CA124" s="10">
        <v>49</v>
      </c>
      <c r="CB124" s="10">
        <v>44</v>
      </c>
      <c r="CC124" s="10">
        <v>51</v>
      </c>
      <c r="CD124" s="10">
        <v>61</v>
      </c>
      <c r="CE124" s="10">
        <v>67</v>
      </c>
      <c r="CF124" s="10">
        <v>60</v>
      </c>
      <c r="CG124" s="10">
        <v>49</v>
      </c>
      <c r="CH124" s="10">
        <v>41</v>
      </c>
      <c r="CI124" s="10">
        <v>34</v>
      </c>
      <c r="CJ124" s="10">
        <v>39</v>
      </c>
      <c r="CK124" s="10">
        <v>39</v>
      </c>
      <c r="CL124" s="10">
        <v>30</v>
      </c>
      <c r="CM124" s="10">
        <v>24</v>
      </c>
      <c r="CN124" s="10">
        <v>35</v>
      </c>
      <c r="CO124" s="10">
        <v>45</v>
      </c>
      <c r="CP124" s="10">
        <v>48</v>
      </c>
      <c r="CQ124" s="10">
        <v>48</v>
      </c>
      <c r="CR124" s="10">
        <v>53</v>
      </c>
      <c r="CS124" s="10">
        <v>56</v>
      </c>
      <c r="CT124" s="10">
        <v>52</v>
      </c>
      <c r="CU124" s="10">
        <v>37</v>
      </c>
      <c r="CV124" s="10">
        <v>30</v>
      </c>
      <c r="CW124" s="10">
        <v>27</v>
      </c>
      <c r="CX124" s="10">
        <v>58</v>
      </c>
      <c r="CY124" s="10">
        <v>55</v>
      </c>
      <c r="CZ124" s="10">
        <v>53</v>
      </c>
      <c r="DA124" s="10">
        <v>28</v>
      </c>
      <c r="DB124" s="10">
        <v>30</v>
      </c>
      <c r="DC124" s="10">
        <v>56</v>
      </c>
      <c r="DD124" s="10">
        <v>42</v>
      </c>
      <c r="DE124" s="10">
        <v>54</v>
      </c>
      <c r="DF124" s="10">
        <v>60</v>
      </c>
      <c r="DG124" s="10">
        <v>56</v>
      </c>
      <c r="DH124" s="10">
        <v>42</v>
      </c>
      <c r="DI124" s="10">
        <v>54</v>
      </c>
      <c r="DJ124" s="10">
        <v>52</v>
      </c>
      <c r="DK124" s="10">
        <v>51</v>
      </c>
      <c r="DL124" s="10">
        <v>51</v>
      </c>
      <c r="DM124" s="10">
        <v>45</v>
      </c>
      <c r="DN124" s="10">
        <v>48</v>
      </c>
      <c r="DO124" s="10">
        <v>42</v>
      </c>
      <c r="DP124" s="10">
        <v>45</v>
      </c>
      <c r="DQ124" s="10">
        <v>27</v>
      </c>
      <c r="DR124" s="10">
        <v>52</v>
      </c>
      <c r="DS124" s="10">
        <v>64</v>
      </c>
      <c r="DT124" s="10">
        <v>61</v>
      </c>
      <c r="DU124" s="10">
        <v>48</v>
      </c>
      <c r="DV124" s="10">
        <v>50</v>
      </c>
      <c r="DW124" s="10">
        <v>47</v>
      </c>
      <c r="DX124" s="10">
        <v>33</v>
      </c>
      <c r="DY124" s="10">
        <v>31</v>
      </c>
      <c r="DZ124" s="10">
        <v>25</v>
      </c>
      <c r="EA124" s="10">
        <v>18</v>
      </c>
      <c r="EB124" s="10">
        <v>22</v>
      </c>
      <c r="EC124" s="10">
        <v>27</v>
      </c>
      <c r="ED124" s="10">
        <v>34</v>
      </c>
      <c r="EE124" s="10">
        <v>35</v>
      </c>
      <c r="EF124" s="10">
        <v>45</v>
      </c>
      <c r="EG124" s="10">
        <v>46</v>
      </c>
      <c r="EH124" s="10">
        <v>41</v>
      </c>
      <c r="EI124" s="10">
        <v>44</v>
      </c>
      <c r="EJ124" s="10">
        <v>44</v>
      </c>
      <c r="EK124" s="10">
        <v>27</v>
      </c>
      <c r="EL124" s="10">
        <v>20</v>
      </c>
      <c r="EM124" s="10">
        <v>53</v>
      </c>
      <c r="EN124" s="10">
        <v>70</v>
      </c>
      <c r="EO124" s="10">
        <v>87</v>
      </c>
      <c r="EP124" s="10">
        <v>76</v>
      </c>
      <c r="EQ124" s="10">
        <v>67</v>
      </c>
      <c r="ER124" s="10">
        <v>51</v>
      </c>
      <c r="ES124" s="10">
        <v>53</v>
      </c>
      <c r="ET124" s="10">
        <v>44</v>
      </c>
      <c r="EU124" s="10">
        <v>42</v>
      </c>
      <c r="EV124" s="10">
        <v>65</v>
      </c>
      <c r="EW124" s="10">
        <v>18</v>
      </c>
      <c r="EX124" s="10">
        <v>56</v>
      </c>
      <c r="EY124" s="10">
        <v>52</v>
      </c>
      <c r="EZ124" s="10">
        <v>48</v>
      </c>
      <c r="FA124" s="10">
        <v>58</v>
      </c>
      <c r="FB124" s="10">
        <v>55</v>
      </c>
      <c r="FC124" s="10">
        <v>67</v>
      </c>
      <c r="FD124" s="10">
        <v>57</v>
      </c>
      <c r="FE124" s="10">
        <v>54</v>
      </c>
      <c r="FF124" s="10">
        <v>38</v>
      </c>
      <c r="FG124" s="10" t="s">
        <v>71</v>
      </c>
      <c r="FH124" s="10">
        <v>47</v>
      </c>
      <c r="FI124" s="10">
        <v>44</v>
      </c>
      <c r="FJ124" s="10">
        <v>46</v>
      </c>
      <c r="FK124" s="10">
        <v>38</v>
      </c>
      <c r="FL124" s="10">
        <v>36</v>
      </c>
      <c r="FM124" s="10">
        <v>43</v>
      </c>
      <c r="FN124" s="10">
        <v>42</v>
      </c>
      <c r="FO124" s="10">
        <v>50</v>
      </c>
      <c r="FP124" s="10">
        <v>51</v>
      </c>
      <c r="FQ124" s="10">
        <v>37</v>
      </c>
      <c r="FR124" s="10">
        <v>42</v>
      </c>
      <c r="FS124" s="10">
        <v>58</v>
      </c>
      <c r="FT124" s="10">
        <v>65</v>
      </c>
      <c r="FU124" s="10">
        <v>61</v>
      </c>
      <c r="FV124" s="10">
        <v>48</v>
      </c>
      <c r="FW124" s="10">
        <v>50</v>
      </c>
      <c r="FX124" s="10">
        <v>53</v>
      </c>
      <c r="FY124" s="10">
        <v>44</v>
      </c>
      <c r="FZ124" s="10">
        <v>37</v>
      </c>
      <c r="GA124" s="10">
        <v>41</v>
      </c>
      <c r="GB124" s="10">
        <v>47</v>
      </c>
      <c r="GC124" s="10">
        <v>43</v>
      </c>
      <c r="GD124" s="10">
        <v>58</v>
      </c>
      <c r="GE124" s="10">
        <v>41</v>
      </c>
      <c r="GF124" s="10">
        <v>50</v>
      </c>
      <c r="GG124" s="10">
        <v>41</v>
      </c>
      <c r="GH124" s="10">
        <v>38</v>
      </c>
      <c r="GI124" s="10">
        <v>41</v>
      </c>
      <c r="GJ124" s="10">
        <v>41</v>
      </c>
      <c r="GK124" s="10">
        <v>55</v>
      </c>
      <c r="GL124" s="10">
        <v>58</v>
      </c>
      <c r="GM124" s="10">
        <v>61</v>
      </c>
      <c r="GN124" s="10">
        <v>46</v>
      </c>
      <c r="GO124" s="10">
        <v>57</v>
      </c>
      <c r="GP124" s="10">
        <v>65</v>
      </c>
      <c r="GQ124" s="10">
        <v>32</v>
      </c>
      <c r="GR124" s="10">
        <v>47</v>
      </c>
      <c r="GS124" s="10">
        <v>61</v>
      </c>
      <c r="GT124" s="10">
        <v>51</v>
      </c>
      <c r="GU124" s="10">
        <v>35</v>
      </c>
      <c r="GV124" s="10">
        <v>28</v>
      </c>
      <c r="GW124" s="10">
        <v>42</v>
      </c>
      <c r="GX124" s="10">
        <v>37</v>
      </c>
      <c r="GY124" s="10">
        <v>40</v>
      </c>
      <c r="GZ124" s="10">
        <v>47</v>
      </c>
      <c r="HA124" s="10">
        <v>49</v>
      </c>
      <c r="HB124" s="10">
        <v>52</v>
      </c>
      <c r="HC124" s="10">
        <v>44</v>
      </c>
      <c r="HD124" s="10">
        <v>37</v>
      </c>
      <c r="HE124" s="10">
        <v>36</v>
      </c>
      <c r="HF124" s="10">
        <v>41</v>
      </c>
      <c r="HG124" s="10">
        <v>38</v>
      </c>
      <c r="HH124" s="10">
        <v>46</v>
      </c>
      <c r="HI124" s="10">
        <v>34</v>
      </c>
      <c r="HJ124" s="10">
        <v>35</v>
      </c>
      <c r="HK124" s="10">
        <v>39</v>
      </c>
      <c r="HL124" s="10">
        <v>42</v>
      </c>
      <c r="HM124" s="10">
        <v>54</v>
      </c>
      <c r="HN124" s="10">
        <v>54</v>
      </c>
      <c r="HO124" s="10">
        <v>49</v>
      </c>
      <c r="HP124" s="10">
        <v>52</v>
      </c>
      <c r="HQ124" s="10">
        <v>56</v>
      </c>
      <c r="HR124" s="10">
        <v>50</v>
      </c>
      <c r="HS124" s="10">
        <v>32</v>
      </c>
      <c r="HT124" s="10">
        <v>27</v>
      </c>
      <c r="HU124" s="10">
        <v>33</v>
      </c>
      <c r="HV124" s="10">
        <v>29</v>
      </c>
      <c r="HW124" s="10">
        <v>30</v>
      </c>
      <c r="HX124" s="10">
        <v>33</v>
      </c>
      <c r="HY124" s="10">
        <v>39</v>
      </c>
      <c r="HZ124" s="10">
        <v>38</v>
      </c>
      <c r="IA124" s="10">
        <v>42</v>
      </c>
      <c r="IB124" s="10">
        <v>37</v>
      </c>
      <c r="IC124" s="10">
        <v>33</v>
      </c>
      <c r="ID124" s="10">
        <v>30</v>
      </c>
      <c r="IE124" s="10">
        <v>36</v>
      </c>
      <c r="IF124" s="10">
        <v>35</v>
      </c>
      <c r="IG124" s="10">
        <v>41</v>
      </c>
      <c r="IH124" s="10">
        <v>39</v>
      </c>
      <c r="II124" s="10">
        <v>20</v>
      </c>
      <c r="IJ124" s="10">
        <v>26</v>
      </c>
      <c r="IK124" s="10">
        <v>25</v>
      </c>
      <c r="IL124" s="10">
        <v>36</v>
      </c>
      <c r="IM124" s="10">
        <v>30</v>
      </c>
      <c r="IN124" s="10">
        <v>32</v>
      </c>
      <c r="IO124" s="10">
        <v>29</v>
      </c>
      <c r="IP124" s="10">
        <v>22</v>
      </c>
      <c r="IQ124" s="15">
        <v>44</v>
      </c>
      <c r="IR124" s="21">
        <f t="shared" si="62"/>
        <v>87</v>
      </c>
      <c r="IT124" s="41"/>
      <c r="IU124" s="41"/>
    </row>
    <row r="125" spans="1:255" ht="12.75" customHeight="1" x14ac:dyDescent="0.2">
      <c r="A125" s="21">
        <v>2013</v>
      </c>
      <c r="B125" s="21">
        <v>340070002</v>
      </c>
      <c r="C125" s="20">
        <f>INDEX(Sites!$A:$N,MATCH($B125,Sites!$A:$A,0),2)</f>
        <v>39.934446000000001</v>
      </c>
      <c r="D125" s="21" t="str">
        <f>INDEX(Sites!$A:$N,MATCH($B125,Sites!$A:$A,0),4)</f>
        <v>NJ</v>
      </c>
      <c r="E125" s="21" t="str">
        <f>INDEX(Sites!$A:$N,MATCH($B125,Sites!$A:$A,0),10)</f>
        <v>4.0</v>
      </c>
      <c r="F125" s="40" t="str">
        <f>INDEX(Sites!$A:$N,MATCH($B125,Sites!$A:$A,0),6)</f>
        <v>Camden Spruce St</v>
      </c>
      <c r="G125" s="16">
        <v>31</v>
      </c>
      <c r="H125" s="10">
        <v>34</v>
      </c>
      <c r="I125" s="10">
        <v>35</v>
      </c>
      <c r="J125" s="10">
        <v>34</v>
      </c>
      <c r="K125" s="10">
        <v>31</v>
      </c>
      <c r="L125" s="10">
        <v>40</v>
      </c>
      <c r="M125" s="10">
        <v>39</v>
      </c>
      <c r="N125" s="10">
        <v>37</v>
      </c>
      <c r="O125" s="10">
        <v>42</v>
      </c>
      <c r="P125" s="10">
        <v>44</v>
      </c>
      <c r="Q125" s="10">
        <v>37</v>
      </c>
      <c r="R125" s="10">
        <v>34</v>
      </c>
      <c r="S125" s="10">
        <v>36</v>
      </c>
      <c r="T125" s="10">
        <v>40</v>
      </c>
      <c r="U125" s="10">
        <v>34</v>
      </c>
      <c r="V125" s="10">
        <v>31</v>
      </c>
      <c r="W125" s="10">
        <v>41</v>
      </c>
      <c r="X125" s="10">
        <v>35</v>
      </c>
      <c r="Y125" s="10">
        <v>33</v>
      </c>
      <c r="Z125" s="10">
        <v>35</v>
      </c>
      <c r="AA125" s="10">
        <v>37</v>
      </c>
      <c r="AB125" s="10">
        <v>30</v>
      </c>
      <c r="AC125" s="10">
        <v>39</v>
      </c>
      <c r="AD125" s="10">
        <v>39</v>
      </c>
      <c r="AE125" s="10">
        <v>28</v>
      </c>
      <c r="AF125" s="10">
        <v>37</v>
      </c>
      <c r="AG125" s="10">
        <v>39</v>
      </c>
      <c r="AH125" s="10">
        <v>36</v>
      </c>
      <c r="AI125" s="10">
        <v>39</v>
      </c>
      <c r="AJ125" s="10">
        <v>50</v>
      </c>
      <c r="AK125" s="10">
        <v>53</v>
      </c>
      <c r="AL125" s="10">
        <v>47</v>
      </c>
      <c r="AM125" s="10">
        <v>45</v>
      </c>
      <c r="AN125" s="10">
        <v>47</v>
      </c>
      <c r="AO125" s="10">
        <v>42</v>
      </c>
      <c r="AP125" s="10">
        <v>50</v>
      </c>
      <c r="AQ125" s="10">
        <v>45</v>
      </c>
      <c r="AR125" s="10">
        <v>52</v>
      </c>
      <c r="AS125" s="10">
        <v>51</v>
      </c>
      <c r="AT125" s="10">
        <v>48</v>
      </c>
      <c r="AU125" s="10">
        <v>47</v>
      </c>
      <c r="AV125" s="10">
        <v>40</v>
      </c>
      <c r="AW125" s="10">
        <v>34</v>
      </c>
      <c r="AX125" s="10">
        <v>40</v>
      </c>
      <c r="AY125" s="10">
        <v>46</v>
      </c>
      <c r="AZ125" s="10">
        <v>35</v>
      </c>
      <c r="BA125" s="10">
        <v>42</v>
      </c>
      <c r="BB125" s="10">
        <v>38</v>
      </c>
      <c r="BC125" s="10">
        <v>34</v>
      </c>
      <c r="BD125" s="10">
        <v>31</v>
      </c>
      <c r="BE125" s="10">
        <v>40</v>
      </c>
      <c r="BF125" s="10">
        <v>47</v>
      </c>
      <c r="BG125" s="10">
        <v>34</v>
      </c>
      <c r="BH125" s="10">
        <v>29</v>
      </c>
      <c r="BI125" s="10">
        <v>40</v>
      </c>
      <c r="BJ125" s="10">
        <v>49</v>
      </c>
      <c r="BK125" s="10">
        <v>57</v>
      </c>
      <c r="BL125" s="10">
        <v>58</v>
      </c>
      <c r="BM125" s="10">
        <v>66</v>
      </c>
      <c r="BN125" s="10">
        <v>44</v>
      </c>
      <c r="BO125" s="10">
        <v>50</v>
      </c>
      <c r="BP125" s="10">
        <v>45</v>
      </c>
      <c r="BQ125" s="10">
        <v>44</v>
      </c>
      <c r="BR125" s="10">
        <v>45</v>
      </c>
      <c r="BS125" s="10">
        <v>42</v>
      </c>
      <c r="BT125" s="10">
        <v>50</v>
      </c>
      <c r="BU125" s="10">
        <v>34</v>
      </c>
      <c r="BV125" s="10">
        <v>27</v>
      </c>
      <c r="BW125" s="10">
        <v>43</v>
      </c>
      <c r="BX125" s="10">
        <v>41</v>
      </c>
      <c r="BY125" s="10">
        <v>55</v>
      </c>
      <c r="BZ125" s="10">
        <v>41</v>
      </c>
      <c r="CA125" s="10">
        <v>39</v>
      </c>
      <c r="CB125" s="10">
        <v>39</v>
      </c>
      <c r="CC125" s="10">
        <v>40</v>
      </c>
      <c r="CD125" s="10">
        <v>51</v>
      </c>
      <c r="CE125" s="10">
        <v>54</v>
      </c>
      <c r="CF125" s="10">
        <v>49</v>
      </c>
      <c r="CG125" s="10">
        <v>41</v>
      </c>
      <c r="CH125" s="10">
        <v>33</v>
      </c>
      <c r="CI125" s="10">
        <v>35</v>
      </c>
      <c r="CJ125" s="10">
        <v>40</v>
      </c>
      <c r="CK125" s="10">
        <v>47</v>
      </c>
      <c r="CL125" s="10">
        <v>26</v>
      </c>
      <c r="CM125" s="10">
        <v>22</v>
      </c>
      <c r="CN125" s="10">
        <v>33</v>
      </c>
      <c r="CO125" s="10">
        <v>41</v>
      </c>
      <c r="CP125" s="10">
        <v>49</v>
      </c>
      <c r="CQ125" s="10">
        <v>23</v>
      </c>
      <c r="CR125" s="10">
        <v>72</v>
      </c>
      <c r="CS125" s="10">
        <v>62</v>
      </c>
      <c r="CT125" s="10">
        <v>60</v>
      </c>
      <c r="CU125" s="10">
        <v>48</v>
      </c>
      <c r="CV125" s="10">
        <v>41</v>
      </c>
      <c r="CW125" s="10">
        <v>41</v>
      </c>
      <c r="CX125" s="10">
        <v>52</v>
      </c>
      <c r="CY125" s="10">
        <v>59</v>
      </c>
      <c r="CZ125" s="10">
        <v>49</v>
      </c>
      <c r="DA125" s="10">
        <v>22</v>
      </c>
      <c r="DB125" s="10">
        <v>31</v>
      </c>
      <c r="DC125" s="10">
        <v>63</v>
      </c>
      <c r="DD125" s="10">
        <v>30</v>
      </c>
      <c r="DE125" s="10">
        <v>42</v>
      </c>
      <c r="DF125" s="10">
        <v>50</v>
      </c>
      <c r="DG125" s="10">
        <v>50</v>
      </c>
      <c r="DH125" s="10">
        <v>39</v>
      </c>
      <c r="DI125" s="10">
        <v>51</v>
      </c>
      <c r="DJ125" s="10">
        <v>53</v>
      </c>
      <c r="DK125" s="10">
        <v>56</v>
      </c>
      <c r="DL125" s="10">
        <v>31</v>
      </c>
      <c r="DM125" s="10">
        <v>47</v>
      </c>
      <c r="DN125" s="10">
        <v>53</v>
      </c>
      <c r="DO125" s="10">
        <v>61</v>
      </c>
      <c r="DP125" s="10">
        <v>54</v>
      </c>
      <c r="DQ125" s="10">
        <v>27</v>
      </c>
      <c r="DR125" s="10">
        <v>56</v>
      </c>
      <c r="DS125" s="10">
        <v>52</v>
      </c>
      <c r="DT125" s="10">
        <v>65</v>
      </c>
      <c r="DU125" s="10">
        <v>54</v>
      </c>
      <c r="DV125" s="10">
        <v>48</v>
      </c>
      <c r="DW125" s="10">
        <v>64</v>
      </c>
      <c r="DX125" s="10">
        <v>39</v>
      </c>
      <c r="DY125" s="10">
        <v>22</v>
      </c>
      <c r="DZ125" s="10">
        <v>25</v>
      </c>
      <c r="EA125" s="10">
        <v>22</v>
      </c>
      <c r="EB125" s="10">
        <v>22</v>
      </c>
      <c r="EC125" s="10">
        <v>30</v>
      </c>
      <c r="ED125" s="10">
        <v>55</v>
      </c>
      <c r="EE125" s="10">
        <v>57</v>
      </c>
      <c r="EF125" s="10">
        <v>49</v>
      </c>
      <c r="EG125" s="10">
        <v>63</v>
      </c>
      <c r="EH125" s="10">
        <v>53</v>
      </c>
      <c r="EI125" s="10">
        <v>61</v>
      </c>
      <c r="EJ125" s="10">
        <v>33</v>
      </c>
      <c r="EK125" s="10">
        <v>31</v>
      </c>
      <c r="EL125" s="10">
        <v>35</v>
      </c>
      <c r="EM125" s="10">
        <v>50</v>
      </c>
      <c r="EN125" s="10">
        <v>57</v>
      </c>
      <c r="EO125" s="10">
        <v>70</v>
      </c>
      <c r="EP125" s="10">
        <v>65</v>
      </c>
      <c r="EQ125" s="10">
        <v>65</v>
      </c>
      <c r="ER125" s="10">
        <v>56</v>
      </c>
      <c r="ES125" s="10">
        <v>62</v>
      </c>
      <c r="ET125" s="10">
        <v>46</v>
      </c>
      <c r="EU125" s="10">
        <v>43</v>
      </c>
      <c r="EV125" s="10">
        <v>41</v>
      </c>
      <c r="EW125" s="10">
        <v>17</v>
      </c>
      <c r="EX125" s="10">
        <v>48</v>
      </c>
      <c r="EY125" s="10">
        <v>54</v>
      </c>
      <c r="EZ125" s="10">
        <v>38</v>
      </c>
      <c r="FA125" s="10">
        <v>51</v>
      </c>
      <c r="FB125" s="10">
        <v>49</v>
      </c>
      <c r="FC125" s="10">
        <v>60</v>
      </c>
      <c r="FD125" s="10">
        <v>37</v>
      </c>
      <c r="FE125" s="10">
        <v>56</v>
      </c>
      <c r="FF125" s="10">
        <v>34</v>
      </c>
      <c r="FG125" s="10">
        <v>36</v>
      </c>
      <c r="FH125" s="10">
        <v>46</v>
      </c>
      <c r="FI125" s="10">
        <v>38</v>
      </c>
      <c r="FJ125" s="10">
        <v>36</v>
      </c>
      <c r="FK125" s="10">
        <v>34</v>
      </c>
      <c r="FL125" s="10">
        <v>41</v>
      </c>
      <c r="FM125" s="10">
        <v>48</v>
      </c>
      <c r="FN125" s="10">
        <v>52</v>
      </c>
      <c r="FO125" s="10">
        <v>52</v>
      </c>
      <c r="FP125" s="10">
        <v>49</v>
      </c>
      <c r="FQ125" s="10">
        <v>31</v>
      </c>
      <c r="FR125" s="10">
        <v>44</v>
      </c>
      <c r="FS125" s="10">
        <v>64</v>
      </c>
      <c r="FT125" s="10">
        <v>56</v>
      </c>
      <c r="FU125" s="10">
        <v>52</v>
      </c>
      <c r="FV125" s="10">
        <v>36</v>
      </c>
      <c r="FW125" s="10">
        <v>53</v>
      </c>
      <c r="FX125" s="10">
        <v>59</v>
      </c>
      <c r="FY125" s="10">
        <v>39</v>
      </c>
      <c r="FZ125" s="10">
        <v>28</v>
      </c>
      <c r="GA125" s="10">
        <v>46</v>
      </c>
      <c r="GB125" s="10">
        <v>55</v>
      </c>
      <c r="GC125" s="10">
        <v>61</v>
      </c>
      <c r="GD125" s="10">
        <v>60</v>
      </c>
      <c r="GE125" s="10">
        <v>28</v>
      </c>
      <c r="GF125" s="10">
        <v>57</v>
      </c>
      <c r="GG125" s="10">
        <v>46</v>
      </c>
      <c r="GH125" s="10">
        <v>44</v>
      </c>
      <c r="GI125" s="10">
        <v>47</v>
      </c>
      <c r="GJ125" s="10">
        <v>42</v>
      </c>
      <c r="GK125" s="10">
        <v>43</v>
      </c>
      <c r="GL125" s="10">
        <v>45</v>
      </c>
      <c r="GM125" s="10">
        <v>44</v>
      </c>
      <c r="GN125" s="10">
        <v>40</v>
      </c>
      <c r="GO125" s="10">
        <v>54</v>
      </c>
      <c r="GP125" s="10">
        <v>49</v>
      </c>
      <c r="GQ125" s="10">
        <v>32</v>
      </c>
      <c r="GR125" s="10">
        <v>50</v>
      </c>
      <c r="GS125" s="10">
        <v>55</v>
      </c>
      <c r="GT125" s="10">
        <v>52</v>
      </c>
      <c r="GU125" s="10">
        <v>26</v>
      </c>
      <c r="GV125" s="10">
        <v>23</v>
      </c>
      <c r="GW125" s="10">
        <v>40</v>
      </c>
      <c r="GX125" s="10">
        <v>33</v>
      </c>
      <c r="GY125" s="10">
        <v>28</v>
      </c>
      <c r="GZ125" s="10">
        <v>40</v>
      </c>
      <c r="HA125" s="10">
        <v>51</v>
      </c>
      <c r="HB125" s="10">
        <v>53</v>
      </c>
      <c r="HC125" s="10">
        <v>47</v>
      </c>
      <c r="HD125" s="10">
        <v>31</v>
      </c>
      <c r="HE125" s="10">
        <v>30</v>
      </c>
      <c r="HF125" s="10">
        <v>30</v>
      </c>
      <c r="HG125" s="10">
        <v>30</v>
      </c>
      <c r="HH125" s="10">
        <v>29</v>
      </c>
      <c r="HI125" s="10">
        <v>31</v>
      </c>
      <c r="HJ125" s="10">
        <v>34</v>
      </c>
      <c r="HK125" s="10">
        <v>36</v>
      </c>
      <c r="HL125" s="10">
        <v>41</v>
      </c>
      <c r="HM125" s="10">
        <v>41</v>
      </c>
      <c r="HN125" s="10">
        <v>45</v>
      </c>
      <c r="HO125" s="10">
        <v>52</v>
      </c>
      <c r="HP125" s="10">
        <v>52</v>
      </c>
      <c r="HQ125" s="10">
        <v>59</v>
      </c>
      <c r="HR125" s="10">
        <v>45</v>
      </c>
      <c r="HS125" s="10">
        <v>24</v>
      </c>
      <c r="HT125" s="10">
        <v>27</v>
      </c>
      <c r="HU125" s="10">
        <v>28</v>
      </c>
      <c r="HV125" s="10">
        <v>20</v>
      </c>
      <c r="HW125" s="10">
        <v>24</v>
      </c>
      <c r="HX125" s="10">
        <v>33</v>
      </c>
      <c r="HY125" s="10">
        <v>35</v>
      </c>
      <c r="HZ125" s="10">
        <v>32</v>
      </c>
      <c r="IA125" s="10">
        <v>35</v>
      </c>
      <c r="IB125" s="10">
        <v>20</v>
      </c>
      <c r="IC125" s="10">
        <v>28</v>
      </c>
      <c r="ID125" s="10">
        <v>23</v>
      </c>
      <c r="IE125" s="10">
        <v>33</v>
      </c>
      <c r="IF125" s="10">
        <v>34</v>
      </c>
      <c r="IG125" s="10">
        <v>36</v>
      </c>
      <c r="IH125" s="10">
        <v>23</v>
      </c>
      <c r="II125" s="10">
        <v>25</v>
      </c>
      <c r="IJ125" s="10">
        <v>20</v>
      </c>
      <c r="IK125" s="10">
        <v>24</v>
      </c>
      <c r="IL125" s="10">
        <v>34</v>
      </c>
      <c r="IM125" s="10">
        <v>27</v>
      </c>
      <c r="IN125" s="10">
        <v>24</v>
      </c>
      <c r="IO125" s="10">
        <v>17</v>
      </c>
      <c r="IP125" s="10">
        <v>18</v>
      </c>
      <c r="IQ125" s="15">
        <v>34</v>
      </c>
      <c r="IR125" s="21">
        <f t="shared" si="62"/>
        <v>72</v>
      </c>
      <c r="IT125" s="41"/>
      <c r="IU125" s="41"/>
    </row>
    <row r="126" spans="1:255" ht="12.75" customHeight="1" x14ac:dyDescent="0.2">
      <c r="A126" s="21">
        <v>2013</v>
      </c>
      <c r="B126" s="21">
        <v>340273001</v>
      </c>
      <c r="C126" s="20">
        <f>INDEX(Sites!$A:$N,MATCH($B126,Sites!$A:$A,0),2)</f>
        <v>40.787627999999998</v>
      </c>
      <c r="D126" s="21" t="str">
        <f>INDEX(Sites!$A:$N,MATCH($B126,Sites!$A:$A,0),4)</f>
        <v>NJ</v>
      </c>
      <c r="E126" s="21" t="str">
        <f>INDEX(Sites!$A:$N,MATCH($B126,Sites!$A:$A,0),10)</f>
        <v>278.0</v>
      </c>
      <c r="F126" s="40" t="str">
        <f>INDEX(Sites!$A:$N,MATCH($B126,Sites!$A:$A,0),6)</f>
        <v>Chester</v>
      </c>
      <c r="G126" s="16">
        <v>34</v>
      </c>
      <c r="H126" s="10">
        <v>34</v>
      </c>
      <c r="I126" s="10">
        <v>35</v>
      </c>
      <c r="J126" s="10">
        <v>36</v>
      </c>
      <c r="K126" s="10">
        <v>37</v>
      </c>
      <c r="L126" s="10">
        <v>44</v>
      </c>
      <c r="M126" s="10">
        <v>43</v>
      </c>
      <c r="N126" s="10">
        <v>47</v>
      </c>
      <c r="O126" s="10">
        <v>51</v>
      </c>
      <c r="P126" s="10">
        <v>41</v>
      </c>
      <c r="Q126" s="10">
        <v>37</v>
      </c>
      <c r="R126" s="10">
        <v>40</v>
      </c>
      <c r="S126" s="10">
        <v>41</v>
      </c>
      <c r="T126" s="10">
        <v>47</v>
      </c>
      <c r="U126" s="10">
        <v>40</v>
      </c>
      <c r="V126" s="10">
        <v>40</v>
      </c>
      <c r="W126" s="10">
        <v>42</v>
      </c>
      <c r="X126" s="10">
        <v>40</v>
      </c>
      <c r="Y126" s="10">
        <v>41</v>
      </c>
      <c r="Z126" s="10">
        <v>43</v>
      </c>
      <c r="AA126" s="10">
        <v>46</v>
      </c>
      <c r="AB126" s="10">
        <v>41</v>
      </c>
      <c r="AC126" s="10">
        <v>42</v>
      </c>
      <c r="AD126" s="10">
        <v>45</v>
      </c>
      <c r="AE126" s="10">
        <v>38</v>
      </c>
      <c r="AF126" s="10">
        <v>47</v>
      </c>
      <c r="AG126" s="10">
        <v>48</v>
      </c>
      <c r="AH126" s="10">
        <v>42</v>
      </c>
      <c r="AI126" s="10">
        <v>45</v>
      </c>
      <c r="AJ126" s="10">
        <v>52</v>
      </c>
      <c r="AK126" s="10">
        <v>57</v>
      </c>
      <c r="AL126" s="10">
        <v>50</v>
      </c>
      <c r="AM126" s="10">
        <v>50</v>
      </c>
      <c r="AN126" s="10">
        <v>52</v>
      </c>
      <c r="AO126" s="10">
        <v>47</v>
      </c>
      <c r="AP126" s="10">
        <v>57</v>
      </c>
      <c r="AQ126" s="10">
        <v>50</v>
      </c>
      <c r="AR126" s="10">
        <v>58</v>
      </c>
      <c r="AS126" s="10">
        <v>56</v>
      </c>
      <c r="AT126" s="10">
        <v>54</v>
      </c>
      <c r="AU126" s="10">
        <v>47</v>
      </c>
      <c r="AV126" s="10">
        <v>37</v>
      </c>
      <c r="AW126" s="10">
        <v>38</v>
      </c>
      <c r="AX126" s="10">
        <v>44</v>
      </c>
      <c r="AY126" s="10">
        <v>50</v>
      </c>
      <c r="AZ126" s="10">
        <v>42</v>
      </c>
      <c r="BA126" s="10">
        <v>52</v>
      </c>
      <c r="BB126" s="10">
        <v>49</v>
      </c>
      <c r="BC126" s="10">
        <v>39</v>
      </c>
      <c r="BD126" s="10">
        <v>38</v>
      </c>
      <c r="BE126" s="10">
        <v>46</v>
      </c>
      <c r="BF126" s="10">
        <v>52</v>
      </c>
      <c r="BG126" s="10">
        <v>37</v>
      </c>
      <c r="BH126" s="10">
        <v>36</v>
      </c>
      <c r="BI126" s="10">
        <v>54</v>
      </c>
      <c r="BJ126" s="10">
        <v>57</v>
      </c>
      <c r="BK126" s="10">
        <v>59</v>
      </c>
      <c r="BL126" s="10">
        <v>61</v>
      </c>
      <c r="BM126" s="10">
        <v>72</v>
      </c>
      <c r="BN126" s="10">
        <v>50</v>
      </c>
      <c r="BO126" s="10">
        <v>57</v>
      </c>
      <c r="BP126" s="10">
        <v>51</v>
      </c>
      <c r="BQ126" s="10">
        <v>45</v>
      </c>
      <c r="BR126" s="10">
        <v>49</v>
      </c>
      <c r="BS126" s="10">
        <v>49</v>
      </c>
      <c r="BT126" s="10">
        <v>56</v>
      </c>
      <c r="BU126" s="10">
        <v>35</v>
      </c>
      <c r="BV126" s="10">
        <v>33</v>
      </c>
      <c r="BW126" s="10">
        <v>33</v>
      </c>
      <c r="BX126" s="10">
        <v>45</v>
      </c>
      <c r="BY126" s="10">
        <v>53</v>
      </c>
      <c r="BZ126" s="10">
        <v>41</v>
      </c>
      <c r="CA126" s="10">
        <v>45</v>
      </c>
      <c r="CB126" s="10">
        <v>44</v>
      </c>
      <c r="CC126" s="10">
        <v>53</v>
      </c>
      <c r="CD126" s="10">
        <v>62</v>
      </c>
      <c r="CE126" s="10">
        <v>62</v>
      </c>
      <c r="CF126" s="10">
        <v>43</v>
      </c>
      <c r="CG126" s="10">
        <v>35</v>
      </c>
      <c r="CH126" s="10">
        <v>35</v>
      </c>
      <c r="CI126" s="10">
        <v>40</v>
      </c>
      <c r="CJ126" s="10">
        <v>53</v>
      </c>
      <c r="CK126" s="10">
        <v>62</v>
      </c>
      <c r="CL126" s="10">
        <v>37</v>
      </c>
      <c r="CM126" s="10">
        <v>34</v>
      </c>
      <c r="CN126" s="10">
        <v>32</v>
      </c>
      <c r="CO126" s="10">
        <v>41</v>
      </c>
      <c r="CP126" s="10">
        <v>52</v>
      </c>
      <c r="CQ126" s="10">
        <v>36</v>
      </c>
      <c r="CR126" s="10">
        <v>67</v>
      </c>
      <c r="CS126" s="10">
        <v>70</v>
      </c>
      <c r="CT126" s="10">
        <v>76</v>
      </c>
      <c r="CU126" s="10">
        <v>61</v>
      </c>
      <c r="CV126" s="10">
        <v>45</v>
      </c>
      <c r="CW126" s="10">
        <v>41</v>
      </c>
      <c r="CX126" s="10">
        <v>48</v>
      </c>
      <c r="CY126" s="10">
        <v>54</v>
      </c>
      <c r="CZ126" s="10">
        <v>50</v>
      </c>
      <c r="DA126" s="10">
        <v>30</v>
      </c>
      <c r="DB126" s="10">
        <v>31</v>
      </c>
      <c r="DC126" s="10">
        <v>60</v>
      </c>
      <c r="DD126" s="10">
        <v>42</v>
      </c>
      <c r="DE126" s="10">
        <v>45</v>
      </c>
      <c r="DF126" s="10">
        <v>43</v>
      </c>
      <c r="DG126" s="10">
        <v>39</v>
      </c>
      <c r="DH126" s="10">
        <v>39</v>
      </c>
      <c r="DI126" s="10">
        <v>46</v>
      </c>
      <c r="DJ126" s="10">
        <v>54</v>
      </c>
      <c r="DK126" s="10">
        <v>53</v>
      </c>
      <c r="DL126" s="10">
        <v>50</v>
      </c>
      <c r="DM126" s="10">
        <v>37</v>
      </c>
      <c r="DN126" s="10">
        <v>61</v>
      </c>
      <c r="DO126" s="10">
        <v>73</v>
      </c>
      <c r="DP126" s="10">
        <v>51</v>
      </c>
      <c r="DQ126" s="10">
        <v>35</v>
      </c>
      <c r="DR126" s="10">
        <v>62</v>
      </c>
      <c r="DS126" s="10">
        <v>62</v>
      </c>
      <c r="DT126" s="10">
        <v>54</v>
      </c>
      <c r="DU126" s="10">
        <v>65</v>
      </c>
      <c r="DV126" s="10">
        <v>51</v>
      </c>
      <c r="DW126" s="10">
        <v>57</v>
      </c>
      <c r="DX126" s="10">
        <v>38</v>
      </c>
      <c r="DY126" s="10">
        <v>31</v>
      </c>
      <c r="DZ126" s="10">
        <v>34</v>
      </c>
      <c r="EA126" s="10">
        <v>28</v>
      </c>
      <c r="EB126" s="10">
        <v>28</v>
      </c>
      <c r="EC126" s="10">
        <v>39</v>
      </c>
      <c r="ED126" s="10">
        <v>48</v>
      </c>
      <c r="EE126" s="10">
        <v>43</v>
      </c>
      <c r="EF126" s="10">
        <v>56</v>
      </c>
      <c r="EG126" s="10">
        <v>58</v>
      </c>
      <c r="EH126" s="10">
        <v>55</v>
      </c>
      <c r="EI126" s="10">
        <v>46</v>
      </c>
      <c r="EJ126" s="10">
        <v>40</v>
      </c>
      <c r="EK126" s="10">
        <v>30</v>
      </c>
      <c r="EL126" s="10">
        <v>32</v>
      </c>
      <c r="EM126" s="10">
        <v>36</v>
      </c>
      <c r="EN126" s="10">
        <v>44</v>
      </c>
      <c r="EO126" s="10">
        <v>57</v>
      </c>
      <c r="EP126" s="10">
        <v>60</v>
      </c>
      <c r="EQ126" s="10">
        <v>77</v>
      </c>
      <c r="ER126" s="10">
        <v>59</v>
      </c>
      <c r="ES126" s="10">
        <v>67</v>
      </c>
      <c r="ET126" s="10">
        <v>52</v>
      </c>
      <c r="EU126" s="10">
        <v>49</v>
      </c>
      <c r="EV126" s="10">
        <v>31</v>
      </c>
      <c r="EW126" s="10">
        <v>22</v>
      </c>
      <c r="EX126" s="10">
        <v>52</v>
      </c>
      <c r="EY126" s="10">
        <v>62</v>
      </c>
      <c r="EZ126" s="10">
        <v>38</v>
      </c>
      <c r="FA126" s="10">
        <v>50</v>
      </c>
      <c r="FB126" s="10">
        <v>42</v>
      </c>
      <c r="FC126" s="10">
        <v>51</v>
      </c>
      <c r="FD126" s="10">
        <v>44</v>
      </c>
      <c r="FE126" s="10">
        <v>52</v>
      </c>
      <c r="FF126" s="10">
        <v>40</v>
      </c>
      <c r="FG126" s="10">
        <v>32</v>
      </c>
      <c r="FH126" s="10">
        <v>33</v>
      </c>
      <c r="FI126" s="10">
        <v>56</v>
      </c>
      <c r="FJ126" s="10">
        <v>38</v>
      </c>
      <c r="FK126" s="10">
        <v>40</v>
      </c>
      <c r="FL126" s="10">
        <v>39</v>
      </c>
      <c r="FM126" s="10">
        <v>42</v>
      </c>
      <c r="FN126" s="10">
        <v>36</v>
      </c>
      <c r="FO126" s="10">
        <v>43</v>
      </c>
      <c r="FP126" s="10">
        <v>47</v>
      </c>
      <c r="FQ126" s="10">
        <v>30</v>
      </c>
      <c r="FR126" s="10">
        <v>38</v>
      </c>
      <c r="FS126" s="10">
        <v>47</v>
      </c>
      <c r="FT126" s="10">
        <v>52</v>
      </c>
      <c r="FU126" s="10">
        <v>50</v>
      </c>
      <c r="FV126" s="10">
        <v>45</v>
      </c>
      <c r="FW126" s="10">
        <v>58</v>
      </c>
      <c r="FX126" s="10">
        <v>74</v>
      </c>
      <c r="FY126" s="10">
        <v>47</v>
      </c>
      <c r="FZ126" s="10">
        <v>35</v>
      </c>
      <c r="GA126" s="10">
        <v>43</v>
      </c>
      <c r="GB126" s="10">
        <v>47</v>
      </c>
      <c r="GC126" s="10">
        <v>56</v>
      </c>
      <c r="GD126" s="10">
        <v>48</v>
      </c>
      <c r="GE126" s="10">
        <v>35</v>
      </c>
      <c r="GF126" s="10">
        <v>51</v>
      </c>
      <c r="GG126" s="10">
        <v>52</v>
      </c>
      <c r="GH126" s="10">
        <v>30</v>
      </c>
      <c r="GI126" s="10" t="s">
        <v>71</v>
      </c>
      <c r="GJ126" s="10" t="s">
        <v>71</v>
      </c>
      <c r="GK126" s="10">
        <v>37</v>
      </c>
      <c r="GL126" s="10">
        <v>46</v>
      </c>
      <c r="GM126" s="10">
        <v>37</v>
      </c>
      <c r="GN126" s="10">
        <v>38</v>
      </c>
      <c r="GO126" s="10">
        <v>54</v>
      </c>
      <c r="GP126" s="10">
        <v>43</v>
      </c>
      <c r="GQ126" s="10">
        <v>37</v>
      </c>
      <c r="GR126" s="10">
        <v>63</v>
      </c>
      <c r="GS126" s="10">
        <v>73</v>
      </c>
      <c r="GT126" s="10">
        <v>55</v>
      </c>
      <c r="GU126" s="10">
        <v>29</v>
      </c>
      <c r="GV126" s="10">
        <v>21</v>
      </c>
      <c r="GW126" s="10">
        <v>38</v>
      </c>
      <c r="GX126" s="10">
        <v>38</v>
      </c>
      <c r="GY126" s="10">
        <v>36</v>
      </c>
      <c r="GZ126" s="10">
        <v>46</v>
      </c>
      <c r="HA126" s="10">
        <v>58</v>
      </c>
      <c r="HB126" s="10">
        <v>64</v>
      </c>
      <c r="HC126" s="10">
        <v>48</v>
      </c>
      <c r="HD126" s="10">
        <v>34</v>
      </c>
      <c r="HE126" s="10">
        <v>28</v>
      </c>
      <c r="HF126" s="10">
        <v>39</v>
      </c>
      <c r="HG126" s="10">
        <v>35</v>
      </c>
      <c r="HH126" s="10">
        <v>35</v>
      </c>
      <c r="HI126" s="10">
        <v>32</v>
      </c>
      <c r="HJ126" s="10">
        <v>40</v>
      </c>
      <c r="HK126" s="10">
        <v>46</v>
      </c>
      <c r="HL126" s="10">
        <v>49</v>
      </c>
      <c r="HM126" s="10">
        <v>47</v>
      </c>
      <c r="HN126" s="10">
        <v>56</v>
      </c>
      <c r="HO126" s="10">
        <v>50</v>
      </c>
      <c r="HP126" s="10">
        <v>56</v>
      </c>
      <c r="HQ126" s="10">
        <v>43</v>
      </c>
      <c r="HR126" s="10">
        <v>46</v>
      </c>
      <c r="HS126" s="10">
        <v>30</v>
      </c>
      <c r="HT126" s="10">
        <v>30</v>
      </c>
      <c r="HU126" s="10">
        <v>31</v>
      </c>
      <c r="HV126" s="10">
        <v>28</v>
      </c>
      <c r="HW126" s="10">
        <v>33</v>
      </c>
      <c r="HX126" s="10">
        <v>43</v>
      </c>
      <c r="HY126" s="10">
        <v>36</v>
      </c>
      <c r="HZ126" s="10">
        <v>38</v>
      </c>
      <c r="IA126" s="10">
        <v>34</v>
      </c>
      <c r="IB126" s="10">
        <v>29</v>
      </c>
      <c r="IC126" s="10">
        <v>31</v>
      </c>
      <c r="ID126" s="10">
        <v>32</v>
      </c>
      <c r="IE126" s="10">
        <v>37</v>
      </c>
      <c r="IF126" s="10">
        <v>37</v>
      </c>
      <c r="IG126" s="10">
        <v>41</v>
      </c>
      <c r="IH126" s="10">
        <v>33</v>
      </c>
      <c r="II126" s="10">
        <v>29</v>
      </c>
      <c r="IJ126" s="10">
        <v>30</v>
      </c>
      <c r="IK126" s="10">
        <v>30</v>
      </c>
      <c r="IL126" s="10">
        <v>41</v>
      </c>
      <c r="IM126" s="10">
        <v>30</v>
      </c>
      <c r="IN126" s="10">
        <v>31</v>
      </c>
      <c r="IO126" s="10">
        <v>27</v>
      </c>
      <c r="IP126" s="10">
        <v>24</v>
      </c>
      <c r="IQ126" s="15">
        <v>34</v>
      </c>
      <c r="IR126" s="21">
        <f t="shared" si="62"/>
        <v>77</v>
      </c>
      <c r="IT126" s="41"/>
      <c r="IU126" s="41"/>
    </row>
    <row r="127" spans="1:255" ht="12.75" customHeight="1" x14ac:dyDescent="0.2">
      <c r="A127" s="21">
        <v>2013</v>
      </c>
      <c r="B127" s="21">
        <v>340150002</v>
      </c>
      <c r="C127" s="20">
        <f>INDEX(Sites!$A:$N,MATCH($B127,Sites!$A:$A,0),2)</f>
        <v>39.800339000000001</v>
      </c>
      <c r="D127" s="21" t="str">
        <f>INDEX(Sites!$A:$N,MATCH($B127,Sites!$A:$A,0),4)</f>
        <v>NJ</v>
      </c>
      <c r="E127" s="21" t="str">
        <f>INDEX(Sites!$A:$N,MATCH($B127,Sites!$A:$A,0),10)</f>
        <v>12.0</v>
      </c>
      <c r="F127" s="40" t="str">
        <f>INDEX(Sites!$A:$N,MATCH($B127,Sites!$A:$A,0),6)</f>
        <v>Clarksboro</v>
      </c>
      <c r="G127" s="16" t="s">
        <v>71</v>
      </c>
      <c r="H127" s="10" t="s">
        <v>71</v>
      </c>
      <c r="I127" s="10" t="s">
        <v>71</v>
      </c>
      <c r="J127" s="10" t="s">
        <v>71</v>
      </c>
      <c r="K127" s="10" t="s">
        <v>71</v>
      </c>
      <c r="L127" s="10" t="s">
        <v>71</v>
      </c>
      <c r="M127" s="10" t="s">
        <v>71</v>
      </c>
      <c r="N127" s="10" t="s">
        <v>71</v>
      </c>
      <c r="O127" s="10" t="s">
        <v>71</v>
      </c>
      <c r="P127" s="10" t="s">
        <v>71</v>
      </c>
      <c r="Q127" s="10" t="s">
        <v>71</v>
      </c>
      <c r="R127" s="10">
        <v>43</v>
      </c>
      <c r="S127" s="10">
        <v>40</v>
      </c>
      <c r="T127" s="10">
        <v>45</v>
      </c>
      <c r="U127" s="10">
        <v>42</v>
      </c>
      <c r="V127" s="10">
        <v>33</v>
      </c>
      <c r="W127" s="10">
        <v>41</v>
      </c>
      <c r="X127" s="10">
        <v>39</v>
      </c>
      <c r="Y127" s="10">
        <v>37</v>
      </c>
      <c r="Z127" s="10">
        <v>43</v>
      </c>
      <c r="AA127" s="10">
        <v>40</v>
      </c>
      <c r="AB127" s="10">
        <v>35</v>
      </c>
      <c r="AC127" s="10">
        <v>45</v>
      </c>
      <c r="AD127" s="10">
        <v>39</v>
      </c>
      <c r="AE127" s="10">
        <v>29</v>
      </c>
      <c r="AF127" s="10">
        <v>43</v>
      </c>
      <c r="AG127" s="10">
        <v>45</v>
      </c>
      <c r="AH127" s="10">
        <v>39</v>
      </c>
      <c r="AI127" s="10">
        <v>44</v>
      </c>
      <c r="AJ127" s="10">
        <v>54</v>
      </c>
      <c r="AK127" s="10">
        <v>56</v>
      </c>
      <c r="AL127" s="10">
        <v>50</v>
      </c>
      <c r="AM127" s="10">
        <v>48</v>
      </c>
      <c r="AN127" s="10">
        <v>50</v>
      </c>
      <c r="AO127" s="10">
        <v>47</v>
      </c>
      <c r="AP127" s="10">
        <v>54</v>
      </c>
      <c r="AQ127" s="10">
        <v>47</v>
      </c>
      <c r="AR127" s="10">
        <v>54</v>
      </c>
      <c r="AS127" s="10">
        <v>60</v>
      </c>
      <c r="AT127" s="10">
        <v>57</v>
      </c>
      <c r="AU127" s="10">
        <v>59</v>
      </c>
      <c r="AV127" s="10">
        <v>42</v>
      </c>
      <c r="AW127" s="10">
        <v>37</v>
      </c>
      <c r="AX127" s="10">
        <v>46</v>
      </c>
      <c r="AY127" s="10">
        <v>51</v>
      </c>
      <c r="AZ127" s="10">
        <v>43</v>
      </c>
      <c r="BA127" s="10">
        <v>51</v>
      </c>
      <c r="BB127" s="10">
        <v>42</v>
      </c>
      <c r="BC127" s="10">
        <v>41</v>
      </c>
      <c r="BD127" s="10">
        <v>35</v>
      </c>
      <c r="BE127" s="10">
        <v>46</v>
      </c>
      <c r="BF127" s="10">
        <v>50</v>
      </c>
      <c r="BG127" s="10">
        <v>39</v>
      </c>
      <c r="BH127" s="10">
        <v>35</v>
      </c>
      <c r="BI127" s="10">
        <v>46</v>
      </c>
      <c r="BJ127" s="10">
        <v>54</v>
      </c>
      <c r="BK127" s="10">
        <v>59</v>
      </c>
      <c r="BL127" s="10">
        <v>63</v>
      </c>
      <c r="BM127" s="10">
        <v>69</v>
      </c>
      <c r="BN127" s="10">
        <v>51</v>
      </c>
      <c r="BO127" s="10">
        <v>54</v>
      </c>
      <c r="BP127" s="10">
        <v>52</v>
      </c>
      <c r="BQ127" s="10">
        <v>47</v>
      </c>
      <c r="BR127" s="10">
        <v>48</v>
      </c>
      <c r="BS127" s="10">
        <v>45</v>
      </c>
      <c r="BT127" s="10">
        <v>53</v>
      </c>
      <c r="BU127" s="10">
        <v>39</v>
      </c>
      <c r="BV127" s="10">
        <v>31</v>
      </c>
      <c r="BW127" s="10">
        <v>48</v>
      </c>
      <c r="BX127" s="10">
        <v>49</v>
      </c>
      <c r="BY127" s="10">
        <v>60</v>
      </c>
      <c r="BZ127" s="10">
        <v>47</v>
      </c>
      <c r="CA127" s="10">
        <v>45</v>
      </c>
      <c r="CB127" s="10">
        <v>43</v>
      </c>
      <c r="CC127" s="10">
        <v>48</v>
      </c>
      <c r="CD127" s="10">
        <v>53</v>
      </c>
      <c r="CE127" s="10">
        <v>65</v>
      </c>
      <c r="CF127" s="10">
        <v>52</v>
      </c>
      <c r="CG127" s="10">
        <v>46</v>
      </c>
      <c r="CH127" s="10">
        <v>35</v>
      </c>
      <c r="CI127" s="10">
        <v>40</v>
      </c>
      <c r="CJ127" s="10">
        <v>43</v>
      </c>
      <c r="CK127" s="10">
        <v>48</v>
      </c>
      <c r="CL127" s="10">
        <v>29</v>
      </c>
      <c r="CM127" s="10">
        <v>27</v>
      </c>
      <c r="CN127" s="10">
        <v>36</v>
      </c>
      <c r="CO127" s="10">
        <v>41</v>
      </c>
      <c r="CP127" s="10">
        <v>54</v>
      </c>
      <c r="CQ127" s="10">
        <v>28</v>
      </c>
      <c r="CR127" s="10">
        <v>78</v>
      </c>
      <c r="CS127" s="10">
        <v>73</v>
      </c>
      <c r="CT127" s="10">
        <v>62</v>
      </c>
      <c r="CU127" s="10">
        <v>49</v>
      </c>
      <c r="CV127" s="10">
        <v>42</v>
      </c>
      <c r="CW127" s="10">
        <v>43</v>
      </c>
      <c r="CX127" s="10">
        <v>54</v>
      </c>
      <c r="CY127" s="10">
        <v>67</v>
      </c>
      <c r="CZ127" s="10">
        <v>51</v>
      </c>
      <c r="DA127" s="10">
        <v>21</v>
      </c>
      <c r="DB127" s="10">
        <v>37</v>
      </c>
      <c r="DC127" s="10">
        <v>61</v>
      </c>
      <c r="DD127" s="10">
        <v>27</v>
      </c>
      <c r="DE127" s="10">
        <v>52</v>
      </c>
      <c r="DF127" s="10">
        <v>52</v>
      </c>
      <c r="DG127" s="10">
        <v>54</v>
      </c>
      <c r="DH127" s="10">
        <v>41</v>
      </c>
      <c r="DI127" s="10">
        <v>54</v>
      </c>
      <c r="DJ127" s="10">
        <v>56</v>
      </c>
      <c r="DK127" s="10">
        <v>60</v>
      </c>
      <c r="DL127" s="10">
        <v>38</v>
      </c>
      <c r="DM127" s="10">
        <v>48</v>
      </c>
      <c r="DN127" s="10">
        <v>54</v>
      </c>
      <c r="DO127" s="10">
        <v>61</v>
      </c>
      <c r="DP127" s="10">
        <v>49</v>
      </c>
      <c r="DQ127" s="10">
        <v>26</v>
      </c>
      <c r="DR127" s="10">
        <v>57</v>
      </c>
      <c r="DS127" s="10">
        <v>64</v>
      </c>
      <c r="DT127" s="10">
        <v>68</v>
      </c>
      <c r="DU127" s="10">
        <v>51</v>
      </c>
      <c r="DV127" s="10">
        <v>53</v>
      </c>
      <c r="DW127" s="10">
        <v>61</v>
      </c>
      <c r="DX127" s="10">
        <v>36</v>
      </c>
      <c r="DY127" s="10">
        <v>23</v>
      </c>
      <c r="DZ127" s="10">
        <v>27</v>
      </c>
      <c r="EA127" s="10">
        <v>17</v>
      </c>
      <c r="EB127" s="10">
        <v>20</v>
      </c>
      <c r="EC127" s="10">
        <v>26</v>
      </c>
      <c r="ED127" s="10">
        <v>48</v>
      </c>
      <c r="EE127" s="10">
        <v>51</v>
      </c>
      <c r="EF127" s="10">
        <v>48</v>
      </c>
      <c r="EG127" s="10">
        <v>62</v>
      </c>
      <c r="EH127" s="10">
        <v>52</v>
      </c>
      <c r="EI127" s="10">
        <v>58</v>
      </c>
      <c r="EJ127" s="10">
        <v>36</v>
      </c>
      <c r="EK127" s="10">
        <v>30</v>
      </c>
      <c r="EL127" s="10">
        <v>29</v>
      </c>
      <c r="EM127" s="10">
        <v>53</v>
      </c>
      <c r="EN127" s="10">
        <v>58</v>
      </c>
      <c r="EO127" s="10">
        <v>75</v>
      </c>
      <c r="EP127" s="10">
        <v>74</v>
      </c>
      <c r="EQ127" s="10">
        <v>56</v>
      </c>
      <c r="ER127" s="10">
        <v>63</v>
      </c>
      <c r="ES127" s="10">
        <v>60</v>
      </c>
      <c r="ET127" s="10">
        <v>45</v>
      </c>
      <c r="EU127" s="10">
        <v>45</v>
      </c>
      <c r="EV127" s="10">
        <v>40</v>
      </c>
      <c r="EW127" s="10">
        <v>15</v>
      </c>
      <c r="EX127" s="10">
        <v>50</v>
      </c>
      <c r="EY127" s="10">
        <v>52</v>
      </c>
      <c r="EZ127" s="10">
        <v>37</v>
      </c>
      <c r="FA127" s="10">
        <v>54</v>
      </c>
      <c r="FB127" s="10">
        <v>53</v>
      </c>
      <c r="FC127" s="10">
        <v>54</v>
      </c>
      <c r="FD127" s="10">
        <v>40</v>
      </c>
      <c r="FE127" s="10">
        <v>60</v>
      </c>
      <c r="FF127" s="10">
        <v>39</v>
      </c>
      <c r="FG127" s="10">
        <v>35</v>
      </c>
      <c r="FH127" s="10">
        <v>44</v>
      </c>
      <c r="FI127" s="10">
        <v>37</v>
      </c>
      <c r="FJ127" s="10">
        <v>38</v>
      </c>
      <c r="FK127" s="10">
        <v>34</v>
      </c>
      <c r="FL127" s="10">
        <v>51</v>
      </c>
      <c r="FM127" s="10">
        <v>49</v>
      </c>
      <c r="FN127" s="10">
        <v>49</v>
      </c>
      <c r="FO127" s="10">
        <v>47</v>
      </c>
      <c r="FP127" s="10">
        <v>46</v>
      </c>
      <c r="FQ127" s="10">
        <v>32</v>
      </c>
      <c r="FR127" s="10">
        <v>43</v>
      </c>
      <c r="FS127" s="10">
        <v>58</v>
      </c>
      <c r="FT127" s="10">
        <v>55</v>
      </c>
      <c r="FU127" s="10">
        <v>52</v>
      </c>
      <c r="FV127" s="10">
        <v>44</v>
      </c>
      <c r="FW127" s="10">
        <v>56</v>
      </c>
      <c r="FX127" s="10">
        <v>56</v>
      </c>
      <c r="FY127" s="10">
        <v>35</v>
      </c>
      <c r="FZ127" s="10">
        <v>20</v>
      </c>
      <c r="GA127" s="10">
        <v>45</v>
      </c>
      <c r="GB127" s="10">
        <v>51</v>
      </c>
      <c r="GC127" s="10">
        <v>62</v>
      </c>
      <c r="GD127" s="10">
        <v>60</v>
      </c>
      <c r="GE127" s="10">
        <v>32</v>
      </c>
      <c r="GF127" s="10">
        <v>57</v>
      </c>
      <c r="GG127" s="10">
        <v>46</v>
      </c>
      <c r="GH127" s="10">
        <v>43</v>
      </c>
      <c r="GI127" s="10">
        <v>45</v>
      </c>
      <c r="GJ127" s="10">
        <v>39</v>
      </c>
      <c r="GK127" s="10">
        <v>44</v>
      </c>
      <c r="GL127" s="10">
        <v>49</v>
      </c>
      <c r="GM127" s="10">
        <v>45</v>
      </c>
      <c r="GN127" s="10">
        <v>39</v>
      </c>
      <c r="GO127" s="10">
        <v>55</v>
      </c>
      <c r="GP127" s="10">
        <v>50</v>
      </c>
      <c r="GQ127" s="10">
        <v>32</v>
      </c>
      <c r="GR127" s="10">
        <v>49</v>
      </c>
      <c r="GS127" s="10">
        <v>54</v>
      </c>
      <c r="GT127" s="10">
        <v>51</v>
      </c>
      <c r="GU127" s="10">
        <v>26</v>
      </c>
      <c r="GV127" s="10">
        <v>22</v>
      </c>
      <c r="GW127" s="10">
        <v>40</v>
      </c>
      <c r="GX127" s="10">
        <v>31</v>
      </c>
      <c r="GY127" s="10">
        <v>26</v>
      </c>
      <c r="GZ127" s="10">
        <v>45</v>
      </c>
      <c r="HA127" s="10">
        <v>51</v>
      </c>
      <c r="HB127" s="10">
        <v>51</v>
      </c>
      <c r="HC127" s="10">
        <v>48</v>
      </c>
      <c r="HD127" s="10">
        <v>29</v>
      </c>
      <c r="HE127" s="10">
        <v>31</v>
      </c>
      <c r="HF127" s="10">
        <v>33</v>
      </c>
      <c r="HG127" s="10">
        <v>36</v>
      </c>
      <c r="HH127" s="10">
        <v>26</v>
      </c>
      <c r="HI127" s="10">
        <v>31</v>
      </c>
      <c r="HJ127" s="10">
        <v>36</v>
      </c>
      <c r="HK127" s="10">
        <v>35</v>
      </c>
      <c r="HL127" s="10">
        <v>43</v>
      </c>
      <c r="HM127" s="10">
        <v>45</v>
      </c>
      <c r="HN127" s="10">
        <v>53</v>
      </c>
      <c r="HO127" s="10">
        <v>52</v>
      </c>
      <c r="HP127" s="10">
        <v>57</v>
      </c>
      <c r="HQ127" s="10">
        <v>59</v>
      </c>
      <c r="HR127" s="10">
        <v>50</v>
      </c>
      <c r="HS127" s="10">
        <v>30</v>
      </c>
      <c r="HT127" s="10">
        <v>25</v>
      </c>
      <c r="HU127" s="10">
        <v>31</v>
      </c>
      <c r="HV127" s="10">
        <v>22</v>
      </c>
      <c r="HW127" s="10">
        <v>25</v>
      </c>
      <c r="HX127" s="10">
        <v>35</v>
      </c>
      <c r="HY127" s="10">
        <v>36</v>
      </c>
      <c r="HZ127" s="10">
        <v>31</v>
      </c>
      <c r="IA127" s="10">
        <v>35</v>
      </c>
      <c r="IB127" s="10">
        <v>28</v>
      </c>
      <c r="IC127" s="10">
        <v>32</v>
      </c>
      <c r="ID127" s="10">
        <v>28</v>
      </c>
      <c r="IE127" s="10">
        <v>36</v>
      </c>
      <c r="IF127" s="10">
        <v>34</v>
      </c>
      <c r="IG127" s="10">
        <v>41</v>
      </c>
      <c r="IH127" s="10">
        <v>29</v>
      </c>
      <c r="II127" s="10">
        <v>27</v>
      </c>
      <c r="IJ127" s="10">
        <v>26</v>
      </c>
      <c r="IK127" s="10">
        <v>25</v>
      </c>
      <c r="IL127" s="10">
        <v>37</v>
      </c>
      <c r="IM127" s="10">
        <v>27</v>
      </c>
      <c r="IN127" s="10">
        <v>32</v>
      </c>
      <c r="IO127" s="10">
        <v>20</v>
      </c>
      <c r="IP127" s="10">
        <v>26</v>
      </c>
      <c r="IQ127" s="15">
        <v>40</v>
      </c>
      <c r="IR127" s="21">
        <f t="shared" si="62"/>
        <v>78</v>
      </c>
      <c r="IT127" s="41"/>
      <c r="IU127" s="41"/>
    </row>
    <row r="128" spans="1:255" ht="12.75" customHeight="1" x14ac:dyDescent="0.2">
      <c r="A128" s="21">
        <v>2013</v>
      </c>
      <c r="B128" s="21">
        <v>340290006</v>
      </c>
      <c r="C128" s="20">
        <f>INDEX(Sites!$A:$N,MATCH($B128,Sites!$A:$A,0),2)</f>
        <v>40.064830000000001</v>
      </c>
      <c r="D128" s="21" t="str">
        <f>INDEX(Sites!$A:$N,MATCH($B128,Sites!$A:$A,0),4)</f>
        <v>NJ</v>
      </c>
      <c r="E128" s="21" t="str">
        <f>INDEX(Sites!$A:$N,MATCH($B128,Sites!$A:$A,0),10)</f>
        <v>41.0</v>
      </c>
      <c r="F128" s="40" t="str">
        <f>INDEX(Sites!$A:$N,MATCH($B128,Sites!$A:$A,0),6)</f>
        <v>Colliers Mills</v>
      </c>
      <c r="G128" s="16" t="s">
        <v>71</v>
      </c>
      <c r="H128" s="10" t="s">
        <v>71</v>
      </c>
      <c r="I128" s="10" t="s">
        <v>71</v>
      </c>
      <c r="J128" s="10" t="s">
        <v>71</v>
      </c>
      <c r="K128" s="10" t="s">
        <v>71</v>
      </c>
      <c r="L128" s="10" t="s">
        <v>71</v>
      </c>
      <c r="M128" s="10">
        <v>40</v>
      </c>
      <c r="N128" s="10">
        <v>42</v>
      </c>
      <c r="O128" s="10">
        <v>46</v>
      </c>
      <c r="P128" s="10">
        <v>44</v>
      </c>
      <c r="Q128" s="10">
        <v>43</v>
      </c>
      <c r="R128" s="10">
        <v>42</v>
      </c>
      <c r="S128" s="10">
        <v>39</v>
      </c>
      <c r="T128" s="10">
        <v>44</v>
      </c>
      <c r="U128" s="10">
        <v>40</v>
      </c>
      <c r="V128" s="10">
        <v>34</v>
      </c>
      <c r="W128" s="10">
        <v>40</v>
      </c>
      <c r="X128" s="10">
        <v>42</v>
      </c>
      <c r="Y128" s="10">
        <v>39</v>
      </c>
      <c r="Z128" s="10">
        <v>41</v>
      </c>
      <c r="AA128" s="10">
        <v>41</v>
      </c>
      <c r="AB128" s="10">
        <v>38</v>
      </c>
      <c r="AC128" s="10">
        <v>42</v>
      </c>
      <c r="AD128" s="10">
        <v>40</v>
      </c>
      <c r="AE128" s="10">
        <v>38</v>
      </c>
      <c r="AF128" s="10">
        <v>42</v>
      </c>
      <c r="AG128" s="10">
        <v>44</v>
      </c>
      <c r="AH128" s="10">
        <v>40</v>
      </c>
      <c r="AI128" s="10">
        <v>43</v>
      </c>
      <c r="AJ128" s="10">
        <v>51</v>
      </c>
      <c r="AK128" s="10">
        <v>56</v>
      </c>
      <c r="AL128" s="10">
        <v>48</v>
      </c>
      <c r="AM128" s="10">
        <v>47</v>
      </c>
      <c r="AN128" s="10">
        <v>50</v>
      </c>
      <c r="AO128" s="10">
        <v>47</v>
      </c>
      <c r="AP128" s="10">
        <v>53</v>
      </c>
      <c r="AQ128" s="10">
        <v>48</v>
      </c>
      <c r="AR128" s="10">
        <v>53</v>
      </c>
      <c r="AS128" s="10">
        <v>58</v>
      </c>
      <c r="AT128" s="10">
        <v>56</v>
      </c>
      <c r="AU128" s="10">
        <v>56</v>
      </c>
      <c r="AV128" s="10">
        <v>41</v>
      </c>
      <c r="AW128" s="10">
        <v>43</v>
      </c>
      <c r="AX128" s="10">
        <v>44</v>
      </c>
      <c r="AY128" s="10">
        <v>49</v>
      </c>
      <c r="AZ128" s="10">
        <v>42</v>
      </c>
      <c r="BA128" s="10">
        <v>47</v>
      </c>
      <c r="BB128" s="10">
        <v>45</v>
      </c>
      <c r="BC128" s="10">
        <v>40</v>
      </c>
      <c r="BD128" s="10">
        <v>35</v>
      </c>
      <c r="BE128" s="10">
        <v>45</v>
      </c>
      <c r="BF128" s="10">
        <v>47</v>
      </c>
      <c r="BG128" s="10">
        <v>38</v>
      </c>
      <c r="BH128" s="10">
        <v>37</v>
      </c>
      <c r="BI128" s="10">
        <v>46</v>
      </c>
      <c r="BJ128" s="10">
        <v>52</v>
      </c>
      <c r="BK128" s="10">
        <v>59</v>
      </c>
      <c r="BL128" s="10">
        <v>58</v>
      </c>
      <c r="BM128" s="10">
        <v>67</v>
      </c>
      <c r="BN128" s="10">
        <v>46</v>
      </c>
      <c r="BO128" s="10">
        <v>54</v>
      </c>
      <c r="BP128" s="10">
        <v>45</v>
      </c>
      <c r="BQ128" s="10">
        <v>45</v>
      </c>
      <c r="BR128" s="10">
        <v>47</v>
      </c>
      <c r="BS128" s="10">
        <v>42</v>
      </c>
      <c r="BT128" s="10">
        <v>49</v>
      </c>
      <c r="BU128" s="10">
        <v>38</v>
      </c>
      <c r="BV128" s="10">
        <v>31</v>
      </c>
      <c r="BW128" s="10">
        <v>45</v>
      </c>
      <c r="BX128" s="10">
        <v>48</v>
      </c>
      <c r="BY128" s="10">
        <v>58</v>
      </c>
      <c r="BZ128" s="10">
        <v>40</v>
      </c>
      <c r="CA128" s="10">
        <v>43</v>
      </c>
      <c r="CB128" s="10">
        <v>43</v>
      </c>
      <c r="CC128" s="10">
        <v>48</v>
      </c>
      <c r="CD128" s="10">
        <v>54</v>
      </c>
      <c r="CE128" s="10">
        <v>64</v>
      </c>
      <c r="CF128" s="10">
        <v>48</v>
      </c>
      <c r="CG128" s="10">
        <v>37</v>
      </c>
      <c r="CH128" s="10">
        <v>34</v>
      </c>
      <c r="CI128" s="10">
        <v>38</v>
      </c>
      <c r="CJ128" s="10">
        <v>43</v>
      </c>
      <c r="CK128" s="10">
        <v>41</v>
      </c>
      <c r="CL128" s="10">
        <v>25</v>
      </c>
      <c r="CM128" s="10">
        <v>24</v>
      </c>
      <c r="CN128" s="10">
        <v>31</v>
      </c>
      <c r="CO128" s="10">
        <v>39</v>
      </c>
      <c r="CP128" s="10">
        <v>54</v>
      </c>
      <c r="CQ128" s="10">
        <v>31</v>
      </c>
      <c r="CR128" s="10">
        <v>71</v>
      </c>
      <c r="CS128" s="10">
        <v>73</v>
      </c>
      <c r="CT128" s="10">
        <v>58</v>
      </c>
      <c r="CU128" s="10">
        <v>45</v>
      </c>
      <c r="CV128" s="10">
        <v>38</v>
      </c>
      <c r="CW128" s="10">
        <v>39</v>
      </c>
      <c r="CX128" s="10">
        <v>51</v>
      </c>
      <c r="CY128" s="10">
        <v>51</v>
      </c>
      <c r="CZ128" s="10">
        <v>46</v>
      </c>
      <c r="DA128" s="10">
        <v>24</v>
      </c>
      <c r="DB128" s="10">
        <v>32</v>
      </c>
      <c r="DC128" s="10">
        <v>60</v>
      </c>
      <c r="DD128" s="10">
        <v>29</v>
      </c>
      <c r="DE128" s="10">
        <v>53</v>
      </c>
      <c r="DF128" s="10">
        <v>45</v>
      </c>
      <c r="DG128" s="10">
        <v>43</v>
      </c>
      <c r="DH128" s="10">
        <v>38</v>
      </c>
      <c r="DI128" s="10">
        <v>46</v>
      </c>
      <c r="DJ128" s="10">
        <v>50</v>
      </c>
      <c r="DK128" s="10">
        <v>58</v>
      </c>
      <c r="DL128" s="10">
        <v>39</v>
      </c>
      <c r="DM128" s="10">
        <v>48</v>
      </c>
      <c r="DN128" s="10">
        <v>47</v>
      </c>
      <c r="DO128" s="10">
        <v>50</v>
      </c>
      <c r="DP128" s="10">
        <v>50</v>
      </c>
      <c r="DQ128" s="10">
        <v>26</v>
      </c>
      <c r="DR128" s="10">
        <v>61</v>
      </c>
      <c r="DS128" s="10">
        <v>70</v>
      </c>
      <c r="DT128" s="10">
        <v>63</v>
      </c>
      <c r="DU128" s="10">
        <v>47</v>
      </c>
      <c r="DV128" s="10">
        <v>48</v>
      </c>
      <c r="DW128" s="10">
        <v>49</v>
      </c>
      <c r="DX128" s="10">
        <v>29</v>
      </c>
      <c r="DY128" s="10">
        <v>22</v>
      </c>
      <c r="DZ128" s="10">
        <v>24</v>
      </c>
      <c r="EA128" s="10">
        <v>16</v>
      </c>
      <c r="EB128" s="10">
        <v>18</v>
      </c>
      <c r="EC128" s="10">
        <v>23</v>
      </c>
      <c r="ED128" s="10">
        <v>47</v>
      </c>
      <c r="EE128" s="10">
        <v>45</v>
      </c>
      <c r="EF128" s="10">
        <v>49</v>
      </c>
      <c r="EG128" s="10">
        <v>55</v>
      </c>
      <c r="EH128" s="10">
        <v>50</v>
      </c>
      <c r="EI128" s="10">
        <v>49</v>
      </c>
      <c r="EJ128" s="10">
        <v>36</v>
      </c>
      <c r="EK128" s="10">
        <v>19</v>
      </c>
      <c r="EL128" s="10">
        <v>33</v>
      </c>
      <c r="EM128" s="10">
        <v>47</v>
      </c>
      <c r="EN128" s="10">
        <v>59</v>
      </c>
      <c r="EO128" s="10">
        <v>57</v>
      </c>
      <c r="EP128" s="10">
        <v>68</v>
      </c>
      <c r="EQ128" s="10">
        <v>51</v>
      </c>
      <c r="ER128" s="10">
        <v>60</v>
      </c>
      <c r="ES128" s="10">
        <v>46</v>
      </c>
      <c r="ET128" s="10">
        <v>38</v>
      </c>
      <c r="EU128" s="10">
        <v>53</v>
      </c>
      <c r="EV128" s="10">
        <v>43</v>
      </c>
      <c r="EW128" s="10">
        <v>15</v>
      </c>
      <c r="EX128" s="10">
        <v>41</v>
      </c>
      <c r="EY128" s="10">
        <v>48</v>
      </c>
      <c r="EZ128" s="10">
        <v>36</v>
      </c>
      <c r="FA128" s="10">
        <v>57</v>
      </c>
      <c r="FB128" s="10">
        <v>50</v>
      </c>
      <c r="FC128" s="10">
        <v>46</v>
      </c>
      <c r="FD128" s="10">
        <v>42</v>
      </c>
      <c r="FE128" s="10">
        <v>57</v>
      </c>
      <c r="FF128" s="10">
        <v>38</v>
      </c>
      <c r="FG128" s="10">
        <v>34</v>
      </c>
      <c r="FH128" s="10">
        <v>38</v>
      </c>
      <c r="FI128" s="10">
        <v>49</v>
      </c>
      <c r="FJ128" s="10">
        <v>38</v>
      </c>
      <c r="FK128" s="10">
        <v>31</v>
      </c>
      <c r="FL128" s="10">
        <v>36</v>
      </c>
      <c r="FM128" s="10">
        <v>44</v>
      </c>
      <c r="FN128" s="10">
        <v>41</v>
      </c>
      <c r="FO128" s="10">
        <v>43</v>
      </c>
      <c r="FP128" s="10">
        <v>44</v>
      </c>
      <c r="FQ128" s="10">
        <v>30</v>
      </c>
      <c r="FR128" s="10">
        <v>38</v>
      </c>
      <c r="FS128" s="10">
        <v>47</v>
      </c>
      <c r="FT128" s="10">
        <v>55</v>
      </c>
      <c r="FU128" s="10">
        <v>48</v>
      </c>
      <c r="FV128" s="10">
        <v>44</v>
      </c>
      <c r="FW128" s="10">
        <v>60</v>
      </c>
      <c r="FX128" s="10">
        <v>76</v>
      </c>
      <c r="FY128" s="10">
        <v>32</v>
      </c>
      <c r="FZ128" s="10">
        <v>28</v>
      </c>
      <c r="GA128" s="10">
        <v>46</v>
      </c>
      <c r="GB128" s="10">
        <v>52</v>
      </c>
      <c r="GC128" s="10">
        <v>51</v>
      </c>
      <c r="GD128" s="10">
        <v>52</v>
      </c>
      <c r="GE128" s="10">
        <v>36</v>
      </c>
      <c r="GF128" s="10">
        <v>49</v>
      </c>
      <c r="GG128" s="10">
        <v>48</v>
      </c>
      <c r="GH128" s="10">
        <v>39</v>
      </c>
      <c r="GI128" s="10">
        <v>38</v>
      </c>
      <c r="GJ128" s="10">
        <v>28</v>
      </c>
      <c r="GK128" s="10">
        <v>41</v>
      </c>
      <c r="GL128" s="10">
        <v>46</v>
      </c>
      <c r="GM128" s="10">
        <v>42</v>
      </c>
      <c r="GN128" s="10">
        <v>36</v>
      </c>
      <c r="GO128" s="10">
        <v>57</v>
      </c>
      <c r="GP128" s="10">
        <v>48</v>
      </c>
      <c r="GQ128" s="10">
        <v>31</v>
      </c>
      <c r="GR128" s="10">
        <v>48</v>
      </c>
      <c r="GS128" s="10">
        <v>54</v>
      </c>
      <c r="GT128" s="10">
        <v>50</v>
      </c>
      <c r="GU128" s="10">
        <v>28</v>
      </c>
      <c r="GV128" s="10">
        <v>21</v>
      </c>
      <c r="GW128" s="10">
        <v>39</v>
      </c>
      <c r="GX128" s="10">
        <v>30</v>
      </c>
      <c r="GY128" s="10">
        <v>32</v>
      </c>
      <c r="GZ128" s="10">
        <v>41</v>
      </c>
      <c r="HA128" s="10">
        <v>50</v>
      </c>
      <c r="HB128" s="10">
        <v>51</v>
      </c>
      <c r="HC128" s="10">
        <v>38</v>
      </c>
      <c r="HD128" s="10">
        <v>30</v>
      </c>
      <c r="HE128" s="10">
        <v>30</v>
      </c>
      <c r="HF128" s="10">
        <v>31</v>
      </c>
      <c r="HG128" s="10">
        <v>32</v>
      </c>
      <c r="HH128" s="10">
        <v>29</v>
      </c>
      <c r="HI128" s="10">
        <v>27</v>
      </c>
      <c r="HJ128" s="10">
        <v>31</v>
      </c>
      <c r="HK128" s="10">
        <v>36</v>
      </c>
      <c r="HL128" s="10">
        <v>39</v>
      </c>
      <c r="HM128" s="10">
        <v>46</v>
      </c>
      <c r="HN128" s="10">
        <v>53</v>
      </c>
      <c r="HO128" s="10">
        <v>46</v>
      </c>
      <c r="HP128" s="10">
        <v>61</v>
      </c>
      <c r="HQ128" s="10">
        <v>40</v>
      </c>
      <c r="HR128" s="10">
        <v>45</v>
      </c>
      <c r="HS128" s="10">
        <v>25</v>
      </c>
      <c r="HT128" s="10">
        <v>25</v>
      </c>
      <c r="HU128" s="10">
        <v>32</v>
      </c>
      <c r="HV128" s="10">
        <v>25</v>
      </c>
      <c r="HW128" s="10">
        <v>31</v>
      </c>
      <c r="HX128" s="10">
        <v>36</v>
      </c>
      <c r="HY128" s="10">
        <v>39</v>
      </c>
      <c r="HZ128" s="10">
        <v>42</v>
      </c>
      <c r="IA128" s="10">
        <v>44</v>
      </c>
      <c r="IB128" s="10">
        <v>30</v>
      </c>
      <c r="IC128" s="10">
        <v>29</v>
      </c>
      <c r="ID128" s="10">
        <v>27</v>
      </c>
      <c r="IE128" s="10">
        <v>30</v>
      </c>
      <c r="IF128" s="10">
        <v>32</v>
      </c>
      <c r="IG128" s="10">
        <v>39</v>
      </c>
      <c r="IH128" s="10">
        <v>32</v>
      </c>
      <c r="II128" s="10">
        <v>21</v>
      </c>
      <c r="IJ128" s="10">
        <v>25</v>
      </c>
      <c r="IK128" s="10">
        <v>24</v>
      </c>
      <c r="IL128" s="10">
        <v>34</v>
      </c>
      <c r="IM128" s="10">
        <v>28</v>
      </c>
      <c r="IN128" s="10">
        <v>31</v>
      </c>
      <c r="IO128" s="10">
        <v>20</v>
      </c>
      <c r="IP128" s="10">
        <v>21</v>
      </c>
      <c r="IQ128" s="15">
        <v>39</v>
      </c>
      <c r="IR128" s="21">
        <f t="shared" si="62"/>
        <v>76</v>
      </c>
      <c r="IT128" s="41"/>
      <c r="IU128" s="41"/>
    </row>
    <row r="129" spans="1:255" ht="12.75" customHeight="1" x14ac:dyDescent="0.2">
      <c r="A129" s="21">
        <v>2013</v>
      </c>
      <c r="B129" s="21">
        <v>340410007</v>
      </c>
      <c r="C129" s="20">
        <f>INDEX(Sites!$A:$N,MATCH($B129,Sites!$A:$A,0),2)</f>
        <v>40.924579999999999</v>
      </c>
      <c r="D129" s="21" t="str">
        <f>INDEX(Sites!$A:$N,MATCH($B129,Sites!$A:$A,0),4)</f>
        <v>NJ</v>
      </c>
      <c r="E129" s="21" t="str">
        <f>INDEX(Sites!$A:$N,MATCH($B129,Sites!$A:$A,0),10)</f>
        <v>146.0</v>
      </c>
      <c r="F129" s="40" t="str">
        <f>INDEX(Sites!$A:$N,MATCH($B129,Sites!$A:$A,0),6)</f>
        <v>Columbia</v>
      </c>
      <c r="G129" s="16">
        <v>30</v>
      </c>
      <c r="H129" s="10">
        <v>31</v>
      </c>
      <c r="I129" s="10">
        <v>34</v>
      </c>
      <c r="J129" s="10">
        <v>34</v>
      </c>
      <c r="K129" s="10">
        <v>31</v>
      </c>
      <c r="L129" s="10">
        <v>37</v>
      </c>
      <c r="M129" s="10">
        <v>34</v>
      </c>
      <c r="N129" s="10">
        <v>38</v>
      </c>
      <c r="O129" s="10">
        <v>42</v>
      </c>
      <c r="P129" s="10">
        <v>45</v>
      </c>
      <c r="Q129" s="10">
        <v>36</v>
      </c>
      <c r="R129" s="10">
        <v>36</v>
      </c>
      <c r="S129" s="10">
        <v>40</v>
      </c>
      <c r="T129" s="10">
        <v>45</v>
      </c>
      <c r="U129" s="10">
        <v>39</v>
      </c>
      <c r="V129" s="10">
        <v>33</v>
      </c>
      <c r="W129" s="10">
        <v>37</v>
      </c>
      <c r="X129" s="10">
        <v>22</v>
      </c>
      <c r="Y129" s="10">
        <v>39</v>
      </c>
      <c r="Z129" s="10">
        <v>42</v>
      </c>
      <c r="AA129" s="10">
        <v>39</v>
      </c>
      <c r="AB129" s="10">
        <v>40</v>
      </c>
      <c r="AC129" s="10">
        <v>39</v>
      </c>
      <c r="AD129" s="10">
        <v>38</v>
      </c>
      <c r="AE129" s="10">
        <v>29</v>
      </c>
      <c r="AF129" s="10">
        <v>40</v>
      </c>
      <c r="AG129" s="10">
        <v>43</v>
      </c>
      <c r="AH129" s="10">
        <v>32</v>
      </c>
      <c r="AI129" s="10">
        <v>39</v>
      </c>
      <c r="AJ129" s="10">
        <v>50</v>
      </c>
      <c r="AK129" s="10">
        <v>52</v>
      </c>
      <c r="AL129" s="10">
        <v>48</v>
      </c>
      <c r="AM129" s="10">
        <v>49</v>
      </c>
      <c r="AN129" s="10">
        <v>48</v>
      </c>
      <c r="AO129" s="10">
        <v>46</v>
      </c>
      <c r="AP129" s="10">
        <v>51</v>
      </c>
      <c r="AQ129" s="10">
        <v>49</v>
      </c>
      <c r="AR129" s="10">
        <v>58</v>
      </c>
      <c r="AS129" s="10">
        <v>55</v>
      </c>
      <c r="AT129" s="10">
        <v>52</v>
      </c>
      <c r="AU129" s="10">
        <v>39</v>
      </c>
      <c r="AV129" s="10">
        <v>24</v>
      </c>
      <c r="AW129" s="10">
        <v>26</v>
      </c>
      <c r="AX129" s="10">
        <v>43</v>
      </c>
      <c r="AY129" s="10">
        <v>46</v>
      </c>
      <c r="AZ129" s="10">
        <v>41</v>
      </c>
      <c r="BA129" s="10">
        <v>42</v>
      </c>
      <c r="BB129" s="10">
        <v>41</v>
      </c>
      <c r="BC129" s="10">
        <v>28</v>
      </c>
      <c r="BD129" s="10">
        <v>34</v>
      </c>
      <c r="BE129" s="10">
        <v>45</v>
      </c>
      <c r="BF129" s="10">
        <v>46</v>
      </c>
      <c r="BG129" s="10">
        <v>35</v>
      </c>
      <c r="BH129" s="10">
        <v>25</v>
      </c>
      <c r="BI129" s="10">
        <v>44</v>
      </c>
      <c r="BJ129" s="10">
        <v>46</v>
      </c>
      <c r="BK129" s="10">
        <v>47</v>
      </c>
      <c r="BL129" s="10">
        <v>52</v>
      </c>
      <c r="BM129" s="10">
        <v>61</v>
      </c>
      <c r="BN129" s="10">
        <v>36</v>
      </c>
      <c r="BO129" s="10">
        <v>43</v>
      </c>
      <c r="BP129" s="10">
        <v>45</v>
      </c>
      <c r="BQ129" s="10">
        <v>43</v>
      </c>
      <c r="BR129" s="10">
        <v>40</v>
      </c>
      <c r="BS129" s="10">
        <v>44</v>
      </c>
      <c r="BT129" s="10">
        <v>50</v>
      </c>
      <c r="BU129" s="10">
        <v>33</v>
      </c>
      <c r="BV129" s="10">
        <v>28</v>
      </c>
      <c r="BW129" s="10">
        <v>18</v>
      </c>
      <c r="BX129" s="10">
        <v>25</v>
      </c>
      <c r="BY129" s="10">
        <v>41</v>
      </c>
      <c r="BZ129" s="10">
        <v>30</v>
      </c>
      <c r="CA129" s="10">
        <v>38</v>
      </c>
      <c r="CB129" s="10">
        <v>36</v>
      </c>
      <c r="CC129" s="10">
        <v>42</v>
      </c>
      <c r="CD129" s="10">
        <v>46</v>
      </c>
      <c r="CE129" s="10">
        <v>46</v>
      </c>
      <c r="CF129" s="10">
        <v>30</v>
      </c>
      <c r="CG129" s="10">
        <v>21</v>
      </c>
      <c r="CH129" s="10">
        <v>18</v>
      </c>
      <c r="CI129" s="10">
        <v>31</v>
      </c>
      <c r="CJ129" s="10">
        <v>41</v>
      </c>
      <c r="CK129" s="10">
        <v>43</v>
      </c>
      <c r="CL129" s="10">
        <v>23</v>
      </c>
      <c r="CM129" s="10">
        <v>17</v>
      </c>
      <c r="CN129" s="10">
        <v>24</v>
      </c>
      <c r="CO129" s="10">
        <v>31</v>
      </c>
      <c r="CP129" s="10">
        <v>38</v>
      </c>
      <c r="CQ129" s="10">
        <v>8</v>
      </c>
      <c r="CR129" s="10">
        <v>47</v>
      </c>
      <c r="CS129" s="10">
        <v>50</v>
      </c>
      <c r="CT129" s="10">
        <v>48</v>
      </c>
      <c r="CU129" s="10">
        <v>45</v>
      </c>
      <c r="CV129" s="10">
        <v>36</v>
      </c>
      <c r="CW129" s="10">
        <v>22</v>
      </c>
      <c r="CX129" s="10">
        <v>33</v>
      </c>
      <c r="CY129" s="10">
        <v>42</v>
      </c>
      <c r="CZ129" s="10">
        <v>29</v>
      </c>
      <c r="DA129" s="10">
        <v>14</v>
      </c>
      <c r="DB129" s="10">
        <v>21</v>
      </c>
      <c r="DC129" s="10">
        <v>41</v>
      </c>
      <c r="DD129" s="10">
        <v>12</v>
      </c>
      <c r="DE129" s="10">
        <v>33</v>
      </c>
      <c r="DF129" s="10">
        <v>30</v>
      </c>
      <c r="DG129" s="10">
        <v>17</v>
      </c>
      <c r="DH129" s="10">
        <v>25</v>
      </c>
      <c r="DI129" s="10">
        <v>34</v>
      </c>
      <c r="DJ129" s="10">
        <v>41</v>
      </c>
      <c r="DK129" s="10">
        <v>43</v>
      </c>
      <c r="DL129" s="10">
        <v>27</v>
      </c>
      <c r="DM129" s="10">
        <v>22</v>
      </c>
      <c r="DN129" s="10">
        <v>44</v>
      </c>
      <c r="DO129" s="10">
        <v>52</v>
      </c>
      <c r="DP129" s="10">
        <v>41</v>
      </c>
      <c r="DQ129" s="10">
        <v>28</v>
      </c>
      <c r="DR129" s="10">
        <v>40</v>
      </c>
      <c r="DS129" s="10">
        <v>41</v>
      </c>
      <c r="DT129" s="10">
        <v>27</v>
      </c>
      <c r="DU129" s="10">
        <v>43</v>
      </c>
      <c r="DV129" s="10">
        <v>38</v>
      </c>
      <c r="DW129" s="10">
        <v>54</v>
      </c>
      <c r="DX129" s="10">
        <v>39</v>
      </c>
      <c r="DY129" s="10">
        <v>24</v>
      </c>
      <c r="DZ129" s="10">
        <v>33</v>
      </c>
      <c r="EA129" s="10">
        <v>24</v>
      </c>
      <c r="EB129" s="10">
        <v>31</v>
      </c>
      <c r="EC129" s="10">
        <v>47</v>
      </c>
      <c r="ED129" s="10">
        <v>48</v>
      </c>
      <c r="EE129" s="10">
        <v>54</v>
      </c>
      <c r="EF129" s="10">
        <v>59</v>
      </c>
      <c r="EG129" s="10">
        <v>58</v>
      </c>
      <c r="EH129" s="10">
        <v>61</v>
      </c>
      <c r="EI129" s="10">
        <v>47</v>
      </c>
      <c r="EJ129" s="10">
        <v>26</v>
      </c>
      <c r="EK129" s="10">
        <v>25</v>
      </c>
      <c r="EL129" s="10">
        <v>32</v>
      </c>
      <c r="EM129" s="10">
        <v>37</v>
      </c>
      <c r="EN129" s="10">
        <v>39</v>
      </c>
      <c r="EO129" s="10">
        <v>58</v>
      </c>
      <c r="EP129" s="10">
        <v>57</v>
      </c>
      <c r="EQ129" s="10">
        <v>73</v>
      </c>
      <c r="ER129" s="10">
        <v>59</v>
      </c>
      <c r="ES129" s="10">
        <v>50</v>
      </c>
      <c r="ET129" s="10">
        <v>59</v>
      </c>
      <c r="EU129" s="10">
        <v>45</v>
      </c>
      <c r="EV129" s="10">
        <v>28</v>
      </c>
      <c r="EW129" s="10">
        <v>20</v>
      </c>
      <c r="EX129" s="10">
        <v>49</v>
      </c>
      <c r="EY129" s="10">
        <v>59</v>
      </c>
      <c r="EZ129" s="10">
        <v>23</v>
      </c>
      <c r="FA129" s="10">
        <v>52</v>
      </c>
      <c r="FB129" s="10">
        <v>43</v>
      </c>
      <c r="FC129" s="10">
        <v>59</v>
      </c>
      <c r="FD129" s="10">
        <v>32</v>
      </c>
      <c r="FE129" s="10">
        <v>52</v>
      </c>
      <c r="FF129" s="10">
        <v>41</v>
      </c>
      <c r="FG129" s="10">
        <v>32</v>
      </c>
      <c r="FH129" s="10">
        <v>36</v>
      </c>
      <c r="FI129" s="10">
        <v>59</v>
      </c>
      <c r="FJ129" s="10">
        <v>33</v>
      </c>
      <c r="FK129" s="10">
        <v>39</v>
      </c>
      <c r="FL129" s="10">
        <v>39</v>
      </c>
      <c r="FM129" s="10">
        <v>39</v>
      </c>
      <c r="FN129" s="10">
        <v>38</v>
      </c>
      <c r="FO129" s="10">
        <v>40</v>
      </c>
      <c r="FP129" s="10">
        <v>50</v>
      </c>
      <c r="FQ129" s="10">
        <v>29</v>
      </c>
      <c r="FR129" s="10">
        <v>35</v>
      </c>
      <c r="FS129" s="10">
        <v>51</v>
      </c>
      <c r="FT129" s="10">
        <v>50</v>
      </c>
      <c r="FU129" s="10">
        <v>40</v>
      </c>
      <c r="FV129" s="10">
        <v>45</v>
      </c>
      <c r="FW129" s="10">
        <v>58</v>
      </c>
      <c r="FX129" s="10">
        <v>65</v>
      </c>
      <c r="FY129" s="10">
        <v>47</v>
      </c>
      <c r="FZ129" s="10">
        <v>19</v>
      </c>
      <c r="GA129" s="10">
        <v>40</v>
      </c>
      <c r="GB129" s="10">
        <v>54</v>
      </c>
      <c r="GC129" s="10">
        <v>42</v>
      </c>
      <c r="GD129" s="10">
        <v>49</v>
      </c>
      <c r="GE129" s="10">
        <v>25</v>
      </c>
      <c r="GF129" s="10">
        <v>39</v>
      </c>
      <c r="GG129" s="10">
        <v>53</v>
      </c>
      <c r="GH129" s="10">
        <v>51</v>
      </c>
      <c r="GI129" s="10">
        <v>43</v>
      </c>
      <c r="GJ129" s="10">
        <v>40</v>
      </c>
      <c r="GK129" s="10">
        <v>36</v>
      </c>
      <c r="GL129" s="10">
        <v>52</v>
      </c>
      <c r="GM129" s="10">
        <v>32</v>
      </c>
      <c r="GN129" s="10">
        <v>35</v>
      </c>
      <c r="GO129" s="10">
        <v>53</v>
      </c>
      <c r="GP129" s="10">
        <v>39</v>
      </c>
      <c r="GQ129" s="10">
        <v>39</v>
      </c>
      <c r="GR129" s="10">
        <v>59</v>
      </c>
      <c r="GS129" s="10">
        <v>75</v>
      </c>
      <c r="GT129" s="10">
        <v>52</v>
      </c>
      <c r="GU129" s="10">
        <v>21</v>
      </c>
      <c r="GV129" s="10">
        <v>21</v>
      </c>
      <c r="GW129" s="10">
        <v>38</v>
      </c>
      <c r="GX129" s="10">
        <v>33</v>
      </c>
      <c r="GY129" s="10">
        <v>31</v>
      </c>
      <c r="GZ129" s="10">
        <v>42</v>
      </c>
      <c r="HA129" s="10">
        <v>43</v>
      </c>
      <c r="HB129" s="10">
        <v>52</v>
      </c>
      <c r="HC129" s="10">
        <v>51</v>
      </c>
      <c r="HD129" s="10">
        <v>24</v>
      </c>
      <c r="HE129" s="10">
        <v>24</v>
      </c>
      <c r="HF129" s="10">
        <v>31</v>
      </c>
      <c r="HG129" s="10">
        <v>26</v>
      </c>
      <c r="HH129" s="10">
        <v>26</v>
      </c>
      <c r="HI129" s="10">
        <v>25</v>
      </c>
      <c r="HJ129" s="10">
        <v>30</v>
      </c>
      <c r="HK129" s="10">
        <v>32</v>
      </c>
      <c r="HL129" s="10">
        <v>41</v>
      </c>
      <c r="HM129" s="10">
        <v>34</v>
      </c>
      <c r="HN129" s="10">
        <v>48</v>
      </c>
      <c r="HO129" s="10">
        <v>36</v>
      </c>
      <c r="HP129" s="10">
        <v>43</v>
      </c>
      <c r="HQ129" s="10">
        <v>41</v>
      </c>
      <c r="HR129" s="10">
        <v>36</v>
      </c>
      <c r="HS129" s="10">
        <v>26</v>
      </c>
      <c r="HT129" s="10">
        <v>21</v>
      </c>
      <c r="HU129" s="10">
        <v>17</v>
      </c>
      <c r="HV129" s="10">
        <v>16</v>
      </c>
      <c r="HW129" s="10">
        <v>19</v>
      </c>
      <c r="HX129" s="10">
        <v>35</v>
      </c>
      <c r="HY129" s="10">
        <v>32</v>
      </c>
      <c r="HZ129" s="10">
        <v>35</v>
      </c>
      <c r="IA129" s="10">
        <v>29</v>
      </c>
      <c r="IB129" s="10">
        <v>23</v>
      </c>
      <c r="IC129" s="10">
        <v>31</v>
      </c>
      <c r="ID129" s="10">
        <v>29</v>
      </c>
      <c r="IE129" s="10">
        <v>35</v>
      </c>
      <c r="IF129" s="10">
        <v>33</v>
      </c>
      <c r="IG129" s="10">
        <v>34</v>
      </c>
      <c r="IH129" s="10">
        <v>29</v>
      </c>
      <c r="II129" s="10">
        <v>22</v>
      </c>
      <c r="IJ129" s="10">
        <v>27</v>
      </c>
      <c r="IK129" s="10">
        <v>24</v>
      </c>
      <c r="IL129" s="10">
        <v>36</v>
      </c>
      <c r="IM129" s="10">
        <v>28</v>
      </c>
      <c r="IN129" s="10">
        <v>28</v>
      </c>
      <c r="IO129" s="10">
        <v>19</v>
      </c>
      <c r="IP129" s="10">
        <v>14</v>
      </c>
      <c r="IQ129" s="15" t="s">
        <v>71</v>
      </c>
      <c r="IR129" s="21">
        <f t="shared" si="62"/>
        <v>75</v>
      </c>
      <c r="IT129" s="41"/>
      <c r="IU129" s="41"/>
    </row>
    <row r="130" spans="1:255" ht="12.75" customHeight="1" x14ac:dyDescent="0.2">
      <c r="A130" s="21">
        <v>2013</v>
      </c>
      <c r="B130" s="21">
        <v>340190001</v>
      </c>
      <c r="C130" s="20">
        <f>INDEX(Sites!$A:$N,MATCH($B130,Sites!$A:$A,0),2)</f>
        <v>40.515262</v>
      </c>
      <c r="D130" s="21" t="str">
        <f>INDEX(Sites!$A:$N,MATCH($B130,Sites!$A:$A,0),4)</f>
        <v>NJ</v>
      </c>
      <c r="E130" s="21" t="str">
        <f>INDEX(Sites!$A:$N,MATCH($B130,Sites!$A:$A,0),10)</f>
        <v>45.0</v>
      </c>
      <c r="F130" s="40" t="str">
        <f>INDEX(Sites!$A:$N,MATCH($B130,Sites!$A:$A,0),6)</f>
        <v>Flemington</v>
      </c>
      <c r="G130" s="16">
        <v>37</v>
      </c>
      <c r="H130" s="10">
        <v>35</v>
      </c>
      <c r="I130" s="10">
        <v>37</v>
      </c>
      <c r="J130" s="10">
        <v>38</v>
      </c>
      <c r="K130" s="10">
        <v>39</v>
      </c>
      <c r="L130" s="10">
        <v>42</v>
      </c>
      <c r="M130" s="10">
        <v>43</v>
      </c>
      <c r="N130" s="10">
        <v>45</v>
      </c>
      <c r="O130" s="10">
        <v>49</v>
      </c>
      <c r="P130" s="10">
        <v>42</v>
      </c>
      <c r="Q130" s="10">
        <v>41</v>
      </c>
      <c r="R130" s="10">
        <v>39</v>
      </c>
      <c r="S130" s="10">
        <v>40</v>
      </c>
      <c r="T130" s="10">
        <v>46</v>
      </c>
      <c r="U130" s="10">
        <v>40</v>
      </c>
      <c r="V130" s="10">
        <v>36</v>
      </c>
      <c r="W130" s="10">
        <v>41</v>
      </c>
      <c r="X130" s="10">
        <v>37</v>
      </c>
      <c r="Y130" s="10">
        <v>40</v>
      </c>
      <c r="Z130" s="10">
        <v>43</v>
      </c>
      <c r="AA130" s="10">
        <v>43</v>
      </c>
      <c r="AB130" s="10">
        <v>40</v>
      </c>
      <c r="AC130" s="10">
        <v>42</v>
      </c>
      <c r="AD130" s="10">
        <v>43</v>
      </c>
      <c r="AE130" s="10">
        <v>33</v>
      </c>
      <c r="AF130" s="10">
        <v>45</v>
      </c>
      <c r="AG130" s="10">
        <v>45</v>
      </c>
      <c r="AH130" s="10">
        <v>41</v>
      </c>
      <c r="AI130" s="10">
        <v>44</v>
      </c>
      <c r="AJ130" s="10">
        <v>51</v>
      </c>
      <c r="AK130" s="10">
        <v>55</v>
      </c>
      <c r="AL130" s="10">
        <v>50</v>
      </c>
      <c r="AM130" s="10">
        <v>48</v>
      </c>
      <c r="AN130" s="10">
        <v>50</v>
      </c>
      <c r="AO130" s="10">
        <v>43</v>
      </c>
      <c r="AP130" s="10">
        <v>56</v>
      </c>
      <c r="AQ130" s="10">
        <v>49</v>
      </c>
      <c r="AR130" s="10">
        <v>56</v>
      </c>
      <c r="AS130" s="10">
        <v>55</v>
      </c>
      <c r="AT130" s="10">
        <v>53</v>
      </c>
      <c r="AU130" s="10">
        <v>48</v>
      </c>
      <c r="AV130" s="10">
        <v>40</v>
      </c>
      <c r="AW130" s="10">
        <v>39</v>
      </c>
      <c r="AX130" s="10">
        <v>44</v>
      </c>
      <c r="AY130" s="10">
        <v>51</v>
      </c>
      <c r="AZ130" s="10">
        <v>41</v>
      </c>
      <c r="BA130" s="10">
        <v>48</v>
      </c>
      <c r="BB130" s="10">
        <v>48</v>
      </c>
      <c r="BC130" s="10">
        <v>37</v>
      </c>
      <c r="BD130" s="10">
        <v>35</v>
      </c>
      <c r="BE130" s="10">
        <v>45</v>
      </c>
      <c r="BF130" s="10">
        <v>51</v>
      </c>
      <c r="BG130" s="10">
        <v>39</v>
      </c>
      <c r="BH130" s="10">
        <v>32</v>
      </c>
      <c r="BI130" s="10">
        <v>48</v>
      </c>
      <c r="BJ130" s="10">
        <v>54</v>
      </c>
      <c r="BK130" s="10">
        <v>59</v>
      </c>
      <c r="BL130" s="10">
        <v>59</v>
      </c>
      <c r="BM130" s="10">
        <v>67</v>
      </c>
      <c r="BN130" s="10">
        <v>41</v>
      </c>
      <c r="BO130" s="10">
        <v>53</v>
      </c>
      <c r="BP130" s="10">
        <v>44</v>
      </c>
      <c r="BQ130" s="10">
        <v>50</v>
      </c>
      <c r="BR130" s="10">
        <v>48</v>
      </c>
      <c r="BS130" s="10">
        <v>47</v>
      </c>
      <c r="BT130" s="10">
        <v>52</v>
      </c>
      <c r="BU130" s="10">
        <v>36</v>
      </c>
      <c r="BV130" s="10">
        <v>29</v>
      </c>
      <c r="BW130" s="10">
        <v>29</v>
      </c>
      <c r="BX130" s="10">
        <v>43</v>
      </c>
      <c r="BY130" s="10">
        <v>54</v>
      </c>
      <c r="BZ130" s="10">
        <v>34</v>
      </c>
      <c r="CA130" s="10">
        <v>43</v>
      </c>
      <c r="CB130" s="10">
        <v>44</v>
      </c>
      <c r="CC130" s="10">
        <v>52</v>
      </c>
      <c r="CD130" s="10">
        <v>54</v>
      </c>
      <c r="CE130" s="10">
        <v>61</v>
      </c>
      <c r="CF130" s="10">
        <v>46</v>
      </c>
      <c r="CG130" s="10">
        <v>35</v>
      </c>
      <c r="CH130" s="10">
        <v>28</v>
      </c>
      <c r="CI130" s="10">
        <v>34</v>
      </c>
      <c r="CJ130" s="10">
        <v>48</v>
      </c>
      <c r="CK130" s="10">
        <v>55</v>
      </c>
      <c r="CL130" s="10">
        <v>29</v>
      </c>
      <c r="CM130" s="10">
        <v>25</v>
      </c>
      <c r="CN130" s="10">
        <v>33</v>
      </c>
      <c r="CO130" s="10">
        <v>41</v>
      </c>
      <c r="CP130" s="10">
        <v>53</v>
      </c>
      <c r="CQ130" s="10">
        <v>27</v>
      </c>
      <c r="CR130" s="10">
        <v>60</v>
      </c>
      <c r="CS130" s="10">
        <v>62</v>
      </c>
      <c r="CT130" s="10">
        <v>74</v>
      </c>
      <c r="CU130" s="10">
        <v>58</v>
      </c>
      <c r="CV130" s="10">
        <v>41</v>
      </c>
      <c r="CW130" s="10">
        <v>39</v>
      </c>
      <c r="CX130" s="10">
        <v>51</v>
      </c>
      <c r="CY130" s="10">
        <v>54</v>
      </c>
      <c r="CZ130" s="10">
        <v>50</v>
      </c>
      <c r="DA130" s="10">
        <v>25</v>
      </c>
      <c r="DB130" s="10">
        <v>32</v>
      </c>
      <c r="DC130" s="10">
        <v>54</v>
      </c>
      <c r="DD130" s="10">
        <v>34</v>
      </c>
      <c r="DE130" s="10">
        <v>44</v>
      </c>
      <c r="DF130" s="10">
        <v>44</v>
      </c>
      <c r="DG130" s="10">
        <v>36</v>
      </c>
      <c r="DH130" s="10">
        <v>36</v>
      </c>
      <c r="DI130" s="10">
        <v>50</v>
      </c>
      <c r="DJ130" s="10">
        <v>56</v>
      </c>
      <c r="DK130" s="10">
        <v>51</v>
      </c>
      <c r="DL130" s="10">
        <v>36</v>
      </c>
      <c r="DM130" s="10">
        <v>41</v>
      </c>
      <c r="DN130" s="10">
        <v>63</v>
      </c>
      <c r="DO130" s="10">
        <v>76</v>
      </c>
      <c r="DP130" s="10">
        <v>52</v>
      </c>
      <c r="DQ130" s="10">
        <v>34</v>
      </c>
      <c r="DR130" s="10">
        <v>61</v>
      </c>
      <c r="DS130" s="10">
        <v>60</v>
      </c>
      <c r="DT130" s="10">
        <v>56</v>
      </c>
      <c r="DU130" s="10">
        <v>58</v>
      </c>
      <c r="DV130" s="10">
        <v>52</v>
      </c>
      <c r="DW130" s="10">
        <v>59</v>
      </c>
      <c r="DX130" s="10">
        <v>35</v>
      </c>
      <c r="DY130" s="10">
        <v>26</v>
      </c>
      <c r="DZ130" s="10">
        <v>36</v>
      </c>
      <c r="EA130" s="10">
        <v>29</v>
      </c>
      <c r="EB130" s="10">
        <v>31</v>
      </c>
      <c r="EC130" s="10">
        <v>39</v>
      </c>
      <c r="ED130" s="10">
        <v>46</v>
      </c>
      <c r="EE130" s="10">
        <v>45</v>
      </c>
      <c r="EF130" s="10">
        <v>51</v>
      </c>
      <c r="EG130" s="10">
        <v>61</v>
      </c>
      <c r="EH130" s="10">
        <v>55</v>
      </c>
      <c r="EI130" s="10">
        <v>53</v>
      </c>
      <c r="EJ130" s="10">
        <v>35</v>
      </c>
      <c r="EK130" s="10">
        <v>27</v>
      </c>
      <c r="EL130" s="10">
        <v>24</v>
      </c>
      <c r="EM130" s="10">
        <v>50</v>
      </c>
      <c r="EN130" s="10">
        <v>43</v>
      </c>
      <c r="EO130" s="10">
        <v>56</v>
      </c>
      <c r="EP130" s="10">
        <v>65</v>
      </c>
      <c r="EQ130" s="10">
        <v>73</v>
      </c>
      <c r="ER130" s="10">
        <v>60</v>
      </c>
      <c r="ES130" s="10">
        <v>68</v>
      </c>
      <c r="ET130" s="10">
        <v>51</v>
      </c>
      <c r="EU130" s="10">
        <v>46</v>
      </c>
      <c r="EV130" s="10">
        <v>34</v>
      </c>
      <c r="EW130" s="10">
        <v>17</v>
      </c>
      <c r="EX130" s="10">
        <v>49</v>
      </c>
      <c r="EY130" s="10">
        <v>61</v>
      </c>
      <c r="EZ130" s="10">
        <v>35</v>
      </c>
      <c r="FA130" s="10">
        <v>49</v>
      </c>
      <c r="FB130" s="10">
        <v>48</v>
      </c>
      <c r="FC130" s="10">
        <v>52</v>
      </c>
      <c r="FD130" s="10">
        <v>35</v>
      </c>
      <c r="FE130" s="10">
        <v>52</v>
      </c>
      <c r="FF130" s="10">
        <v>35</v>
      </c>
      <c r="FG130" s="10">
        <v>32</v>
      </c>
      <c r="FH130" s="10">
        <v>36</v>
      </c>
      <c r="FI130" s="10">
        <v>50</v>
      </c>
      <c r="FJ130" s="10">
        <v>40</v>
      </c>
      <c r="FK130" s="10">
        <v>41</v>
      </c>
      <c r="FL130" s="10">
        <v>42</v>
      </c>
      <c r="FM130" s="10">
        <v>46</v>
      </c>
      <c r="FN130" s="10">
        <v>35</v>
      </c>
      <c r="FO130" s="10">
        <v>41</v>
      </c>
      <c r="FP130" s="10">
        <v>47</v>
      </c>
      <c r="FQ130" s="10">
        <v>30</v>
      </c>
      <c r="FR130" s="10">
        <v>38</v>
      </c>
      <c r="FS130" s="10">
        <v>50</v>
      </c>
      <c r="FT130" s="10">
        <v>60</v>
      </c>
      <c r="FU130" s="10">
        <v>44</v>
      </c>
      <c r="FV130" s="10">
        <v>44</v>
      </c>
      <c r="FW130" s="10">
        <v>52</v>
      </c>
      <c r="FX130" s="10">
        <v>64</v>
      </c>
      <c r="FY130" s="10">
        <v>45</v>
      </c>
      <c r="FZ130" s="10">
        <v>25</v>
      </c>
      <c r="GA130" s="10">
        <v>44</v>
      </c>
      <c r="GB130" s="10">
        <v>49</v>
      </c>
      <c r="GC130" s="10">
        <v>59</v>
      </c>
      <c r="GD130" s="10">
        <v>50</v>
      </c>
      <c r="GE130" s="10">
        <v>24</v>
      </c>
      <c r="GF130" s="10">
        <v>47</v>
      </c>
      <c r="GG130" s="10">
        <v>52</v>
      </c>
      <c r="GH130" s="10">
        <v>52</v>
      </c>
      <c r="GI130" s="10">
        <v>46</v>
      </c>
      <c r="GJ130" s="10">
        <v>39</v>
      </c>
      <c r="GK130" s="10">
        <v>42</v>
      </c>
      <c r="GL130" s="10">
        <v>45</v>
      </c>
      <c r="GM130" s="10">
        <v>39</v>
      </c>
      <c r="GN130" s="10">
        <v>38</v>
      </c>
      <c r="GO130" s="10">
        <v>49</v>
      </c>
      <c r="GP130" s="10">
        <v>44</v>
      </c>
      <c r="GQ130" s="10">
        <v>37</v>
      </c>
      <c r="GR130" s="10">
        <v>64</v>
      </c>
      <c r="GS130" s="10">
        <v>74</v>
      </c>
      <c r="GT130" s="10">
        <v>62</v>
      </c>
      <c r="GU130" s="10">
        <v>24</v>
      </c>
      <c r="GV130" s="10">
        <v>22</v>
      </c>
      <c r="GW130" s="10">
        <v>36</v>
      </c>
      <c r="GX130" s="10">
        <v>34</v>
      </c>
      <c r="GY130" s="10">
        <v>33</v>
      </c>
      <c r="GZ130" s="10">
        <v>45</v>
      </c>
      <c r="HA130" s="10">
        <v>55</v>
      </c>
      <c r="HB130" s="10">
        <v>62</v>
      </c>
      <c r="HC130" s="10">
        <v>47</v>
      </c>
      <c r="HD130" s="10">
        <v>28</v>
      </c>
      <c r="HE130" s="10">
        <v>30</v>
      </c>
      <c r="HF130" s="10">
        <v>36</v>
      </c>
      <c r="HG130" s="10">
        <v>32</v>
      </c>
      <c r="HH130" s="10">
        <v>30</v>
      </c>
      <c r="HI130" s="10">
        <v>30</v>
      </c>
      <c r="HJ130" s="10">
        <v>37</v>
      </c>
      <c r="HK130" s="10">
        <v>32</v>
      </c>
      <c r="HL130" s="10">
        <v>44</v>
      </c>
      <c r="HM130" s="10">
        <v>45</v>
      </c>
      <c r="HN130" s="10">
        <v>54</v>
      </c>
      <c r="HO130" s="10">
        <v>46</v>
      </c>
      <c r="HP130" s="10">
        <v>52</v>
      </c>
      <c r="HQ130" s="10">
        <v>47</v>
      </c>
      <c r="HR130" s="10">
        <v>42</v>
      </c>
      <c r="HS130" s="10">
        <v>26</v>
      </c>
      <c r="HT130" s="10">
        <v>27</v>
      </c>
      <c r="HU130" s="10">
        <v>25</v>
      </c>
      <c r="HV130" s="10">
        <v>20</v>
      </c>
      <c r="HW130" s="10">
        <v>24</v>
      </c>
      <c r="HX130" s="10">
        <v>36</v>
      </c>
      <c r="HY130" s="10">
        <v>34</v>
      </c>
      <c r="HZ130" s="10">
        <v>31</v>
      </c>
      <c r="IA130" s="10">
        <v>32</v>
      </c>
      <c r="IB130" s="10">
        <v>23</v>
      </c>
      <c r="IC130" s="10">
        <v>29</v>
      </c>
      <c r="ID130" s="10">
        <v>28</v>
      </c>
      <c r="IE130" s="10">
        <v>32</v>
      </c>
      <c r="IF130" s="10">
        <v>34</v>
      </c>
      <c r="IG130" s="10">
        <v>38</v>
      </c>
      <c r="IH130" s="10">
        <v>28</v>
      </c>
      <c r="II130" s="10">
        <v>26</v>
      </c>
      <c r="IJ130" s="10">
        <v>27</v>
      </c>
      <c r="IK130" s="10">
        <v>26</v>
      </c>
      <c r="IL130" s="10">
        <v>37</v>
      </c>
      <c r="IM130" s="10">
        <v>29</v>
      </c>
      <c r="IN130" s="10">
        <v>30</v>
      </c>
      <c r="IO130" s="10">
        <v>22</v>
      </c>
      <c r="IP130" s="10">
        <v>18</v>
      </c>
      <c r="IQ130" s="15">
        <v>36</v>
      </c>
      <c r="IR130" s="21">
        <f t="shared" si="62"/>
        <v>76</v>
      </c>
      <c r="IT130" s="41"/>
      <c r="IU130" s="41"/>
    </row>
    <row r="131" spans="1:255" ht="12.75" customHeight="1" x14ac:dyDescent="0.2">
      <c r="A131" s="21">
        <v>2013</v>
      </c>
      <c r="B131" s="21">
        <v>340030006</v>
      </c>
      <c r="C131" s="20">
        <f>INDEX(Sites!$A:$N,MATCH($B131,Sites!$A:$A,0),2)</f>
        <v>40.870435999999998</v>
      </c>
      <c r="D131" s="21" t="str">
        <f>INDEX(Sites!$A:$N,MATCH($B131,Sites!$A:$A,0),4)</f>
        <v>NJ</v>
      </c>
      <c r="E131" s="21" t="str">
        <f>INDEX(Sites!$A:$N,MATCH($B131,Sites!$A:$A,0),10)</f>
        <v>1.0</v>
      </c>
      <c r="F131" s="40" t="str">
        <f>INDEX(Sites!$A:$N,MATCH($B131,Sites!$A:$A,0),6)</f>
        <v>Leonia</v>
      </c>
      <c r="G131" s="16" t="s">
        <v>71</v>
      </c>
      <c r="H131" s="10" t="s">
        <v>71</v>
      </c>
      <c r="I131" s="10" t="s">
        <v>71</v>
      </c>
      <c r="J131" s="10" t="s">
        <v>71</v>
      </c>
      <c r="K131" s="10" t="s">
        <v>71</v>
      </c>
      <c r="L131" s="10" t="s">
        <v>71</v>
      </c>
      <c r="M131" s="10" t="s">
        <v>71</v>
      </c>
      <c r="N131" s="10" t="s">
        <v>71</v>
      </c>
      <c r="O131" s="10" t="s">
        <v>71</v>
      </c>
      <c r="P131" s="10" t="s">
        <v>71</v>
      </c>
      <c r="Q131" s="10">
        <v>22</v>
      </c>
      <c r="R131" s="10">
        <v>20</v>
      </c>
      <c r="S131" s="10">
        <v>30</v>
      </c>
      <c r="T131" s="10">
        <v>38</v>
      </c>
      <c r="U131" s="10">
        <v>27</v>
      </c>
      <c r="V131" s="10">
        <v>22</v>
      </c>
      <c r="W131" s="10">
        <v>33</v>
      </c>
      <c r="X131" s="10">
        <v>35</v>
      </c>
      <c r="Y131" s="10">
        <v>34</v>
      </c>
      <c r="Z131" s="10">
        <v>33</v>
      </c>
      <c r="AA131" s="10">
        <v>34</v>
      </c>
      <c r="AB131" s="10">
        <v>31</v>
      </c>
      <c r="AC131" s="10">
        <v>35</v>
      </c>
      <c r="AD131" s="10">
        <v>33</v>
      </c>
      <c r="AE131" s="10">
        <v>28</v>
      </c>
      <c r="AF131" s="10">
        <v>42</v>
      </c>
      <c r="AG131" s="10">
        <v>2</v>
      </c>
      <c r="AH131" s="10" t="s">
        <v>71</v>
      </c>
      <c r="AI131" s="10" t="s">
        <v>71</v>
      </c>
      <c r="AJ131" s="10" t="s">
        <v>71</v>
      </c>
      <c r="AK131" s="10" t="s">
        <v>71</v>
      </c>
      <c r="AL131" s="10">
        <v>43</v>
      </c>
      <c r="AM131" s="10">
        <v>46</v>
      </c>
      <c r="AN131" s="10">
        <v>49</v>
      </c>
      <c r="AO131" s="10">
        <v>35</v>
      </c>
      <c r="AP131" s="10">
        <v>54</v>
      </c>
      <c r="AQ131" s="10">
        <v>49</v>
      </c>
      <c r="AR131" s="10">
        <v>48</v>
      </c>
      <c r="AS131" s="10">
        <v>43</v>
      </c>
      <c r="AT131" s="10">
        <v>49</v>
      </c>
      <c r="AU131" s="10">
        <v>41</v>
      </c>
      <c r="AV131" s="10">
        <v>39</v>
      </c>
      <c r="AW131" s="10">
        <v>40</v>
      </c>
      <c r="AX131" s="10">
        <v>41</v>
      </c>
      <c r="AY131" s="10">
        <v>47</v>
      </c>
      <c r="AZ131" s="10">
        <v>33</v>
      </c>
      <c r="BA131" s="10">
        <v>36</v>
      </c>
      <c r="BB131" s="10">
        <v>47</v>
      </c>
      <c r="BC131" s="10">
        <v>31</v>
      </c>
      <c r="BD131" s="10">
        <v>36</v>
      </c>
      <c r="BE131" s="10">
        <v>44</v>
      </c>
      <c r="BF131" s="10">
        <v>49</v>
      </c>
      <c r="BG131" s="10">
        <v>39</v>
      </c>
      <c r="BH131" s="10">
        <v>34</v>
      </c>
      <c r="BI131" s="10">
        <v>37</v>
      </c>
      <c r="BJ131" s="10">
        <v>53</v>
      </c>
      <c r="BK131" s="10">
        <v>59</v>
      </c>
      <c r="BL131" s="10">
        <v>59</v>
      </c>
      <c r="BM131" s="10">
        <v>63</v>
      </c>
      <c r="BN131" s="10">
        <v>42</v>
      </c>
      <c r="BO131" s="10">
        <v>52</v>
      </c>
      <c r="BP131" s="10">
        <v>46</v>
      </c>
      <c r="BQ131" s="10">
        <v>37</v>
      </c>
      <c r="BR131" s="10">
        <v>46</v>
      </c>
      <c r="BS131" s="10">
        <v>42</v>
      </c>
      <c r="BT131" s="10">
        <v>52</v>
      </c>
      <c r="BU131" s="10">
        <v>35</v>
      </c>
      <c r="BV131" s="10">
        <v>34</v>
      </c>
      <c r="BW131" s="10">
        <v>24</v>
      </c>
      <c r="BX131" s="10">
        <v>36</v>
      </c>
      <c r="BY131" s="10">
        <v>50</v>
      </c>
      <c r="BZ131" s="10">
        <v>35</v>
      </c>
      <c r="CA131" s="10">
        <v>47</v>
      </c>
      <c r="CB131" s="10">
        <v>43</v>
      </c>
      <c r="CC131" s="10">
        <v>46</v>
      </c>
      <c r="CD131" s="10">
        <v>47</v>
      </c>
      <c r="CE131" s="10">
        <v>56</v>
      </c>
      <c r="CF131" s="10">
        <v>45</v>
      </c>
      <c r="CG131" s="10">
        <v>39</v>
      </c>
      <c r="CH131" s="10">
        <v>34</v>
      </c>
      <c r="CI131" s="10">
        <v>44</v>
      </c>
      <c r="CJ131" s="10">
        <v>66</v>
      </c>
      <c r="CK131" s="10">
        <v>29</v>
      </c>
      <c r="CL131" s="10">
        <v>27</v>
      </c>
      <c r="CM131" s="10">
        <v>25</v>
      </c>
      <c r="CN131" s="10">
        <v>33</v>
      </c>
      <c r="CO131" s="10">
        <v>39</v>
      </c>
      <c r="CP131" s="10">
        <v>49</v>
      </c>
      <c r="CQ131" s="10">
        <v>30</v>
      </c>
      <c r="CR131" s="10">
        <v>56</v>
      </c>
      <c r="CS131" s="10">
        <v>74</v>
      </c>
      <c r="CT131" s="10">
        <v>71</v>
      </c>
      <c r="CU131" s="10">
        <v>71</v>
      </c>
      <c r="CV131" s="10">
        <v>54</v>
      </c>
      <c r="CW131" s="10">
        <v>38</v>
      </c>
      <c r="CX131" s="10">
        <v>43</v>
      </c>
      <c r="CY131" s="10">
        <v>38</v>
      </c>
      <c r="CZ131" s="10">
        <v>47</v>
      </c>
      <c r="DA131" s="10">
        <v>27</v>
      </c>
      <c r="DB131" s="10">
        <v>33</v>
      </c>
      <c r="DC131" s="10">
        <v>55</v>
      </c>
      <c r="DD131" s="10">
        <v>45</v>
      </c>
      <c r="DE131" s="10">
        <v>48</v>
      </c>
      <c r="DF131" s="10">
        <v>40</v>
      </c>
      <c r="DG131" s="10">
        <v>38</v>
      </c>
      <c r="DH131" s="10">
        <v>41</v>
      </c>
      <c r="DI131" s="10">
        <v>45</v>
      </c>
      <c r="DJ131" s="10">
        <v>63</v>
      </c>
      <c r="DK131" s="10">
        <v>58</v>
      </c>
      <c r="DL131" s="10">
        <v>43</v>
      </c>
      <c r="DM131" s="10">
        <v>44</v>
      </c>
      <c r="DN131" s="10">
        <v>55</v>
      </c>
      <c r="DO131" s="10">
        <v>70</v>
      </c>
      <c r="DP131" s="10">
        <v>65</v>
      </c>
      <c r="DQ131" s="10">
        <v>45</v>
      </c>
      <c r="DR131" s="10">
        <v>68</v>
      </c>
      <c r="DS131" s="10">
        <v>67</v>
      </c>
      <c r="DT131" s="10">
        <v>58</v>
      </c>
      <c r="DU131" s="10">
        <v>65</v>
      </c>
      <c r="DV131" s="10">
        <v>56</v>
      </c>
      <c r="DW131" s="10">
        <v>60</v>
      </c>
      <c r="DX131" s="10">
        <v>44</v>
      </c>
      <c r="DY131" s="10">
        <v>26</v>
      </c>
      <c r="DZ131" s="10">
        <v>36</v>
      </c>
      <c r="EA131" s="10">
        <v>38</v>
      </c>
      <c r="EB131" s="10">
        <v>38</v>
      </c>
      <c r="EC131" s="10">
        <v>53</v>
      </c>
      <c r="ED131" s="10">
        <v>52</v>
      </c>
      <c r="EE131" s="10">
        <v>56</v>
      </c>
      <c r="EF131" s="10">
        <v>60</v>
      </c>
      <c r="EG131" s="10">
        <v>66</v>
      </c>
      <c r="EH131" s="10">
        <v>61</v>
      </c>
      <c r="EI131" s="10">
        <v>49</v>
      </c>
      <c r="EJ131" s="10">
        <v>41</v>
      </c>
      <c r="EK131" s="10">
        <v>36</v>
      </c>
      <c r="EL131" s="10">
        <v>38</v>
      </c>
      <c r="EM131" s="10">
        <v>45</v>
      </c>
      <c r="EN131" s="10">
        <v>55</v>
      </c>
      <c r="EO131" s="10">
        <v>71</v>
      </c>
      <c r="EP131" s="10">
        <v>56</v>
      </c>
      <c r="EQ131" s="10">
        <v>74</v>
      </c>
      <c r="ER131" s="10">
        <v>63</v>
      </c>
      <c r="ES131" s="10">
        <v>50</v>
      </c>
      <c r="ET131" s="10">
        <v>53</v>
      </c>
      <c r="EU131" s="10">
        <v>56</v>
      </c>
      <c r="EV131" s="10">
        <v>35</v>
      </c>
      <c r="EW131" s="10">
        <v>17</v>
      </c>
      <c r="EX131" s="10">
        <v>51</v>
      </c>
      <c r="EY131" s="10">
        <v>63</v>
      </c>
      <c r="EZ131" s="10">
        <v>47</v>
      </c>
      <c r="FA131" s="10">
        <v>58</v>
      </c>
      <c r="FB131" s="10">
        <v>40</v>
      </c>
      <c r="FC131" s="10">
        <v>54</v>
      </c>
      <c r="FD131" s="10">
        <v>41</v>
      </c>
      <c r="FE131" s="10">
        <v>53</v>
      </c>
      <c r="FF131" s="10">
        <v>43</v>
      </c>
      <c r="FG131" s="10">
        <v>32</v>
      </c>
      <c r="FH131" s="10">
        <v>37</v>
      </c>
      <c r="FI131" s="10">
        <v>56</v>
      </c>
      <c r="FJ131" s="10">
        <v>45</v>
      </c>
      <c r="FK131" s="10">
        <v>32</v>
      </c>
      <c r="FL131" s="10">
        <v>46</v>
      </c>
      <c r="FM131" s="10">
        <v>43</v>
      </c>
      <c r="FN131" s="10">
        <v>40</v>
      </c>
      <c r="FO131" s="10">
        <v>45</v>
      </c>
      <c r="FP131" s="10">
        <v>47</v>
      </c>
      <c r="FQ131" s="10">
        <v>28</v>
      </c>
      <c r="FR131" s="10">
        <v>35</v>
      </c>
      <c r="FS131" s="10">
        <v>50</v>
      </c>
      <c r="FT131" s="10">
        <v>58</v>
      </c>
      <c r="FU131" s="10">
        <v>53</v>
      </c>
      <c r="FV131" s="10">
        <v>53</v>
      </c>
      <c r="FW131" s="10">
        <v>58</v>
      </c>
      <c r="FX131" s="10">
        <v>75</v>
      </c>
      <c r="FY131" s="10">
        <v>26</v>
      </c>
      <c r="FZ131" s="10">
        <v>32</v>
      </c>
      <c r="GA131" s="10">
        <v>44</v>
      </c>
      <c r="GB131" s="10">
        <v>50</v>
      </c>
      <c r="GC131" s="10">
        <v>50</v>
      </c>
      <c r="GD131" s="10">
        <v>51</v>
      </c>
      <c r="GE131" s="10">
        <v>37</v>
      </c>
      <c r="GF131" s="10">
        <v>47</v>
      </c>
      <c r="GG131" s="10">
        <v>54</v>
      </c>
      <c r="GH131" s="10">
        <v>57</v>
      </c>
      <c r="GI131" s="10">
        <v>44</v>
      </c>
      <c r="GJ131" s="10">
        <v>42</v>
      </c>
      <c r="GK131" s="10">
        <v>37</v>
      </c>
      <c r="GL131" s="10">
        <v>45</v>
      </c>
      <c r="GM131" s="10">
        <v>35</v>
      </c>
      <c r="GN131" s="10">
        <v>42</v>
      </c>
      <c r="GO131" s="10">
        <v>51</v>
      </c>
      <c r="GP131" s="10">
        <v>41</v>
      </c>
      <c r="GQ131" s="10">
        <v>30</v>
      </c>
      <c r="GR131" s="10">
        <v>63</v>
      </c>
      <c r="GS131" s="10">
        <v>76</v>
      </c>
      <c r="GT131" s="10">
        <v>49</v>
      </c>
      <c r="GU131" s="10">
        <v>23</v>
      </c>
      <c r="GV131" s="10">
        <v>22</v>
      </c>
      <c r="GW131" s="10">
        <v>37</v>
      </c>
      <c r="GX131" s="10">
        <v>33</v>
      </c>
      <c r="GY131" s="10">
        <v>33</v>
      </c>
      <c r="GZ131" s="10">
        <v>38</v>
      </c>
      <c r="HA131" s="10">
        <v>55</v>
      </c>
      <c r="HB131" s="10">
        <v>52</v>
      </c>
      <c r="HC131" s="10">
        <v>35</v>
      </c>
      <c r="HD131" s="10">
        <v>32</v>
      </c>
      <c r="HE131" s="10">
        <v>26</v>
      </c>
      <c r="HF131" s="10">
        <v>30</v>
      </c>
      <c r="HG131" s="10">
        <v>33</v>
      </c>
      <c r="HH131" s="10">
        <v>27</v>
      </c>
      <c r="HI131" s="10">
        <v>21</v>
      </c>
      <c r="HJ131" s="10">
        <v>32</v>
      </c>
      <c r="HK131" s="10">
        <v>39</v>
      </c>
      <c r="HL131" s="10">
        <v>44</v>
      </c>
      <c r="HM131" s="10">
        <v>46</v>
      </c>
      <c r="HN131" s="10">
        <v>49</v>
      </c>
      <c r="HO131" s="10">
        <v>37</v>
      </c>
      <c r="HP131" s="10">
        <v>45</v>
      </c>
      <c r="HQ131" s="10">
        <v>38</v>
      </c>
      <c r="HR131" s="10">
        <v>40</v>
      </c>
      <c r="HS131" s="10">
        <v>25</v>
      </c>
      <c r="HT131" s="10">
        <v>27</v>
      </c>
      <c r="HU131" s="10">
        <v>28</v>
      </c>
      <c r="HV131" s="10">
        <v>19</v>
      </c>
      <c r="HW131" s="10">
        <v>24</v>
      </c>
      <c r="HX131" s="10">
        <v>37</v>
      </c>
      <c r="HY131" s="10">
        <v>33</v>
      </c>
      <c r="HZ131" s="10">
        <v>29</v>
      </c>
      <c r="IA131" s="10">
        <v>30</v>
      </c>
      <c r="IB131" s="10">
        <v>13</v>
      </c>
      <c r="IC131" s="10">
        <v>25</v>
      </c>
      <c r="ID131" s="10">
        <v>29</v>
      </c>
      <c r="IE131" s="10">
        <v>33</v>
      </c>
      <c r="IF131" s="10">
        <v>34</v>
      </c>
      <c r="IG131" s="10">
        <v>33</v>
      </c>
      <c r="IH131" s="10">
        <v>25</v>
      </c>
      <c r="II131" s="10">
        <v>23</v>
      </c>
      <c r="IJ131" s="10">
        <v>25</v>
      </c>
      <c r="IK131" s="10">
        <v>25</v>
      </c>
      <c r="IL131" s="10">
        <v>32</v>
      </c>
      <c r="IM131" s="10">
        <v>28</v>
      </c>
      <c r="IN131" s="10">
        <v>25</v>
      </c>
      <c r="IO131" s="10">
        <v>19</v>
      </c>
      <c r="IP131" s="10">
        <v>4</v>
      </c>
      <c r="IQ131" s="15">
        <v>32</v>
      </c>
      <c r="IR131" s="21">
        <f t="shared" si="62"/>
        <v>76</v>
      </c>
      <c r="IT131" s="41"/>
      <c r="IU131" s="41"/>
    </row>
    <row r="132" spans="1:255" ht="12.75" customHeight="1" x14ac:dyDescent="0.2">
      <c r="A132" s="21">
        <v>2013</v>
      </c>
      <c r="B132" s="21">
        <v>340110007</v>
      </c>
      <c r="C132" s="20">
        <f>INDEX(Sites!$A:$N,MATCH($B132,Sites!$A:$A,0),2)</f>
        <v>39.422272999999997</v>
      </c>
      <c r="D132" s="21" t="str">
        <f>INDEX(Sites!$A:$N,MATCH($B132,Sites!$A:$A,0),4)</f>
        <v>NJ</v>
      </c>
      <c r="E132" s="21" t="str">
        <f>INDEX(Sites!$A:$N,MATCH($B132,Sites!$A:$A,0),10)</f>
        <v>22.0</v>
      </c>
      <c r="F132" s="40" t="str">
        <f>INDEX(Sites!$A:$N,MATCH($B132,Sites!$A:$A,0),6)</f>
        <v>Millville</v>
      </c>
      <c r="G132" s="16">
        <v>26</v>
      </c>
      <c r="H132" s="10">
        <v>32</v>
      </c>
      <c r="I132" s="10">
        <v>34</v>
      </c>
      <c r="J132" s="10">
        <v>34</v>
      </c>
      <c r="K132" s="10">
        <v>31</v>
      </c>
      <c r="L132" s="10">
        <v>38</v>
      </c>
      <c r="M132" s="10">
        <v>37</v>
      </c>
      <c r="N132" s="10">
        <v>34</v>
      </c>
      <c r="O132" s="10">
        <v>41</v>
      </c>
      <c r="P132" s="10">
        <v>43</v>
      </c>
      <c r="Q132" s="10">
        <v>41</v>
      </c>
      <c r="R132" s="10">
        <v>38</v>
      </c>
      <c r="S132" s="10">
        <v>36</v>
      </c>
      <c r="T132" s="10">
        <v>41</v>
      </c>
      <c r="U132" s="10">
        <v>42</v>
      </c>
      <c r="V132" s="10">
        <v>35</v>
      </c>
      <c r="W132" s="10">
        <v>37</v>
      </c>
      <c r="X132" s="10">
        <v>39</v>
      </c>
      <c r="Y132" s="10">
        <v>32</v>
      </c>
      <c r="Z132" s="10">
        <v>40</v>
      </c>
      <c r="AA132" s="10">
        <v>35</v>
      </c>
      <c r="AB132" s="10">
        <v>32</v>
      </c>
      <c r="AC132" s="10">
        <v>42</v>
      </c>
      <c r="AD132" s="10">
        <v>37</v>
      </c>
      <c r="AE132" s="10">
        <v>32</v>
      </c>
      <c r="AF132" s="10">
        <v>38</v>
      </c>
      <c r="AG132" s="10">
        <v>41</v>
      </c>
      <c r="AH132" s="10">
        <v>35</v>
      </c>
      <c r="AI132" s="10">
        <v>40</v>
      </c>
      <c r="AJ132" s="10">
        <v>50</v>
      </c>
      <c r="AK132" s="10">
        <v>54</v>
      </c>
      <c r="AL132" s="10">
        <v>44</v>
      </c>
      <c r="AM132" s="10">
        <v>43</v>
      </c>
      <c r="AN132" s="10">
        <v>47</v>
      </c>
      <c r="AO132" s="10">
        <v>48</v>
      </c>
      <c r="AP132" s="10">
        <v>47</v>
      </c>
      <c r="AQ132" s="10">
        <v>45</v>
      </c>
      <c r="AR132" s="10">
        <v>50</v>
      </c>
      <c r="AS132" s="10">
        <v>55</v>
      </c>
      <c r="AT132" s="10">
        <v>53</v>
      </c>
      <c r="AU132" s="10">
        <v>56</v>
      </c>
      <c r="AV132" s="10">
        <v>44</v>
      </c>
      <c r="AW132" s="10">
        <v>35</v>
      </c>
      <c r="AX132" s="10">
        <v>46</v>
      </c>
      <c r="AY132" s="10">
        <v>47</v>
      </c>
      <c r="AZ132" s="10">
        <v>39</v>
      </c>
      <c r="BA132" s="10">
        <v>46</v>
      </c>
      <c r="BB132" s="10">
        <v>38</v>
      </c>
      <c r="BC132" s="10">
        <v>38</v>
      </c>
      <c r="BD132" s="10">
        <v>34</v>
      </c>
      <c r="BE132" s="10">
        <v>43</v>
      </c>
      <c r="BF132" s="10">
        <v>45</v>
      </c>
      <c r="BG132" s="10">
        <v>35</v>
      </c>
      <c r="BH132" s="10">
        <v>33</v>
      </c>
      <c r="BI132" s="10">
        <v>40</v>
      </c>
      <c r="BJ132" s="10">
        <v>48</v>
      </c>
      <c r="BK132" s="10">
        <v>54</v>
      </c>
      <c r="BL132" s="10">
        <v>58</v>
      </c>
      <c r="BM132" s="10">
        <v>63</v>
      </c>
      <c r="BN132" s="10">
        <v>49</v>
      </c>
      <c r="BO132" s="10">
        <v>51</v>
      </c>
      <c r="BP132" s="10">
        <v>44</v>
      </c>
      <c r="BQ132" s="10">
        <v>42</v>
      </c>
      <c r="BR132" s="10">
        <v>41</v>
      </c>
      <c r="BS132" s="10">
        <v>41</v>
      </c>
      <c r="BT132" s="10">
        <v>47</v>
      </c>
      <c r="BU132" s="10">
        <v>35</v>
      </c>
      <c r="BV132" s="10">
        <v>29</v>
      </c>
      <c r="BW132" s="10">
        <v>46</v>
      </c>
      <c r="BX132" s="10">
        <v>48</v>
      </c>
      <c r="BY132" s="10">
        <v>53</v>
      </c>
      <c r="BZ132" s="10">
        <v>39</v>
      </c>
      <c r="CA132" s="10">
        <v>44</v>
      </c>
      <c r="CB132" s="10">
        <v>37</v>
      </c>
      <c r="CC132" s="10">
        <v>45</v>
      </c>
      <c r="CD132" s="10">
        <v>51</v>
      </c>
      <c r="CE132" s="10">
        <v>60</v>
      </c>
      <c r="CF132" s="10">
        <v>50</v>
      </c>
      <c r="CG132" s="10">
        <v>41</v>
      </c>
      <c r="CH132" s="10">
        <v>37</v>
      </c>
      <c r="CI132" s="10">
        <v>35</v>
      </c>
      <c r="CJ132" s="10">
        <v>40</v>
      </c>
      <c r="CK132" s="10">
        <v>40</v>
      </c>
      <c r="CL132" s="10">
        <v>31</v>
      </c>
      <c r="CM132" s="10">
        <v>29</v>
      </c>
      <c r="CN132" s="10">
        <v>35</v>
      </c>
      <c r="CO132" s="10">
        <v>39</v>
      </c>
      <c r="CP132" s="10">
        <v>46</v>
      </c>
      <c r="CQ132" s="10">
        <v>29</v>
      </c>
      <c r="CR132" s="10">
        <v>55</v>
      </c>
      <c r="CS132" s="10">
        <v>60</v>
      </c>
      <c r="CT132" s="10">
        <v>53</v>
      </c>
      <c r="CU132" s="10">
        <v>42</v>
      </c>
      <c r="CV132" s="10">
        <v>34</v>
      </c>
      <c r="CW132" s="10">
        <v>33</v>
      </c>
      <c r="CX132" s="10">
        <v>34</v>
      </c>
      <c r="CY132" s="10">
        <v>52</v>
      </c>
      <c r="CZ132" s="10">
        <v>44</v>
      </c>
      <c r="DA132" s="10">
        <v>24</v>
      </c>
      <c r="DB132" s="10">
        <v>32</v>
      </c>
      <c r="DC132" s="10">
        <v>57</v>
      </c>
      <c r="DD132" s="10">
        <v>28</v>
      </c>
      <c r="DE132" s="10">
        <v>52</v>
      </c>
      <c r="DF132" s="10">
        <v>56</v>
      </c>
      <c r="DG132" s="10">
        <v>50</v>
      </c>
      <c r="DH132" s="10">
        <v>41</v>
      </c>
      <c r="DI132" s="10">
        <v>52</v>
      </c>
      <c r="DJ132" s="10">
        <v>49</v>
      </c>
      <c r="DK132" s="10">
        <v>52</v>
      </c>
      <c r="DL132" s="10">
        <v>44</v>
      </c>
      <c r="DM132" s="10">
        <v>44</v>
      </c>
      <c r="DN132" s="10">
        <v>52</v>
      </c>
      <c r="DO132" s="10">
        <v>53</v>
      </c>
      <c r="DP132" s="10">
        <v>45</v>
      </c>
      <c r="DQ132" s="10">
        <v>24</v>
      </c>
      <c r="DR132" s="10">
        <v>48</v>
      </c>
      <c r="DS132" s="10">
        <v>62</v>
      </c>
      <c r="DT132" s="10">
        <v>59</v>
      </c>
      <c r="DU132" s="10">
        <v>47</v>
      </c>
      <c r="DV132" s="10">
        <v>53</v>
      </c>
      <c r="DW132" s="10">
        <v>46</v>
      </c>
      <c r="DX132" s="10">
        <v>32</v>
      </c>
      <c r="DY132" s="10">
        <v>24</v>
      </c>
      <c r="DZ132" s="10">
        <v>26</v>
      </c>
      <c r="EA132" s="10">
        <v>18</v>
      </c>
      <c r="EB132" s="10">
        <v>17</v>
      </c>
      <c r="EC132" s="10">
        <v>23</v>
      </c>
      <c r="ED132" s="10">
        <v>31</v>
      </c>
      <c r="EE132" s="10">
        <v>32</v>
      </c>
      <c r="EF132" s="10">
        <v>42</v>
      </c>
      <c r="EG132" s="10">
        <v>49</v>
      </c>
      <c r="EH132" s="10">
        <v>45</v>
      </c>
      <c r="EI132" s="10">
        <v>50</v>
      </c>
      <c r="EJ132" s="10">
        <v>37</v>
      </c>
      <c r="EK132" s="10">
        <v>26</v>
      </c>
      <c r="EL132" s="10">
        <v>16</v>
      </c>
      <c r="EM132" s="10">
        <v>44</v>
      </c>
      <c r="EN132" s="10">
        <v>55</v>
      </c>
      <c r="EO132" s="10">
        <v>67</v>
      </c>
      <c r="EP132" s="10">
        <v>61</v>
      </c>
      <c r="EQ132" s="10">
        <v>60</v>
      </c>
      <c r="ER132" s="10">
        <v>52</v>
      </c>
      <c r="ES132" s="10">
        <v>52</v>
      </c>
      <c r="ET132" s="10">
        <v>43</v>
      </c>
      <c r="EU132" s="10">
        <v>41</v>
      </c>
      <c r="EV132" s="10">
        <v>54</v>
      </c>
      <c r="EW132" s="10">
        <v>17</v>
      </c>
      <c r="EX132" s="10">
        <v>49</v>
      </c>
      <c r="EY132" s="10">
        <v>52</v>
      </c>
      <c r="EZ132" s="10">
        <v>37</v>
      </c>
      <c r="FA132" s="10">
        <v>52</v>
      </c>
      <c r="FB132" s="10">
        <v>47</v>
      </c>
      <c r="FC132" s="10">
        <v>57</v>
      </c>
      <c r="FD132" s="10">
        <v>38</v>
      </c>
      <c r="FE132" s="10">
        <v>52</v>
      </c>
      <c r="FF132" s="10">
        <v>34</v>
      </c>
      <c r="FG132" s="10">
        <v>36</v>
      </c>
      <c r="FH132" s="10">
        <v>42</v>
      </c>
      <c r="FI132" s="10">
        <v>31</v>
      </c>
      <c r="FJ132" s="10">
        <v>37</v>
      </c>
      <c r="FK132" s="10">
        <v>33</v>
      </c>
      <c r="FL132" s="10">
        <v>40</v>
      </c>
      <c r="FM132" s="10">
        <v>47</v>
      </c>
      <c r="FN132" s="10">
        <v>45</v>
      </c>
      <c r="FO132" s="10">
        <v>47</v>
      </c>
      <c r="FP132" s="10">
        <v>45</v>
      </c>
      <c r="FQ132" s="10">
        <v>31</v>
      </c>
      <c r="FR132" s="10">
        <v>42</v>
      </c>
      <c r="FS132" s="10">
        <v>53</v>
      </c>
      <c r="FT132" s="10">
        <v>50</v>
      </c>
      <c r="FU132" s="10">
        <v>47</v>
      </c>
      <c r="FV132" s="10">
        <v>44</v>
      </c>
      <c r="FW132" s="10">
        <v>49</v>
      </c>
      <c r="FX132" s="10">
        <v>44</v>
      </c>
      <c r="FY132" s="10">
        <v>39</v>
      </c>
      <c r="FZ132" s="10">
        <v>27</v>
      </c>
      <c r="GA132" s="10">
        <v>41</v>
      </c>
      <c r="GB132" s="10">
        <v>48</v>
      </c>
      <c r="GC132" s="10">
        <v>53</v>
      </c>
      <c r="GD132" s="10">
        <v>59</v>
      </c>
      <c r="GE132" s="10">
        <v>33</v>
      </c>
      <c r="GF132" s="10">
        <v>42</v>
      </c>
      <c r="GG132" s="10">
        <v>41</v>
      </c>
      <c r="GH132" s="10">
        <v>43</v>
      </c>
      <c r="GI132" s="10">
        <v>41</v>
      </c>
      <c r="GJ132" s="10">
        <v>37</v>
      </c>
      <c r="GK132" s="10">
        <v>42</v>
      </c>
      <c r="GL132" s="10">
        <v>44</v>
      </c>
      <c r="GM132" s="10">
        <v>46</v>
      </c>
      <c r="GN132" s="10">
        <v>39</v>
      </c>
      <c r="GO132" s="10">
        <v>51</v>
      </c>
      <c r="GP132" s="10">
        <v>56</v>
      </c>
      <c r="GQ132" s="10">
        <v>26</v>
      </c>
      <c r="GR132" s="10">
        <v>47</v>
      </c>
      <c r="GS132" s="10">
        <v>56</v>
      </c>
      <c r="GT132" s="10">
        <v>52</v>
      </c>
      <c r="GU132" s="10">
        <v>26</v>
      </c>
      <c r="GV132" s="10">
        <v>20</v>
      </c>
      <c r="GW132" s="10">
        <v>37</v>
      </c>
      <c r="GX132" s="10">
        <v>26</v>
      </c>
      <c r="GY132" s="10">
        <v>32</v>
      </c>
      <c r="GZ132" s="10">
        <v>39</v>
      </c>
      <c r="HA132" s="10">
        <v>48</v>
      </c>
      <c r="HB132" s="10">
        <v>48</v>
      </c>
      <c r="HC132" s="10">
        <v>42</v>
      </c>
      <c r="HD132" s="10">
        <v>29</v>
      </c>
      <c r="HE132" s="10">
        <v>28</v>
      </c>
      <c r="HF132" s="10">
        <v>29</v>
      </c>
      <c r="HG132" s="10">
        <v>33</v>
      </c>
      <c r="HH132" s="10">
        <v>37</v>
      </c>
      <c r="HI132" s="10">
        <v>32</v>
      </c>
      <c r="HJ132" s="10">
        <v>34</v>
      </c>
      <c r="HK132" s="10">
        <v>33</v>
      </c>
      <c r="HL132" s="10">
        <v>39</v>
      </c>
      <c r="HM132" s="10">
        <v>45</v>
      </c>
      <c r="HN132" s="10">
        <v>49</v>
      </c>
      <c r="HO132" s="10">
        <v>54</v>
      </c>
      <c r="HP132" s="10">
        <v>54</v>
      </c>
      <c r="HQ132" s="10">
        <v>53</v>
      </c>
      <c r="HR132" s="10">
        <v>50</v>
      </c>
      <c r="HS132" s="10">
        <v>28</v>
      </c>
      <c r="HT132" s="10">
        <v>20</v>
      </c>
      <c r="HU132" s="10">
        <v>30</v>
      </c>
      <c r="HV132" s="10">
        <v>28</v>
      </c>
      <c r="HW132" s="10">
        <v>29</v>
      </c>
      <c r="HX132" s="10">
        <v>32</v>
      </c>
      <c r="HY132" s="10">
        <v>36</v>
      </c>
      <c r="HZ132" s="10">
        <v>34</v>
      </c>
      <c r="IA132" s="10">
        <v>38</v>
      </c>
      <c r="IB132" s="10">
        <v>29</v>
      </c>
      <c r="IC132" s="10">
        <v>31</v>
      </c>
      <c r="ID132" s="10">
        <v>26</v>
      </c>
      <c r="IE132" s="10">
        <v>33</v>
      </c>
      <c r="IF132" s="10">
        <v>33</v>
      </c>
      <c r="IG132" s="10">
        <v>40</v>
      </c>
      <c r="IH132" s="10">
        <v>32</v>
      </c>
      <c r="II132" s="10">
        <v>16</v>
      </c>
      <c r="IJ132" s="10">
        <v>23</v>
      </c>
      <c r="IK132" s="10">
        <v>22</v>
      </c>
      <c r="IL132" s="10">
        <v>33</v>
      </c>
      <c r="IM132" s="10">
        <v>28</v>
      </c>
      <c r="IN132" s="10">
        <v>31</v>
      </c>
      <c r="IO132" s="10">
        <v>29</v>
      </c>
      <c r="IP132" s="10">
        <v>15</v>
      </c>
      <c r="IQ132" s="15">
        <v>40</v>
      </c>
      <c r="IR132" s="21">
        <f t="shared" si="62"/>
        <v>67</v>
      </c>
      <c r="IT132" s="41"/>
      <c r="IU132" s="41"/>
    </row>
    <row r="133" spans="1:255" ht="12.75" customHeight="1" x14ac:dyDescent="0.2">
      <c r="A133" s="21">
        <v>2013</v>
      </c>
      <c r="B133" s="21">
        <v>340250005</v>
      </c>
      <c r="C133" s="20">
        <f>INDEX(Sites!$A:$N,MATCH($B133,Sites!$A:$A,0),2)</f>
        <v>40.277647000000002</v>
      </c>
      <c r="D133" s="21" t="str">
        <f>INDEX(Sites!$A:$N,MATCH($B133,Sites!$A:$A,0),4)</f>
        <v>NJ</v>
      </c>
      <c r="E133" s="21" t="str">
        <f>INDEX(Sites!$A:$N,MATCH($B133,Sites!$A:$A,0),10)</f>
        <v>8.0</v>
      </c>
      <c r="F133" s="40" t="str">
        <f>INDEX(Sites!$A:$N,MATCH($B133,Sites!$A:$A,0),6)</f>
        <v>Monmouth University</v>
      </c>
      <c r="G133" s="16" t="s">
        <v>71</v>
      </c>
      <c r="H133" s="10" t="s">
        <v>71</v>
      </c>
      <c r="I133" s="10" t="s">
        <v>71</v>
      </c>
      <c r="J133" s="10" t="s">
        <v>71</v>
      </c>
      <c r="K133" s="10" t="s">
        <v>71</v>
      </c>
      <c r="L133" s="10" t="s">
        <v>71</v>
      </c>
      <c r="M133" s="10" t="s">
        <v>71</v>
      </c>
      <c r="N133" s="10" t="s">
        <v>71</v>
      </c>
      <c r="O133" s="10" t="s">
        <v>71</v>
      </c>
      <c r="P133" s="10" t="s">
        <v>71</v>
      </c>
      <c r="Q133" s="10" t="s">
        <v>71</v>
      </c>
      <c r="R133" s="10" t="s">
        <v>71</v>
      </c>
      <c r="S133" s="10" t="s">
        <v>71</v>
      </c>
      <c r="T133" s="10">
        <v>32</v>
      </c>
      <c r="U133" s="10">
        <v>27</v>
      </c>
      <c r="V133" s="10">
        <v>28</v>
      </c>
      <c r="W133" s="10">
        <v>26</v>
      </c>
      <c r="X133" s="10">
        <v>31</v>
      </c>
      <c r="Y133" s="10">
        <v>27</v>
      </c>
      <c r="Z133" s="10">
        <v>28</v>
      </c>
      <c r="AA133" s="10">
        <v>24</v>
      </c>
      <c r="AB133" s="10">
        <v>26</v>
      </c>
      <c r="AC133" s="10">
        <v>28</v>
      </c>
      <c r="AD133" s="10">
        <v>26</v>
      </c>
      <c r="AE133" s="10">
        <v>28</v>
      </c>
      <c r="AF133" s="10">
        <v>40</v>
      </c>
      <c r="AG133" s="10">
        <v>44</v>
      </c>
      <c r="AH133" s="10">
        <v>37</v>
      </c>
      <c r="AI133" s="10">
        <v>40</v>
      </c>
      <c r="AJ133" s="10">
        <v>50</v>
      </c>
      <c r="AK133" s="10">
        <v>58</v>
      </c>
      <c r="AL133" s="10">
        <v>47</v>
      </c>
      <c r="AM133" s="10">
        <v>47</v>
      </c>
      <c r="AN133" s="10">
        <v>49</v>
      </c>
      <c r="AO133" s="10">
        <v>49</v>
      </c>
      <c r="AP133" s="10">
        <v>51</v>
      </c>
      <c r="AQ133" s="10">
        <v>46</v>
      </c>
      <c r="AR133" s="10">
        <v>53</v>
      </c>
      <c r="AS133" s="10">
        <v>55</v>
      </c>
      <c r="AT133" s="10">
        <v>55</v>
      </c>
      <c r="AU133" s="10">
        <v>49</v>
      </c>
      <c r="AV133" s="10">
        <v>44</v>
      </c>
      <c r="AW133" s="10">
        <v>46</v>
      </c>
      <c r="AX133" s="10">
        <v>41</v>
      </c>
      <c r="AY133" s="10">
        <v>51</v>
      </c>
      <c r="AZ133" s="10">
        <v>41</v>
      </c>
      <c r="BA133" s="10">
        <v>45</v>
      </c>
      <c r="BB133" s="10">
        <v>46</v>
      </c>
      <c r="BC133" s="10">
        <v>41</v>
      </c>
      <c r="BD133" s="10">
        <v>36</v>
      </c>
      <c r="BE133" s="10">
        <v>45</v>
      </c>
      <c r="BF133" s="10">
        <v>49</v>
      </c>
      <c r="BG133" s="10">
        <v>42</v>
      </c>
      <c r="BH133" s="10">
        <v>38</v>
      </c>
      <c r="BI133" s="10">
        <v>41</v>
      </c>
      <c r="BJ133" s="10">
        <v>53</v>
      </c>
      <c r="BK133" s="10">
        <v>55</v>
      </c>
      <c r="BL133" s="10">
        <v>59</v>
      </c>
      <c r="BM133" s="10">
        <v>71</v>
      </c>
      <c r="BN133" s="10">
        <v>56</v>
      </c>
      <c r="BO133" s="10">
        <v>53</v>
      </c>
      <c r="BP133" s="10">
        <v>44</v>
      </c>
      <c r="BQ133" s="10">
        <v>39</v>
      </c>
      <c r="BR133" s="10">
        <v>47</v>
      </c>
      <c r="BS133" s="10">
        <v>49</v>
      </c>
      <c r="BT133" s="10">
        <v>49</v>
      </c>
      <c r="BU133" s="10">
        <v>43</v>
      </c>
      <c r="BV133" s="10">
        <v>34</v>
      </c>
      <c r="BW133" s="10">
        <v>48</v>
      </c>
      <c r="BX133" s="10">
        <v>43</v>
      </c>
      <c r="BY133" s="10">
        <v>50</v>
      </c>
      <c r="BZ133" s="10">
        <v>45</v>
      </c>
      <c r="CA133" s="10">
        <v>46</v>
      </c>
      <c r="CB133" s="10">
        <v>43</v>
      </c>
      <c r="CC133" s="10">
        <v>49</v>
      </c>
      <c r="CD133" s="10">
        <v>55</v>
      </c>
      <c r="CE133" s="10">
        <v>57</v>
      </c>
      <c r="CF133" s="10">
        <v>49</v>
      </c>
      <c r="CG133" s="10">
        <v>42</v>
      </c>
      <c r="CH133" s="10">
        <v>41</v>
      </c>
      <c r="CI133" s="10">
        <v>34</v>
      </c>
      <c r="CJ133" s="10">
        <v>40</v>
      </c>
      <c r="CK133" s="10">
        <v>34</v>
      </c>
      <c r="CL133" s="10">
        <v>29</v>
      </c>
      <c r="CM133" s="10">
        <v>27</v>
      </c>
      <c r="CN133" s="10">
        <v>29</v>
      </c>
      <c r="CO133" s="10">
        <v>39</v>
      </c>
      <c r="CP133" s="10">
        <v>50</v>
      </c>
      <c r="CQ133" s="10">
        <v>40</v>
      </c>
      <c r="CR133" s="10">
        <v>67</v>
      </c>
      <c r="CS133" s="10">
        <v>65</v>
      </c>
      <c r="CT133" s="10">
        <v>63</v>
      </c>
      <c r="CU133" s="10">
        <v>43</v>
      </c>
      <c r="CV133" s="10">
        <v>33</v>
      </c>
      <c r="CW133" s="10">
        <v>37</v>
      </c>
      <c r="CX133" s="10">
        <v>51</v>
      </c>
      <c r="CY133" s="10">
        <v>47</v>
      </c>
      <c r="CZ133" s="10">
        <v>52</v>
      </c>
      <c r="DA133" s="10">
        <v>28</v>
      </c>
      <c r="DB133" s="10">
        <v>34</v>
      </c>
      <c r="DC133" s="10">
        <v>49</v>
      </c>
      <c r="DD133" s="10">
        <v>46</v>
      </c>
      <c r="DE133" s="10">
        <v>56</v>
      </c>
      <c r="DF133" s="10">
        <v>47</v>
      </c>
      <c r="DG133" s="10">
        <v>57</v>
      </c>
      <c r="DH133" s="10">
        <v>43</v>
      </c>
      <c r="DI133" s="10">
        <v>50</v>
      </c>
      <c r="DJ133" s="10">
        <v>56</v>
      </c>
      <c r="DK133" s="10">
        <v>62</v>
      </c>
      <c r="DL133" s="10">
        <v>49</v>
      </c>
      <c r="DM133" s="10">
        <v>52</v>
      </c>
      <c r="DN133" s="10">
        <v>48</v>
      </c>
      <c r="DO133" s="10">
        <v>46</v>
      </c>
      <c r="DP133" s="10">
        <v>45</v>
      </c>
      <c r="DQ133" s="10">
        <v>32</v>
      </c>
      <c r="DR133" s="10">
        <v>64</v>
      </c>
      <c r="DS133" s="10">
        <v>81</v>
      </c>
      <c r="DT133" s="10">
        <v>63</v>
      </c>
      <c r="DU133" s="10">
        <v>55</v>
      </c>
      <c r="DV133" s="10">
        <v>53</v>
      </c>
      <c r="DW133" s="10">
        <v>47</v>
      </c>
      <c r="DX133" s="10">
        <v>34</v>
      </c>
      <c r="DY133" s="10">
        <v>27</v>
      </c>
      <c r="DZ133" s="10">
        <v>26</v>
      </c>
      <c r="EA133" s="10">
        <v>20</v>
      </c>
      <c r="EB133" s="10">
        <v>23</v>
      </c>
      <c r="EC133" s="10">
        <v>31</v>
      </c>
      <c r="ED133" s="10">
        <v>60</v>
      </c>
      <c r="EE133" s="10">
        <v>53</v>
      </c>
      <c r="EF133" s="10">
        <v>59</v>
      </c>
      <c r="EG133" s="10">
        <v>62</v>
      </c>
      <c r="EH133" s="10">
        <v>55</v>
      </c>
      <c r="EI133" s="10">
        <v>64</v>
      </c>
      <c r="EJ133" s="10">
        <v>40</v>
      </c>
      <c r="EK133" s="10">
        <v>22</v>
      </c>
      <c r="EL133" s="10">
        <v>21</v>
      </c>
      <c r="EM133" s="10">
        <v>51</v>
      </c>
      <c r="EN133" s="10">
        <v>84</v>
      </c>
      <c r="EO133" s="10">
        <v>69</v>
      </c>
      <c r="EP133" s="10">
        <v>86</v>
      </c>
      <c r="EQ133" s="10">
        <v>58</v>
      </c>
      <c r="ER133" s="10">
        <v>69</v>
      </c>
      <c r="ES133" s="10">
        <v>51</v>
      </c>
      <c r="ET133" s="10">
        <v>42</v>
      </c>
      <c r="EU133" s="10">
        <v>58</v>
      </c>
      <c r="EV133" s="10">
        <v>52</v>
      </c>
      <c r="EW133" s="10">
        <v>15</v>
      </c>
      <c r="EX133" s="10">
        <v>54</v>
      </c>
      <c r="EY133" s="10">
        <v>53</v>
      </c>
      <c r="EZ133" s="10">
        <v>47</v>
      </c>
      <c r="FA133" s="10">
        <v>59</v>
      </c>
      <c r="FB133" s="10">
        <v>54</v>
      </c>
      <c r="FC133" s="10">
        <v>56</v>
      </c>
      <c r="FD133" s="10">
        <v>53</v>
      </c>
      <c r="FE133" s="10">
        <v>63</v>
      </c>
      <c r="FF133" s="10">
        <v>41</v>
      </c>
      <c r="FG133" s="10">
        <v>39</v>
      </c>
      <c r="FH133" s="10">
        <v>52</v>
      </c>
      <c r="FI133" s="10">
        <v>62</v>
      </c>
      <c r="FJ133" s="10">
        <v>49</v>
      </c>
      <c r="FK133" s="10">
        <v>36</v>
      </c>
      <c r="FL133" s="10">
        <v>44</v>
      </c>
      <c r="FM133" s="10">
        <v>49</v>
      </c>
      <c r="FN133" s="10">
        <v>49</v>
      </c>
      <c r="FO133" s="10">
        <v>53</v>
      </c>
      <c r="FP133" s="10">
        <v>48</v>
      </c>
      <c r="FQ133" s="10">
        <v>32</v>
      </c>
      <c r="FR133" s="10">
        <v>40</v>
      </c>
      <c r="FS133" s="10">
        <v>57</v>
      </c>
      <c r="FT133" s="10">
        <v>67</v>
      </c>
      <c r="FU133" s="10">
        <v>57</v>
      </c>
      <c r="FV133" s="10">
        <v>50</v>
      </c>
      <c r="FW133" s="10">
        <v>59</v>
      </c>
      <c r="FX133" s="10">
        <v>67</v>
      </c>
      <c r="FY133" s="10">
        <v>40</v>
      </c>
      <c r="FZ133" s="10">
        <v>37</v>
      </c>
      <c r="GA133" s="10">
        <v>41</v>
      </c>
      <c r="GB133" s="10">
        <v>52</v>
      </c>
      <c r="GC133" s="10">
        <v>58</v>
      </c>
      <c r="GD133" s="10">
        <v>63</v>
      </c>
      <c r="GE133" s="10">
        <v>50</v>
      </c>
      <c r="GF133" s="10">
        <v>51</v>
      </c>
      <c r="GG133" s="10">
        <v>59</v>
      </c>
      <c r="GH133" s="10">
        <v>40</v>
      </c>
      <c r="GI133" s="10">
        <v>37</v>
      </c>
      <c r="GJ133" s="10">
        <v>33</v>
      </c>
      <c r="GK133" s="10">
        <v>43</v>
      </c>
      <c r="GL133" s="10">
        <v>46</v>
      </c>
      <c r="GM133" s="10">
        <v>43</v>
      </c>
      <c r="GN133" s="10">
        <v>44</v>
      </c>
      <c r="GO133" s="10">
        <v>56</v>
      </c>
      <c r="GP133" s="10">
        <v>49</v>
      </c>
      <c r="GQ133" s="10">
        <v>35</v>
      </c>
      <c r="GR133" s="10">
        <v>47</v>
      </c>
      <c r="GS133" s="10">
        <v>59</v>
      </c>
      <c r="GT133" s="10">
        <v>45</v>
      </c>
      <c r="GU133" s="10">
        <v>26</v>
      </c>
      <c r="GV133" s="10">
        <v>23</v>
      </c>
      <c r="GW133" s="10">
        <v>37</v>
      </c>
      <c r="GX133" s="10">
        <v>27</v>
      </c>
      <c r="GY133" s="10">
        <v>33</v>
      </c>
      <c r="GZ133" s="10">
        <v>45</v>
      </c>
      <c r="HA133" s="10">
        <v>54</v>
      </c>
      <c r="HB133" s="10">
        <v>51</v>
      </c>
      <c r="HC133" s="10">
        <v>41</v>
      </c>
      <c r="HD133" s="10">
        <v>32</v>
      </c>
      <c r="HE133" s="10">
        <v>28</v>
      </c>
      <c r="HF133" s="10">
        <v>30</v>
      </c>
      <c r="HG133" s="10">
        <v>25</v>
      </c>
      <c r="HH133" s="10">
        <v>31</v>
      </c>
      <c r="HI133" s="10">
        <v>26</v>
      </c>
      <c r="HJ133" s="10">
        <v>34</v>
      </c>
      <c r="HK133" s="10">
        <v>36</v>
      </c>
      <c r="HL133" s="10">
        <v>41</v>
      </c>
      <c r="HM133" s="10">
        <v>50</v>
      </c>
      <c r="HN133" s="10">
        <v>54</v>
      </c>
      <c r="HO133" s="10">
        <v>49</v>
      </c>
      <c r="HP133" s="10">
        <v>55</v>
      </c>
      <c r="HQ133" s="10">
        <v>50</v>
      </c>
      <c r="HR133" s="10">
        <v>53</v>
      </c>
      <c r="HS133" s="10">
        <v>32</v>
      </c>
      <c r="HT133" s="10">
        <v>29</v>
      </c>
      <c r="HU133" s="10">
        <v>36</v>
      </c>
      <c r="HV133" s="10">
        <v>27</v>
      </c>
      <c r="HW133" s="10">
        <v>32</v>
      </c>
      <c r="HX133" s="10">
        <v>35</v>
      </c>
      <c r="HY133" s="10">
        <v>39</v>
      </c>
      <c r="HZ133" s="10">
        <v>40</v>
      </c>
      <c r="IA133" s="10">
        <v>40</v>
      </c>
      <c r="IB133" s="10">
        <v>35</v>
      </c>
      <c r="IC133" s="10">
        <v>34</v>
      </c>
      <c r="ID133" s="10">
        <v>28</v>
      </c>
      <c r="IE133" s="10">
        <v>36</v>
      </c>
      <c r="IF133" s="10">
        <v>32</v>
      </c>
      <c r="IG133" s="10">
        <v>42</v>
      </c>
      <c r="IH133" s="10">
        <v>36</v>
      </c>
      <c r="II133" s="10">
        <v>28</v>
      </c>
      <c r="IJ133" s="10">
        <v>25</v>
      </c>
      <c r="IK133" s="10">
        <v>25</v>
      </c>
      <c r="IL133" s="10">
        <v>36</v>
      </c>
      <c r="IM133" s="10">
        <v>29</v>
      </c>
      <c r="IN133" s="10">
        <v>27</v>
      </c>
      <c r="IO133" s="10">
        <v>20</v>
      </c>
      <c r="IP133" s="10">
        <v>22</v>
      </c>
      <c r="IQ133" s="15">
        <v>45</v>
      </c>
      <c r="IR133" s="21">
        <f t="shared" si="62"/>
        <v>86</v>
      </c>
      <c r="IT133" s="41"/>
      <c r="IU133" s="41"/>
    </row>
    <row r="134" spans="1:255" ht="12.75" customHeight="1" x14ac:dyDescent="0.2">
      <c r="A134" s="21">
        <v>2013</v>
      </c>
      <c r="B134" s="21">
        <v>340130003</v>
      </c>
      <c r="C134" s="20">
        <f>INDEX(Sites!$A:$N,MATCH($B134,Sites!$A:$A,0),2)</f>
        <v>40.720989000000003</v>
      </c>
      <c r="D134" s="21" t="str">
        <f>INDEX(Sites!$A:$N,MATCH($B134,Sites!$A:$A,0),4)</f>
        <v>NJ</v>
      </c>
      <c r="E134" s="21" t="str">
        <f>INDEX(Sites!$A:$N,MATCH($B134,Sites!$A:$A,0),10)</f>
        <v>27.0</v>
      </c>
      <c r="F134" s="21" t="str">
        <f>INDEX(Sites!$A:$N,MATCH($B134,Sites!$A:$A,0),6)</f>
        <v>Newark Firehouse</v>
      </c>
      <c r="G134" s="16">
        <v>31</v>
      </c>
      <c r="H134" s="10">
        <v>33</v>
      </c>
      <c r="I134" s="10">
        <v>36</v>
      </c>
      <c r="J134" s="10">
        <v>35</v>
      </c>
      <c r="K134" s="10">
        <v>35</v>
      </c>
      <c r="L134" s="10">
        <v>42</v>
      </c>
      <c r="M134" s="10">
        <v>41</v>
      </c>
      <c r="N134" s="10">
        <v>34</v>
      </c>
      <c r="O134" s="10">
        <v>44</v>
      </c>
      <c r="P134" s="10">
        <v>33</v>
      </c>
      <c r="Q134" s="10">
        <v>21</v>
      </c>
      <c r="R134" s="10">
        <v>26</v>
      </c>
      <c r="S134" s="10">
        <v>39</v>
      </c>
      <c r="T134" s="10">
        <v>44</v>
      </c>
      <c r="U134" s="10">
        <v>36</v>
      </c>
      <c r="V134" s="10">
        <v>30</v>
      </c>
      <c r="W134" s="10">
        <v>40</v>
      </c>
      <c r="X134" s="10">
        <v>30</v>
      </c>
      <c r="Y134" s="10">
        <v>34</v>
      </c>
      <c r="Z134" s="10">
        <v>38</v>
      </c>
      <c r="AA134" s="10">
        <v>42</v>
      </c>
      <c r="AB134" s="10">
        <v>36</v>
      </c>
      <c r="AC134" s="10">
        <v>39</v>
      </c>
      <c r="AD134" s="10" t="s">
        <v>71</v>
      </c>
      <c r="AE134" s="10">
        <v>28</v>
      </c>
      <c r="AF134" s="10">
        <v>42</v>
      </c>
      <c r="AG134" s="10">
        <v>44</v>
      </c>
      <c r="AH134" s="10">
        <v>37</v>
      </c>
      <c r="AI134" s="10">
        <v>41</v>
      </c>
      <c r="AJ134" s="10">
        <v>48</v>
      </c>
      <c r="AK134" s="10">
        <v>48</v>
      </c>
      <c r="AL134" s="10">
        <v>42</v>
      </c>
      <c r="AM134" s="10">
        <v>45</v>
      </c>
      <c r="AN134" s="10">
        <v>48</v>
      </c>
      <c r="AO134" s="10">
        <v>37</v>
      </c>
      <c r="AP134" s="10">
        <v>52</v>
      </c>
      <c r="AQ134" s="10">
        <v>46</v>
      </c>
      <c r="AR134" s="10">
        <v>47</v>
      </c>
      <c r="AS134" s="10">
        <v>34</v>
      </c>
      <c r="AT134" s="10">
        <v>50</v>
      </c>
      <c r="AU134" s="10">
        <v>31</v>
      </c>
      <c r="AV134" s="10">
        <v>31</v>
      </c>
      <c r="AW134" s="10">
        <v>30</v>
      </c>
      <c r="AX134" s="10">
        <v>40</v>
      </c>
      <c r="AY134" s="10">
        <v>47</v>
      </c>
      <c r="AZ134" s="10">
        <v>31</v>
      </c>
      <c r="BA134" s="10">
        <v>35</v>
      </c>
      <c r="BB134" s="10">
        <v>44</v>
      </c>
      <c r="BC134" s="10">
        <v>24</v>
      </c>
      <c r="BD134" s="10">
        <v>35</v>
      </c>
      <c r="BE134" s="10">
        <v>42</v>
      </c>
      <c r="BF134" s="10">
        <v>47</v>
      </c>
      <c r="BG134" s="10">
        <v>31</v>
      </c>
      <c r="BH134" s="10">
        <v>29</v>
      </c>
      <c r="BI134" s="10">
        <v>37</v>
      </c>
      <c r="BJ134" s="10">
        <v>51</v>
      </c>
      <c r="BK134" s="10">
        <v>58</v>
      </c>
      <c r="BL134" s="10">
        <v>56</v>
      </c>
      <c r="BM134" s="10">
        <v>59</v>
      </c>
      <c r="BN134" s="10">
        <v>35</v>
      </c>
      <c r="BO134" s="10">
        <v>45</v>
      </c>
      <c r="BP134" s="10">
        <v>36</v>
      </c>
      <c r="BQ134" s="10">
        <v>27</v>
      </c>
      <c r="BR134" s="10">
        <v>39</v>
      </c>
      <c r="BS134" s="10">
        <v>37</v>
      </c>
      <c r="BT134" s="10">
        <v>44</v>
      </c>
      <c r="BU134" s="10">
        <v>25</v>
      </c>
      <c r="BV134" s="10">
        <v>22</v>
      </c>
      <c r="BW134" s="10">
        <v>19</v>
      </c>
      <c r="BX134" s="10">
        <v>37</v>
      </c>
      <c r="BY134" s="10">
        <v>45</v>
      </c>
      <c r="BZ134" s="10">
        <v>35</v>
      </c>
      <c r="CA134" s="10">
        <v>43</v>
      </c>
      <c r="CB134" s="10">
        <v>41</v>
      </c>
      <c r="CC134" s="10">
        <v>46</v>
      </c>
      <c r="CD134" s="10">
        <v>42</v>
      </c>
      <c r="CE134" s="10">
        <v>59</v>
      </c>
      <c r="CF134" s="10">
        <v>41</v>
      </c>
      <c r="CG134" s="10">
        <v>31</v>
      </c>
      <c r="CH134" s="10">
        <v>30</v>
      </c>
      <c r="CI134" s="10">
        <v>38</v>
      </c>
      <c r="CJ134" s="10">
        <v>58</v>
      </c>
      <c r="CK134" s="10">
        <v>21</v>
      </c>
      <c r="CL134" s="10">
        <v>26</v>
      </c>
      <c r="CM134" s="10">
        <v>27</v>
      </c>
      <c r="CN134" s="10">
        <v>31</v>
      </c>
      <c r="CO134" s="10">
        <v>38</v>
      </c>
      <c r="CP134" s="10">
        <v>48</v>
      </c>
      <c r="CQ134" s="10">
        <v>24</v>
      </c>
      <c r="CR134" s="10">
        <v>56</v>
      </c>
      <c r="CS134" s="10">
        <v>67</v>
      </c>
      <c r="CT134" s="10">
        <v>78</v>
      </c>
      <c r="CU134" s="10">
        <v>60</v>
      </c>
      <c r="CV134" s="10">
        <v>46</v>
      </c>
      <c r="CW134" s="10">
        <v>39</v>
      </c>
      <c r="CX134" s="10">
        <v>44</v>
      </c>
      <c r="CY134" s="10">
        <v>33</v>
      </c>
      <c r="CZ134" s="10">
        <v>42</v>
      </c>
      <c r="DA134" s="10">
        <v>27</v>
      </c>
      <c r="DB134" s="10">
        <v>30</v>
      </c>
      <c r="DC134" s="10">
        <v>56</v>
      </c>
      <c r="DD134" s="10">
        <v>35</v>
      </c>
      <c r="DE134" s="10">
        <v>47</v>
      </c>
      <c r="DF134" s="10">
        <v>41</v>
      </c>
      <c r="DG134" s="10">
        <v>36</v>
      </c>
      <c r="DH134" s="10">
        <v>37</v>
      </c>
      <c r="DI134" s="10">
        <v>45</v>
      </c>
      <c r="DJ134" s="10">
        <v>61</v>
      </c>
      <c r="DK134" s="10">
        <v>51</v>
      </c>
      <c r="DL134" s="10">
        <v>38</v>
      </c>
      <c r="DM134" s="10">
        <v>44</v>
      </c>
      <c r="DN134" s="10">
        <v>53</v>
      </c>
      <c r="DO134" s="10">
        <v>66</v>
      </c>
      <c r="DP134" s="10">
        <v>54</v>
      </c>
      <c r="DQ134" s="10">
        <v>37</v>
      </c>
      <c r="DR134" s="10">
        <v>62</v>
      </c>
      <c r="DS134" s="10">
        <v>62</v>
      </c>
      <c r="DT134" s="10">
        <v>56</v>
      </c>
      <c r="DU134" s="10">
        <v>51</v>
      </c>
      <c r="DV134" s="10">
        <v>51</v>
      </c>
      <c r="DW134" s="10">
        <v>56</v>
      </c>
      <c r="DX134" s="10">
        <v>32</v>
      </c>
      <c r="DY134" s="10">
        <v>13</v>
      </c>
      <c r="DZ134" s="10">
        <v>27</v>
      </c>
      <c r="EA134" s="10">
        <v>24</v>
      </c>
      <c r="EB134" s="10">
        <v>30</v>
      </c>
      <c r="EC134" s="10">
        <v>42</v>
      </c>
      <c r="ED134" s="10">
        <v>43</v>
      </c>
      <c r="EE134" s="10">
        <v>40</v>
      </c>
      <c r="EF134" s="10">
        <v>54</v>
      </c>
      <c r="EG134" s="10">
        <v>62</v>
      </c>
      <c r="EH134" s="10">
        <v>51</v>
      </c>
      <c r="EI134" s="10">
        <v>46</v>
      </c>
      <c r="EJ134" s="10">
        <v>33</v>
      </c>
      <c r="EK134" s="10">
        <v>19</v>
      </c>
      <c r="EL134" s="10">
        <v>28</v>
      </c>
      <c r="EM134" s="10">
        <v>38</v>
      </c>
      <c r="EN134" s="10">
        <v>50</v>
      </c>
      <c r="EO134" s="10">
        <v>61</v>
      </c>
      <c r="EP134" s="10">
        <v>57</v>
      </c>
      <c r="EQ134" s="10">
        <v>70</v>
      </c>
      <c r="ER134" s="10">
        <v>58</v>
      </c>
      <c r="ES134" s="10">
        <v>50</v>
      </c>
      <c r="ET134" s="10">
        <v>39</v>
      </c>
      <c r="EU134" s="10">
        <v>49</v>
      </c>
      <c r="EV134" s="10">
        <v>35</v>
      </c>
      <c r="EW134" s="10">
        <v>17</v>
      </c>
      <c r="EX134" s="10">
        <v>47</v>
      </c>
      <c r="EY134" s="10">
        <v>56</v>
      </c>
      <c r="EZ134" s="10">
        <v>40</v>
      </c>
      <c r="FA134" s="10">
        <v>54</v>
      </c>
      <c r="FB134" s="10">
        <v>44</v>
      </c>
      <c r="FC134" s="10">
        <v>46</v>
      </c>
      <c r="FD134" s="10">
        <v>31</v>
      </c>
      <c r="FE134" s="10">
        <v>50</v>
      </c>
      <c r="FF134" s="10">
        <v>37</v>
      </c>
      <c r="FG134" s="10">
        <v>32</v>
      </c>
      <c r="FH134" s="10">
        <v>35</v>
      </c>
      <c r="FI134" s="10">
        <v>57</v>
      </c>
      <c r="FJ134" s="10">
        <v>36</v>
      </c>
      <c r="FK134" s="10">
        <v>25</v>
      </c>
      <c r="FL134" s="10">
        <v>38</v>
      </c>
      <c r="FM134" s="10">
        <v>42</v>
      </c>
      <c r="FN134" s="10">
        <v>38</v>
      </c>
      <c r="FO134" s="10">
        <v>33</v>
      </c>
      <c r="FP134" s="10">
        <v>34</v>
      </c>
      <c r="FQ134" s="10">
        <v>28</v>
      </c>
      <c r="FR134" s="10">
        <v>37</v>
      </c>
      <c r="FS134" s="10">
        <v>46</v>
      </c>
      <c r="FT134" s="10">
        <v>55</v>
      </c>
      <c r="FU134" s="10">
        <v>44</v>
      </c>
      <c r="FV134" s="10">
        <v>45</v>
      </c>
      <c r="FW134" s="10">
        <v>56</v>
      </c>
      <c r="FX134" s="10">
        <v>69</v>
      </c>
      <c r="FY134" s="10">
        <v>30</v>
      </c>
      <c r="FZ134" s="10">
        <v>32</v>
      </c>
      <c r="GA134" s="10">
        <v>46</v>
      </c>
      <c r="GB134" s="10">
        <v>48</v>
      </c>
      <c r="GC134" s="10">
        <v>51</v>
      </c>
      <c r="GD134" s="10">
        <v>50</v>
      </c>
      <c r="GE134" s="10">
        <v>26</v>
      </c>
      <c r="GF134" s="10">
        <v>40</v>
      </c>
      <c r="GG134" s="10">
        <v>50</v>
      </c>
      <c r="GH134" s="10">
        <v>54</v>
      </c>
      <c r="GI134" s="10">
        <v>39</v>
      </c>
      <c r="GJ134" s="10">
        <v>39</v>
      </c>
      <c r="GK134" s="10">
        <v>38</v>
      </c>
      <c r="GL134" s="10">
        <v>44</v>
      </c>
      <c r="GM134" s="10">
        <v>34</v>
      </c>
      <c r="GN134" s="10">
        <v>39</v>
      </c>
      <c r="GO134" s="10">
        <v>51</v>
      </c>
      <c r="GP134" s="10">
        <v>40</v>
      </c>
      <c r="GQ134" s="10">
        <v>29</v>
      </c>
      <c r="GR134" s="10">
        <v>62</v>
      </c>
      <c r="GS134" s="10">
        <v>75</v>
      </c>
      <c r="GT134" s="10">
        <v>42</v>
      </c>
      <c r="GU134" s="10">
        <v>24</v>
      </c>
      <c r="GV134" s="10">
        <v>20</v>
      </c>
      <c r="GW134" s="10">
        <v>37</v>
      </c>
      <c r="GX134" s="10">
        <v>34</v>
      </c>
      <c r="GY134" s="10">
        <v>32</v>
      </c>
      <c r="GZ134" s="10">
        <v>39</v>
      </c>
      <c r="HA134" s="10">
        <v>56</v>
      </c>
      <c r="HB134" s="10">
        <v>52</v>
      </c>
      <c r="HC134" s="10">
        <v>34</v>
      </c>
      <c r="HD134" s="10">
        <v>31</v>
      </c>
      <c r="HE134" s="10">
        <v>25</v>
      </c>
      <c r="HF134" s="10">
        <v>33</v>
      </c>
      <c r="HG134" s="10">
        <v>33</v>
      </c>
      <c r="HH134" s="10">
        <v>21</v>
      </c>
      <c r="HI134" s="10">
        <v>21</v>
      </c>
      <c r="HJ134" s="10">
        <v>29</v>
      </c>
      <c r="HK134" s="10">
        <v>32</v>
      </c>
      <c r="HL134" s="10">
        <v>36</v>
      </c>
      <c r="HM134" s="10">
        <v>47</v>
      </c>
      <c r="HN134" s="10">
        <v>51</v>
      </c>
      <c r="HO134" s="10">
        <v>41</v>
      </c>
      <c r="HP134" s="10">
        <v>50</v>
      </c>
      <c r="HQ134" s="10">
        <v>39</v>
      </c>
      <c r="HR134" s="10">
        <v>39</v>
      </c>
      <c r="HS134" s="10">
        <v>21</v>
      </c>
      <c r="HT134" s="10">
        <v>27</v>
      </c>
      <c r="HU134" s="10">
        <v>25</v>
      </c>
      <c r="HV134" s="10">
        <v>19</v>
      </c>
      <c r="HW134" s="10">
        <v>25</v>
      </c>
      <c r="HX134" s="10">
        <v>34</v>
      </c>
      <c r="HY134" s="10">
        <v>30</v>
      </c>
      <c r="HZ134" s="10">
        <v>22</v>
      </c>
      <c r="IA134" s="10">
        <v>18</v>
      </c>
      <c r="IB134" s="10">
        <v>16</v>
      </c>
      <c r="IC134" s="10">
        <v>24</v>
      </c>
      <c r="ID134" s="10">
        <v>28</v>
      </c>
      <c r="IE134" s="10">
        <v>27</v>
      </c>
      <c r="IF134" s="10">
        <v>33</v>
      </c>
      <c r="IG134" s="10">
        <v>32</v>
      </c>
      <c r="IH134" s="10">
        <v>23</v>
      </c>
      <c r="II134" s="10">
        <v>22</v>
      </c>
      <c r="IJ134" s="10">
        <v>25</v>
      </c>
      <c r="IK134" s="10">
        <v>24</v>
      </c>
      <c r="IL134" s="10">
        <v>31</v>
      </c>
      <c r="IM134" s="10">
        <v>27</v>
      </c>
      <c r="IN134" s="10">
        <v>23</v>
      </c>
      <c r="IO134" s="10">
        <v>15</v>
      </c>
      <c r="IP134" s="10">
        <v>11</v>
      </c>
      <c r="IQ134" s="15">
        <v>30</v>
      </c>
      <c r="IR134" s="21">
        <f t="shared" si="62"/>
        <v>78</v>
      </c>
      <c r="IT134" s="41"/>
      <c r="IU134" s="41"/>
    </row>
    <row r="135" spans="1:255" ht="12.75" customHeight="1" x14ac:dyDescent="0.2">
      <c r="A135" s="21">
        <v>2013</v>
      </c>
      <c r="B135" s="21">
        <v>340315001</v>
      </c>
      <c r="C135" s="20">
        <f>INDEX(Sites!$A:$N,MATCH($B135,Sites!$A:$A,0),2)</f>
        <v>41.058616999999998</v>
      </c>
      <c r="D135" s="21" t="str">
        <f>INDEX(Sites!$A:$N,MATCH($B135,Sites!$A:$A,0),4)</f>
        <v>NJ</v>
      </c>
      <c r="E135" s="21" t="str">
        <f>INDEX(Sites!$A:$N,MATCH($B135,Sites!$A:$A,0),10)</f>
        <v>307.0</v>
      </c>
      <c r="F135" s="40" t="str">
        <f>INDEX(Sites!$A:$N,MATCH($B135,Sites!$A:$A,0),6)</f>
        <v>Ramapo</v>
      </c>
      <c r="G135" s="16">
        <v>29</v>
      </c>
      <c r="H135" s="10">
        <v>29</v>
      </c>
      <c r="I135" s="10">
        <v>32</v>
      </c>
      <c r="J135" s="10">
        <v>33</v>
      </c>
      <c r="K135" s="10">
        <v>34</v>
      </c>
      <c r="L135" s="10">
        <v>41</v>
      </c>
      <c r="M135" s="10">
        <v>39</v>
      </c>
      <c r="N135" s="10">
        <v>36</v>
      </c>
      <c r="O135" s="10">
        <v>44</v>
      </c>
      <c r="P135" s="10">
        <v>34</v>
      </c>
      <c r="Q135" s="10">
        <v>30</v>
      </c>
      <c r="R135" s="10">
        <v>25</v>
      </c>
      <c r="S135" s="10">
        <v>35</v>
      </c>
      <c r="T135" s="10">
        <v>40</v>
      </c>
      <c r="U135" s="10">
        <v>36</v>
      </c>
      <c r="V135" s="10">
        <v>36</v>
      </c>
      <c r="W135" s="10">
        <v>38</v>
      </c>
      <c r="X135" s="10">
        <v>39</v>
      </c>
      <c r="Y135" s="10">
        <v>38</v>
      </c>
      <c r="Z135" s="10">
        <v>38</v>
      </c>
      <c r="AA135" s="10">
        <v>42</v>
      </c>
      <c r="AB135" s="10">
        <v>36</v>
      </c>
      <c r="AC135" s="10">
        <v>36</v>
      </c>
      <c r="AD135" s="10">
        <v>41</v>
      </c>
      <c r="AE135" s="10">
        <v>37</v>
      </c>
      <c r="AF135" s="10">
        <v>39</v>
      </c>
      <c r="AG135" s="10">
        <v>40</v>
      </c>
      <c r="AH135" s="10">
        <v>35</v>
      </c>
      <c r="AI135" s="10">
        <v>36</v>
      </c>
      <c r="AJ135" s="10">
        <v>43</v>
      </c>
      <c r="AK135" s="10">
        <v>51</v>
      </c>
      <c r="AL135" s="10">
        <v>46</v>
      </c>
      <c r="AM135" s="10">
        <v>48</v>
      </c>
      <c r="AN135" s="10">
        <v>49</v>
      </c>
      <c r="AO135" s="10">
        <v>46</v>
      </c>
      <c r="AP135" s="10">
        <v>54</v>
      </c>
      <c r="AQ135" s="10">
        <v>49</v>
      </c>
      <c r="AR135" s="10">
        <v>52</v>
      </c>
      <c r="AS135" s="10">
        <v>48</v>
      </c>
      <c r="AT135" s="10">
        <v>48</v>
      </c>
      <c r="AU135" s="10">
        <v>46</v>
      </c>
      <c r="AV135" s="10">
        <v>41</v>
      </c>
      <c r="AW135" s="10">
        <v>43</v>
      </c>
      <c r="AX135" s="10">
        <v>42</v>
      </c>
      <c r="AY135" s="10">
        <v>46</v>
      </c>
      <c r="AZ135" s="10">
        <v>36</v>
      </c>
      <c r="BA135" s="10">
        <v>41</v>
      </c>
      <c r="BB135" s="10">
        <v>48</v>
      </c>
      <c r="BC135" s="10">
        <v>34</v>
      </c>
      <c r="BD135" s="10">
        <v>40</v>
      </c>
      <c r="BE135" s="10">
        <v>43</v>
      </c>
      <c r="BF135" s="10">
        <v>49</v>
      </c>
      <c r="BG135" s="10">
        <v>45</v>
      </c>
      <c r="BH135" s="10">
        <v>37</v>
      </c>
      <c r="BI135" s="10">
        <v>49</v>
      </c>
      <c r="BJ135" s="10">
        <v>55</v>
      </c>
      <c r="BK135" s="10">
        <v>57</v>
      </c>
      <c r="BL135" s="10">
        <v>59</v>
      </c>
      <c r="BM135" s="10">
        <v>70</v>
      </c>
      <c r="BN135" s="10">
        <v>41</v>
      </c>
      <c r="BO135" s="10">
        <v>56</v>
      </c>
      <c r="BP135" s="10">
        <v>52</v>
      </c>
      <c r="BQ135" s="10">
        <v>49</v>
      </c>
      <c r="BR135" s="10">
        <v>50</v>
      </c>
      <c r="BS135" s="10">
        <v>47</v>
      </c>
      <c r="BT135" s="10">
        <v>55</v>
      </c>
      <c r="BU135" s="10">
        <v>36</v>
      </c>
      <c r="BV135" s="10">
        <v>36</v>
      </c>
      <c r="BW135" s="10">
        <v>27</v>
      </c>
      <c r="BX135" s="10">
        <v>41</v>
      </c>
      <c r="BY135" s="10">
        <v>51</v>
      </c>
      <c r="BZ135" s="10">
        <v>40</v>
      </c>
      <c r="CA135" s="10">
        <v>42</v>
      </c>
      <c r="CB135" s="10">
        <v>42</v>
      </c>
      <c r="CC135" s="10">
        <v>48</v>
      </c>
      <c r="CD135" s="10">
        <v>50</v>
      </c>
      <c r="CE135" s="10">
        <v>55</v>
      </c>
      <c r="CF135" s="10">
        <v>40</v>
      </c>
      <c r="CG135" s="10">
        <v>37</v>
      </c>
      <c r="CH135" s="10">
        <v>31</v>
      </c>
      <c r="CI135" s="10">
        <v>40</v>
      </c>
      <c r="CJ135" s="10">
        <v>55</v>
      </c>
      <c r="CK135" s="10">
        <v>41</v>
      </c>
      <c r="CL135" s="10">
        <v>35</v>
      </c>
      <c r="CM135" s="10">
        <v>34</v>
      </c>
      <c r="CN135" s="10">
        <v>29</v>
      </c>
      <c r="CO135" s="10">
        <v>36</v>
      </c>
      <c r="CP135" s="10">
        <v>46</v>
      </c>
      <c r="CQ135" s="10">
        <v>43</v>
      </c>
      <c r="CR135" s="10">
        <v>60</v>
      </c>
      <c r="CS135" s="10">
        <v>65</v>
      </c>
      <c r="CT135" s="10">
        <v>75</v>
      </c>
      <c r="CU135" s="10">
        <v>57</v>
      </c>
      <c r="CV135" s="10">
        <v>41</v>
      </c>
      <c r="CW135" s="10">
        <v>38</v>
      </c>
      <c r="CX135" s="10">
        <v>43</v>
      </c>
      <c r="CY135" s="10">
        <v>40</v>
      </c>
      <c r="CZ135" s="10">
        <v>43</v>
      </c>
      <c r="DA135" s="10">
        <v>28</v>
      </c>
      <c r="DB135" s="10">
        <v>26</v>
      </c>
      <c r="DC135" s="10">
        <v>47</v>
      </c>
      <c r="DD135" s="10">
        <v>48</v>
      </c>
      <c r="DE135" s="10">
        <v>38</v>
      </c>
      <c r="DF135" s="10">
        <v>37</v>
      </c>
      <c r="DG135" s="10">
        <v>36</v>
      </c>
      <c r="DH135" s="10">
        <v>35</v>
      </c>
      <c r="DI135" s="10">
        <v>44</v>
      </c>
      <c r="DJ135" s="10">
        <v>51</v>
      </c>
      <c r="DK135" s="10">
        <v>53</v>
      </c>
      <c r="DL135" s="10">
        <v>56</v>
      </c>
      <c r="DM135" s="10">
        <v>35</v>
      </c>
      <c r="DN135" s="10">
        <v>52</v>
      </c>
      <c r="DO135" s="10">
        <v>62</v>
      </c>
      <c r="DP135" s="10">
        <v>49</v>
      </c>
      <c r="DQ135" s="10">
        <v>36</v>
      </c>
      <c r="DR135" s="10">
        <v>54</v>
      </c>
      <c r="DS135" s="10">
        <v>60</v>
      </c>
      <c r="DT135" s="10">
        <v>48</v>
      </c>
      <c r="DU135" s="10">
        <v>68</v>
      </c>
      <c r="DV135" s="10">
        <v>49</v>
      </c>
      <c r="DW135" s="10">
        <v>52</v>
      </c>
      <c r="DX135" s="10">
        <v>45</v>
      </c>
      <c r="DY135" s="10">
        <v>26</v>
      </c>
      <c r="DZ135" s="10">
        <v>30</v>
      </c>
      <c r="EA135" s="10">
        <v>29</v>
      </c>
      <c r="EB135" s="10">
        <v>27</v>
      </c>
      <c r="EC135" s="10">
        <v>34</v>
      </c>
      <c r="ED135" s="10">
        <v>41</v>
      </c>
      <c r="EE135" s="10">
        <v>38</v>
      </c>
      <c r="EF135" s="10">
        <v>46</v>
      </c>
      <c r="EG135" s="10">
        <v>53</v>
      </c>
      <c r="EH135" s="10">
        <v>49</v>
      </c>
      <c r="EI135" s="10">
        <v>34</v>
      </c>
      <c r="EJ135" s="10">
        <v>38</v>
      </c>
      <c r="EK135" s="10">
        <v>31</v>
      </c>
      <c r="EL135" s="10">
        <v>27</v>
      </c>
      <c r="EM135" s="10">
        <v>37</v>
      </c>
      <c r="EN135" s="10">
        <v>44</v>
      </c>
      <c r="EO135" s="10">
        <v>47</v>
      </c>
      <c r="EP135" s="10">
        <v>43</v>
      </c>
      <c r="EQ135" s="10">
        <v>69</v>
      </c>
      <c r="ER135" s="10">
        <v>55</v>
      </c>
      <c r="ES135" s="10">
        <v>48</v>
      </c>
      <c r="ET135" s="10">
        <v>50</v>
      </c>
      <c r="EU135" s="10">
        <v>39</v>
      </c>
      <c r="EV135" s="10">
        <v>28</v>
      </c>
      <c r="EW135" s="10">
        <v>19</v>
      </c>
      <c r="EX135" s="10">
        <v>45</v>
      </c>
      <c r="EY135" s="10">
        <v>59</v>
      </c>
      <c r="EZ135" s="10">
        <v>42</v>
      </c>
      <c r="FA135" s="10">
        <v>40</v>
      </c>
      <c r="FB135" s="10">
        <v>30</v>
      </c>
      <c r="FC135" s="10">
        <v>45</v>
      </c>
      <c r="FD135" s="10">
        <v>37</v>
      </c>
      <c r="FE135" s="10">
        <v>45</v>
      </c>
      <c r="FF135" s="10">
        <v>39</v>
      </c>
      <c r="FG135" s="10">
        <v>29</v>
      </c>
      <c r="FH135" s="10">
        <v>30</v>
      </c>
      <c r="FI135" s="10">
        <v>59</v>
      </c>
      <c r="FJ135" s="10">
        <v>39</v>
      </c>
      <c r="FK135" s="10">
        <v>35</v>
      </c>
      <c r="FL135" s="10">
        <v>35</v>
      </c>
      <c r="FM135" s="10">
        <v>35</v>
      </c>
      <c r="FN135" s="10">
        <v>31</v>
      </c>
      <c r="FO135" s="10">
        <v>52</v>
      </c>
      <c r="FP135" s="10">
        <v>49</v>
      </c>
      <c r="FQ135" s="10">
        <v>26</v>
      </c>
      <c r="FR135" s="10">
        <v>35</v>
      </c>
      <c r="FS135" s="10">
        <v>43</v>
      </c>
      <c r="FT135" s="10">
        <v>52</v>
      </c>
      <c r="FU135" s="10">
        <v>50</v>
      </c>
      <c r="FV135" s="10">
        <v>42</v>
      </c>
      <c r="FW135" s="10">
        <v>49</v>
      </c>
      <c r="FX135" s="10">
        <v>66</v>
      </c>
      <c r="FY135" s="10">
        <v>41</v>
      </c>
      <c r="FZ135" s="10">
        <v>32</v>
      </c>
      <c r="GA135" s="10">
        <v>41</v>
      </c>
      <c r="GB135" s="10">
        <v>44</v>
      </c>
      <c r="GC135" s="10">
        <v>45</v>
      </c>
      <c r="GD135" s="10">
        <v>42</v>
      </c>
      <c r="GE135" s="10">
        <v>43</v>
      </c>
      <c r="GF135" s="10">
        <v>40</v>
      </c>
      <c r="GG135" s="10">
        <v>46</v>
      </c>
      <c r="GH135" s="10">
        <v>47</v>
      </c>
      <c r="GI135" s="10">
        <v>36</v>
      </c>
      <c r="GJ135" s="10">
        <v>33</v>
      </c>
      <c r="GK135" s="10">
        <v>31</v>
      </c>
      <c r="GL135" s="10">
        <v>40</v>
      </c>
      <c r="GM135" s="10">
        <v>35</v>
      </c>
      <c r="GN135" s="10">
        <v>36</v>
      </c>
      <c r="GO135" s="10">
        <v>47</v>
      </c>
      <c r="GP135" s="10">
        <v>44</v>
      </c>
      <c r="GQ135" s="10">
        <v>31</v>
      </c>
      <c r="GR135" s="10">
        <v>54</v>
      </c>
      <c r="GS135" s="10">
        <v>77</v>
      </c>
      <c r="GT135" s="10">
        <v>46</v>
      </c>
      <c r="GU135" s="10" t="s">
        <v>71</v>
      </c>
      <c r="GV135" s="10" t="s">
        <v>71</v>
      </c>
      <c r="GW135" s="10" t="s">
        <v>71</v>
      </c>
      <c r="GX135" s="10" t="s">
        <v>71</v>
      </c>
      <c r="GY135" s="10">
        <v>33</v>
      </c>
      <c r="GZ135" s="10">
        <v>43</v>
      </c>
      <c r="HA135" s="10">
        <v>60</v>
      </c>
      <c r="HB135" s="10">
        <v>64</v>
      </c>
      <c r="HC135" s="10">
        <v>35</v>
      </c>
      <c r="HD135" s="10">
        <v>31</v>
      </c>
      <c r="HE135" s="10">
        <v>23</v>
      </c>
      <c r="HF135" s="10">
        <v>32</v>
      </c>
      <c r="HG135" s="10">
        <v>34</v>
      </c>
      <c r="HH135" s="10">
        <v>31</v>
      </c>
      <c r="HI135" s="10">
        <v>25</v>
      </c>
      <c r="HJ135" s="10">
        <v>34</v>
      </c>
      <c r="HK135" s="10">
        <v>40</v>
      </c>
      <c r="HL135" s="10">
        <v>42</v>
      </c>
      <c r="HM135" s="10">
        <v>44</v>
      </c>
      <c r="HN135" s="10">
        <v>49</v>
      </c>
      <c r="HO135" s="10">
        <v>44</v>
      </c>
      <c r="HP135" s="10">
        <v>46</v>
      </c>
      <c r="HQ135" s="10">
        <v>33</v>
      </c>
      <c r="HR135" s="10">
        <v>37</v>
      </c>
      <c r="HS135" s="10">
        <v>25</v>
      </c>
      <c r="HT135" s="10">
        <v>27</v>
      </c>
      <c r="HU135" s="10">
        <v>28</v>
      </c>
      <c r="HV135" s="10">
        <v>25</v>
      </c>
      <c r="HW135" s="10">
        <v>31</v>
      </c>
      <c r="HX135" s="10">
        <v>38</v>
      </c>
      <c r="HY135" s="10">
        <v>34</v>
      </c>
      <c r="HZ135" s="10">
        <v>32</v>
      </c>
      <c r="IA135" s="10">
        <v>35</v>
      </c>
      <c r="IB135" s="10">
        <v>29</v>
      </c>
      <c r="IC135" s="10">
        <v>30</v>
      </c>
      <c r="ID135" s="10">
        <v>32</v>
      </c>
      <c r="IE135" s="10">
        <v>33</v>
      </c>
      <c r="IF135" s="10">
        <v>33</v>
      </c>
      <c r="IG135" s="10">
        <v>35</v>
      </c>
      <c r="IH135" s="10">
        <v>31</v>
      </c>
      <c r="II135" s="10">
        <v>29</v>
      </c>
      <c r="IJ135" s="10">
        <v>24</v>
      </c>
      <c r="IK135" s="10" t="s">
        <v>71</v>
      </c>
      <c r="IL135" s="10" t="s">
        <v>71</v>
      </c>
      <c r="IM135" s="10" t="s">
        <v>71</v>
      </c>
      <c r="IN135" s="10">
        <v>31</v>
      </c>
      <c r="IO135" s="10">
        <v>23</v>
      </c>
      <c r="IP135" s="10">
        <v>19</v>
      </c>
      <c r="IQ135" s="15">
        <v>31</v>
      </c>
      <c r="IR135" s="21">
        <f t="shared" si="62"/>
        <v>77</v>
      </c>
      <c r="IT135" s="41"/>
      <c r="IU135" s="41"/>
    </row>
    <row r="136" spans="1:255" ht="12.75" customHeight="1" x14ac:dyDescent="0.2">
      <c r="A136" s="21">
        <v>2013</v>
      </c>
      <c r="B136" s="21">
        <v>340210005</v>
      </c>
      <c r="C136" s="20">
        <f>INDEX(Sites!$A:$N,MATCH($B136,Sites!$A:$A,0),2)</f>
        <v>40.283092000000003</v>
      </c>
      <c r="D136" s="21" t="str">
        <f>INDEX(Sites!$A:$N,MATCH($B136,Sites!$A:$A,0),4)</f>
        <v>NJ</v>
      </c>
      <c r="E136" s="21" t="str">
        <f>INDEX(Sites!$A:$N,MATCH($B136,Sites!$A:$A,0),10)</f>
        <v>30.0</v>
      </c>
      <c r="F136" s="40" t="str">
        <f>INDEX(Sites!$A:$N,MATCH($B136,Sites!$A:$A,0),6)</f>
        <v>Rider University</v>
      </c>
      <c r="G136" s="16">
        <v>36</v>
      </c>
      <c r="H136" s="10">
        <v>35</v>
      </c>
      <c r="I136" s="10">
        <v>36</v>
      </c>
      <c r="J136" s="10">
        <v>36</v>
      </c>
      <c r="K136" s="10">
        <v>39</v>
      </c>
      <c r="L136" s="10">
        <v>41</v>
      </c>
      <c r="M136" s="10">
        <v>41</v>
      </c>
      <c r="N136" s="10">
        <v>44</v>
      </c>
      <c r="O136" s="10">
        <v>49</v>
      </c>
      <c r="P136" s="10">
        <v>45</v>
      </c>
      <c r="Q136" s="10">
        <v>40</v>
      </c>
      <c r="R136" s="10">
        <v>38</v>
      </c>
      <c r="S136" s="10">
        <v>40</v>
      </c>
      <c r="T136" s="10">
        <v>45</v>
      </c>
      <c r="U136" s="10">
        <v>39</v>
      </c>
      <c r="V136" s="10">
        <v>35</v>
      </c>
      <c r="W136" s="10">
        <v>41</v>
      </c>
      <c r="X136" s="10">
        <v>40</v>
      </c>
      <c r="Y136" s="10">
        <v>39</v>
      </c>
      <c r="Z136" s="10">
        <v>41</v>
      </c>
      <c r="AA136" s="10">
        <v>43</v>
      </c>
      <c r="AB136" s="10">
        <v>40</v>
      </c>
      <c r="AC136" s="10">
        <v>42</v>
      </c>
      <c r="AD136" s="10">
        <v>43</v>
      </c>
      <c r="AE136" s="10">
        <v>32</v>
      </c>
      <c r="AF136" s="10">
        <v>43</v>
      </c>
      <c r="AG136" s="10">
        <v>45</v>
      </c>
      <c r="AH136" s="10">
        <v>40</v>
      </c>
      <c r="AI136" s="10">
        <v>44</v>
      </c>
      <c r="AJ136" s="10">
        <v>52</v>
      </c>
      <c r="AK136" s="10">
        <v>55</v>
      </c>
      <c r="AL136" s="10">
        <v>50</v>
      </c>
      <c r="AM136" s="10">
        <v>49</v>
      </c>
      <c r="AN136" s="10">
        <v>50</v>
      </c>
      <c r="AO136" s="10">
        <v>42</v>
      </c>
      <c r="AP136" s="10">
        <v>55</v>
      </c>
      <c r="AQ136" s="10">
        <v>49</v>
      </c>
      <c r="AR136" s="10">
        <v>55</v>
      </c>
      <c r="AS136" s="10">
        <v>56</v>
      </c>
      <c r="AT136" s="10">
        <v>55</v>
      </c>
      <c r="AU136" s="10">
        <v>57</v>
      </c>
      <c r="AV136" s="10">
        <v>41</v>
      </c>
      <c r="AW136" s="10">
        <v>40</v>
      </c>
      <c r="AX136" s="10">
        <v>45</v>
      </c>
      <c r="AY136" s="10">
        <v>52</v>
      </c>
      <c r="AZ136" s="10">
        <v>44</v>
      </c>
      <c r="BA136" s="10">
        <v>49</v>
      </c>
      <c r="BB136" s="10">
        <v>49</v>
      </c>
      <c r="BC136" s="10">
        <v>38</v>
      </c>
      <c r="BD136" s="10">
        <v>36</v>
      </c>
      <c r="BE136" s="10">
        <v>46</v>
      </c>
      <c r="BF136" s="10">
        <v>50</v>
      </c>
      <c r="BG136" s="10">
        <v>38</v>
      </c>
      <c r="BH136" s="10">
        <v>30</v>
      </c>
      <c r="BI136" s="10">
        <v>48</v>
      </c>
      <c r="BJ136" s="10">
        <v>55</v>
      </c>
      <c r="BK136" s="10">
        <v>60</v>
      </c>
      <c r="BL136" s="10">
        <v>60</v>
      </c>
      <c r="BM136" s="10">
        <v>69</v>
      </c>
      <c r="BN136" s="10">
        <v>42</v>
      </c>
      <c r="BO136" s="10">
        <v>56</v>
      </c>
      <c r="BP136" s="10">
        <v>47</v>
      </c>
      <c r="BQ136" s="10">
        <v>48</v>
      </c>
      <c r="BR136" s="10">
        <v>51</v>
      </c>
      <c r="BS136" s="10">
        <v>45</v>
      </c>
      <c r="BT136" s="10">
        <v>54</v>
      </c>
      <c r="BU136" s="10">
        <v>39</v>
      </c>
      <c r="BV136" s="10">
        <v>31</v>
      </c>
      <c r="BW136" s="10">
        <v>30</v>
      </c>
      <c r="BX136" s="10">
        <v>49</v>
      </c>
      <c r="BY136" s="10">
        <v>62</v>
      </c>
      <c r="BZ136" s="10">
        <v>39</v>
      </c>
      <c r="CA136" s="10">
        <v>44</v>
      </c>
      <c r="CB136" s="10">
        <v>44</v>
      </c>
      <c r="CC136" s="10">
        <v>51</v>
      </c>
      <c r="CD136" s="10">
        <v>56</v>
      </c>
      <c r="CE136" s="10">
        <v>65</v>
      </c>
      <c r="CF136" s="10">
        <v>48</v>
      </c>
      <c r="CG136" s="10">
        <v>37</v>
      </c>
      <c r="CH136" s="10">
        <v>30</v>
      </c>
      <c r="CI136" s="10">
        <v>37</v>
      </c>
      <c r="CJ136" s="10">
        <v>51</v>
      </c>
      <c r="CK136" s="10">
        <v>54</v>
      </c>
      <c r="CL136" s="10">
        <v>27</v>
      </c>
      <c r="CM136" s="10">
        <v>24</v>
      </c>
      <c r="CN136" s="10">
        <v>33</v>
      </c>
      <c r="CO136" s="10">
        <v>40</v>
      </c>
      <c r="CP136" s="10">
        <v>54</v>
      </c>
      <c r="CQ136" s="10">
        <v>18</v>
      </c>
      <c r="CR136" s="10">
        <v>70</v>
      </c>
      <c r="CS136" s="10">
        <v>67</v>
      </c>
      <c r="CT136" s="10">
        <v>75</v>
      </c>
      <c r="CU136" s="10">
        <v>57</v>
      </c>
      <c r="CV136" s="10">
        <v>49</v>
      </c>
      <c r="CW136" s="10">
        <v>37</v>
      </c>
      <c r="CX136" s="10">
        <v>50</v>
      </c>
      <c r="CY136" s="10">
        <v>57</v>
      </c>
      <c r="CZ136" s="10">
        <v>49</v>
      </c>
      <c r="DA136" s="10">
        <v>26</v>
      </c>
      <c r="DB136" s="10">
        <v>32</v>
      </c>
      <c r="DC136" s="10">
        <v>58</v>
      </c>
      <c r="DD136" s="10">
        <v>26</v>
      </c>
      <c r="DE136" s="10">
        <v>51</v>
      </c>
      <c r="DF136" s="10">
        <v>44</v>
      </c>
      <c r="DG136" s="10">
        <v>35</v>
      </c>
      <c r="DH136" s="10">
        <v>37</v>
      </c>
      <c r="DI136" s="10">
        <v>48</v>
      </c>
      <c r="DJ136" s="10">
        <v>59</v>
      </c>
      <c r="DK136" s="10">
        <v>58</v>
      </c>
      <c r="DL136" s="10">
        <v>32</v>
      </c>
      <c r="DM136" s="10">
        <v>43</v>
      </c>
      <c r="DN136" s="10">
        <v>63</v>
      </c>
      <c r="DO136" s="10">
        <v>72</v>
      </c>
      <c r="DP136" s="10">
        <v>71</v>
      </c>
      <c r="DQ136" s="10">
        <v>31</v>
      </c>
      <c r="DR136" s="10">
        <v>62</v>
      </c>
      <c r="DS136" s="10">
        <v>64</v>
      </c>
      <c r="DT136" s="10">
        <v>61</v>
      </c>
      <c r="DU136" s="10">
        <v>55</v>
      </c>
      <c r="DV136" s="10">
        <v>54</v>
      </c>
      <c r="DW136" s="10">
        <v>69</v>
      </c>
      <c r="DX136" s="10">
        <v>30</v>
      </c>
      <c r="DY136" s="10">
        <v>24</v>
      </c>
      <c r="DZ136" s="10">
        <v>31</v>
      </c>
      <c r="EA136" s="10">
        <v>25</v>
      </c>
      <c r="EB136" s="10">
        <v>31</v>
      </c>
      <c r="EC136" s="10">
        <v>46</v>
      </c>
      <c r="ED136" s="10">
        <v>44</v>
      </c>
      <c r="EE136" s="10">
        <v>52</v>
      </c>
      <c r="EF136" s="10">
        <v>51</v>
      </c>
      <c r="EG136" s="10">
        <v>69</v>
      </c>
      <c r="EH136" s="10">
        <v>59</v>
      </c>
      <c r="EI136" s="10">
        <v>53</v>
      </c>
      <c r="EJ136" s="10">
        <v>33</v>
      </c>
      <c r="EK136" s="10">
        <v>28</v>
      </c>
      <c r="EL136" s="10">
        <v>26</v>
      </c>
      <c r="EM136" s="10">
        <v>46</v>
      </c>
      <c r="EN136" s="10">
        <v>45</v>
      </c>
      <c r="EO136" s="10">
        <v>51</v>
      </c>
      <c r="EP136" s="10">
        <v>60</v>
      </c>
      <c r="EQ136" s="10">
        <v>68</v>
      </c>
      <c r="ER136" s="10">
        <v>57</v>
      </c>
      <c r="ES136" s="10">
        <v>54</v>
      </c>
      <c r="ET136" s="10">
        <v>47</v>
      </c>
      <c r="EU136" s="10">
        <v>48</v>
      </c>
      <c r="EV136" s="10">
        <v>36</v>
      </c>
      <c r="EW136" s="10">
        <v>15</v>
      </c>
      <c r="EX136" s="10">
        <v>47</v>
      </c>
      <c r="EY136" s="10">
        <v>55</v>
      </c>
      <c r="EZ136" s="10">
        <v>34</v>
      </c>
      <c r="FA136" s="10">
        <v>50</v>
      </c>
      <c r="FB136" s="10">
        <v>50</v>
      </c>
      <c r="FC136" s="10">
        <v>49</v>
      </c>
      <c r="FD136" s="10">
        <v>33</v>
      </c>
      <c r="FE136" s="10">
        <v>56</v>
      </c>
      <c r="FF136" s="10">
        <v>35</v>
      </c>
      <c r="FG136" s="10">
        <v>35</v>
      </c>
      <c r="FH136" s="10">
        <v>38</v>
      </c>
      <c r="FI136" s="10">
        <v>44</v>
      </c>
      <c r="FJ136" s="10">
        <v>37</v>
      </c>
      <c r="FK136" s="10">
        <v>42</v>
      </c>
      <c r="FL136" s="10">
        <v>40</v>
      </c>
      <c r="FM136" s="10">
        <v>46</v>
      </c>
      <c r="FN136" s="10">
        <v>49</v>
      </c>
      <c r="FO136" s="10">
        <v>43</v>
      </c>
      <c r="FP136" s="10">
        <v>43</v>
      </c>
      <c r="FQ136" s="10">
        <v>30</v>
      </c>
      <c r="FR136" s="10">
        <v>39</v>
      </c>
      <c r="FS136" s="10">
        <v>51</v>
      </c>
      <c r="FT136" s="10">
        <v>54</v>
      </c>
      <c r="FU136" s="10">
        <v>42</v>
      </c>
      <c r="FV136" s="10">
        <v>44</v>
      </c>
      <c r="FW136" s="10">
        <v>50</v>
      </c>
      <c r="FX136" s="10">
        <v>65</v>
      </c>
      <c r="FY136" s="10">
        <v>30</v>
      </c>
      <c r="FZ136" s="10">
        <v>26</v>
      </c>
      <c r="GA136" s="10">
        <v>50</v>
      </c>
      <c r="GB136" s="10">
        <v>54</v>
      </c>
      <c r="GC136" s="10">
        <v>58</v>
      </c>
      <c r="GD136" s="10">
        <v>49</v>
      </c>
      <c r="GE136" s="10">
        <v>27</v>
      </c>
      <c r="GF136" s="10">
        <v>53</v>
      </c>
      <c r="GG136" s="10">
        <v>53</v>
      </c>
      <c r="GH136" s="10">
        <v>45</v>
      </c>
      <c r="GI136" s="10">
        <v>42</v>
      </c>
      <c r="GJ136" s="10">
        <v>30</v>
      </c>
      <c r="GK136" s="10">
        <v>38</v>
      </c>
      <c r="GL136" s="10">
        <v>45</v>
      </c>
      <c r="GM136" s="10">
        <v>41</v>
      </c>
      <c r="GN136" s="10">
        <v>38</v>
      </c>
      <c r="GO136" s="10">
        <v>51</v>
      </c>
      <c r="GP136" s="10">
        <v>46</v>
      </c>
      <c r="GQ136" s="10">
        <v>34</v>
      </c>
      <c r="GR136" s="10">
        <v>58</v>
      </c>
      <c r="GS136" s="10">
        <v>67</v>
      </c>
      <c r="GT136" s="10">
        <v>55</v>
      </c>
      <c r="GU136" s="10">
        <v>23</v>
      </c>
      <c r="GV136" s="10">
        <v>22</v>
      </c>
      <c r="GW136" s="10">
        <v>39</v>
      </c>
      <c r="GX136" s="10">
        <v>32</v>
      </c>
      <c r="GY136" s="10">
        <v>31</v>
      </c>
      <c r="GZ136" s="10">
        <v>43</v>
      </c>
      <c r="HA136" s="10">
        <v>52</v>
      </c>
      <c r="HB136" s="10">
        <v>56</v>
      </c>
      <c r="HC136" s="10">
        <v>43</v>
      </c>
      <c r="HD136" s="10">
        <v>28</v>
      </c>
      <c r="HE136" s="10">
        <v>30</v>
      </c>
      <c r="HF136" s="10">
        <v>36</v>
      </c>
      <c r="HG136" s="10">
        <v>33</v>
      </c>
      <c r="HH136" s="10">
        <v>28</v>
      </c>
      <c r="HI136" s="10">
        <v>26</v>
      </c>
      <c r="HJ136" s="10">
        <v>35</v>
      </c>
      <c r="HK136" s="10">
        <v>38</v>
      </c>
      <c r="HL136" s="10">
        <v>43</v>
      </c>
      <c r="HM136" s="10">
        <v>46</v>
      </c>
      <c r="HN136" s="10">
        <v>52</v>
      </c>
      <c r="HO136" s="10">
        <v>46</v>
      </c>
      <c r="HP136" s="10">
        <v>52</v>
      </c>
      <c r="HQ136" s="10">
        <v>48</v>
      </c>
      <c r="HR136" s="10">
        <v>45</v>
      </c>
      <c r="HS136" s="10">
        <v>24</v>
      </c>
      <c r="HT136" s="10">
        <v>27</v>
      </c>
      <c r="HU136" s="10">
        <v>28</v>
      </c>
      <c r="HV136" s="10">
        <v>21</v>
      </c>
      <c r="HW136" s="10">
        <v>22</v>
      </c>
      <c r="HX136" s="10">
        <v>35</v>
      </c>
      <c r="HY136" s="10">
        <v>37</v>
      </c>
      <c r="HZ136" s="10">
        <v>33</v>
      </c>
      <c r="IA136" s="10">
        <v>34</v>
      </c>
      <c r="IB136" s="10">
        <v>22</v>
      </c>
      <c r="IC136" s="10">
        <v>28</v>
      </c>
      <c r="ID136" s="10">
        <v>29</v>
      </c>
      <c r="IE136" s="10">
        <v>30</v>
      </c>
      <c r="IF136" s="10">
        <v>34</v>
      </c>
      <c r="IG136" s="10">
        <v>38</v>
      </c>
      <c r="IH136" s="10">
        <v>28</v>
      </c>
      <c r="II136" s="10">
        <v>22</v>
      </c>
      <c r="IJ136" s="10">
        <v>26</v>
      </c>
      <c r="IK136" s="10">
        <v>26</v>
      </c>
      <c r="IL136" s="10">
        <v>35</v>
      </c>
      <c r="IM136" s="10">
        <v>29</v>
      </c>
      <c r="IN136" s="10">
        <v>29</v>
      </c>
      <c r="IO136" s="10">
        <v>14</v>
      </c>
      <c r="IP136" s="10">
        <v>13</v>
      </c>
      <c r="IQ136" s="15">
        <v>35</v>
      </c>
      <c r="IR136" s="21">
        <f t="shared" si="62"/>
        <v>75</v>
      </c>
      <c r="IT136" s="41"/>
      <c r="IU136" s="41"/>
    </row>
    <row r="137" spans="1:255" ht="12.75" customHeight="1" x14ac:dyDescent="0.2">
      <c r="A137" s="21">
        <v>2013</v>
      </c>
      <c r="B137" s="21">
        <v>340230011</v>
      </c>
      <c r="C137" s="20">
        <f>INDEX(Sites!$A:$N,MATCH($B137,Sites!$A:$A,0),2)</f>
        <v>40.462181999999999</v>
      </c>
      <c r="D137" s="21" t="str">
        <f>INDEX(Sites!$A:$N,MATCH($B137,Sites!$A:$A,0),4)</f>
        <v>NJ</v>
      </c>
      <c r="E137" s="21" t="str">
        <f>INDEX(Sites!$A:$N,MATCH($B137,Sites!$A:$A,0),10)</f>
        <v>19.0</v>
      </c>
      <c r="F137" s="40" t="str">
        <f>INDEX(Sites!$A:$N,MATCH($B137,Sites!$A:$A,0),6)</f>
        <v>Rutgers University</v>
      </c>
      <c r="G137" s="16">
        <v>35</v>
      </c>
      <c r="H137" s="10">
        <v>36</v>
      </c>
      <c r="I137" s="10">
        <v>37</v>
      </c>
      <c r="J137" s="10">
        <v>36</v>
      </c>
      <c r="K137" s="10">
        <v>37</v>
      </c>
      <c r="L137" s="10">
        <v>43</v>
      </c>
      <c r="M137" s="10">
        <v>42</v>
      </c>
      <c r="N137" s="10">
        <v>36</v>
      </c>
      <c r="O137" s="10">
        <v>48</v>
      </c>
      <c r="P137" s="10">
        <v>41</v>
      </c>
      <c r="Q137" s="10">
        <v>40</v>
      </c>
      <c r="R137" s="10">
        <v>41</v>
      </c>
      <c r="S137" s="10">
        <v>40</v>
      </c>
      <c r="T137" s="10">
        <v>46</v>
      </c>
      <c r="U137" s="10">
        <v>41</v>
      </c>
      <c r="V137" s="10">
        <v>34</v>
      </c>
      <c r="W137" s="10">
        <v>41</v>
      </c>
      <c r="X137" s="10">
        <v>41</v>
      </c>
      <c r="Y137" s="10">
        <v>38</v>
      </c>
      <c r="Z137" s="10">
        <v>42</v>
      </c>
      <c r="AA137" s="10">
        <v>44</v>
      </c>
      <c r="AB137" s="10">
        <v>40</v>
      </c>
      <c r="AC137" s="10">
        <v>42</v>
      </c>
      <c r="AD137" s="10">
        <v>43</v>
      </c>
      <c r="AE137" s="10">
        <v>27</v>
      </c>
      <c r="AF137" s="10">
        <v>43</v>
      </c>
      <c r="AG137" s="10">
        <v>46</v>
      </c>
      <c r="AH137" s="10">
        <v>41</v>
      </c>
      <c r="AI137" s="10">
        <v>44</v>
      </c>
      <c r="AJ137" s="10">
        <v>52</v>
      </c>
      <c r="AK137" s="10">
        <v>57</v>
      </c>
      <c r="AL137" s="10">
        <v>50</v>
      </c>
      <c r="AM137" s="10">
        <v>48</v>
      </c>
      <c r="AN137" s="10">
        <v>50</v>
      </c>
      <c r="AO137" s="10">
        <v>45</v>
      </c>
      <c r="AP137" s="10">
        <v>55</v>
      </c>
      <c r="AQ137" s="10">
        <v>50</v>
      </c>
      <c r="AR137" s="10">
        <v>55</v>
      </c>
      <c r="AS137" s="10">
        <v>56</v>
      </c>
      <c r="AT137" s="10">
        <v>54</v>
      </c>
      <c r="AU137" s="10">
        <v>49</v>
      </c>
      <c r="AV137" s="10">
        <v>43</v>
      </c>
      <c r="AW137" s="10">
        <v>43</v>
      </c>
      <c r="AX137" s="10">
        <v>45</v>
      </c>
      <c r="AY137" s="10">
        <v>51</v>
      </c>
      <c r="AZ137" s="10">
        <v>39</v>
      </c>
      <c r="BA137" s="10">
        <v>49</v>
      </c>
      <c r="BB137" s="10">
        <v>48</v>
      </c>
      <c r="BC137" s="10">
        <v>38</v>
      </c>
      <c r="BD137" s="10">
        <v>34</v>
      </c>
      <c r="BE137" s="10">
        <v>45</v>
      </c>
      <c r="BF137" s="10">
        <v>50</v>
      </c>
      <c r="BG137" s="10">
        <v>37</v>
      </c>
      <c r="BH137" s="10">
        <v>28</v>
      </c>
      <c r="BI137" s="10">
        <v>48</v>
      </c>
      <c r="BJ137" s="10">
        <v>55</v>
      </c>
      <c r="BK137" s="10">
        <v>60</v>
      </c>
      <c r="BL137" s="10">
        <v>60</v>
      </c>
      <c r="BM137" s="10">
        <v>69</v>
      </c>
      <c r="BN137" s="10">
        <v>46</v>
      </c>
      <c r="BO137" s="10">
        <v>50</v>
      </c>
      <c r="BP137" s="10">
        <v>43</v>
      </c>
      <c r="BQ137" s="10">
        <v>49</v>
      </c>
      <c r="BR137" s="10">
        <v>48</v>
      </c>
      <c r="BS137" s="10">
        <v>48</v>
      </c>
      <c r="BT137" s="10">
        <v>52</v>
      </c>
      <c r="BU137" s="10">
        <v>38</v>
      </c>
      <c r="BV137" s="10">
        <v>31</v>
      </c>
      <c r="BW137" s="10">
        <v>27</v>
      </c>
      <c r="BX137" s="10">
        <v>46</v>
      </c>
      <c r="BY137" s="10">
        <v>56</v>
      </c>
      <c r="BZ137" s="10">
        <v>40</v>
      </c>
      <c r="CA137" s="10">
        <v>45</v>
      </c>
      <c r="CB137" s="10">
        <v>43</v>
      </c>
      <c r="CC137" s="10">
        <v>50</v>
      </c>
      <c r="CD137" s="10">
        <v>59</v>
      </c>
      <c r="CE137" s="10">
        <v>68</v>
      </c>
      <c r="CF137" s="10">
        <v>45</v>
      </c>
      <c r="CG137" s="10">
        <v>38</v>
      </c>
      <c r="CH137" s="10">
        <v>34</v>
      </c>
      <c r="CI137" s="10">
        <v>43</v>
      </c>
      <c r="CJ137" s="10">
        <v>58</v>
      </c>
      <c r="CK137" s="10">
        <v>36</v>
      </c>
      <c r="CL137" s="10">
        <v>30</v>
      </c>
      <c r="CM137" s="10">
        <v>31</v>
      </c>
      <c r="CN137" s="10">
        <v>31</v>
      </c>
      <c r="CO137" s="10">
        <v>41</v>
      </c>
      <c r="CP137" s="10">
        <v>54</v>
      </c>
      <c r="CQ137" s="10">
        <v>27</v>
      </c>
      <c r="CR137" s="10">
        <v>69</v>
      </c>
      <c r="CS137" s="10">
        <v>64</v>
      </c>
      <c r="CT137" s="10">
        <v>74</v>
      </c>
      <c r="CU137" s="10">
        <v>58</v>
      </c>
      <c r="CV137" s="10">
        <v>51</v>
      </c>
      <c r="CW137" s="10">
        <v>44</v>
      </c>
      <c r="CX137" s="10">
        <v>50</v>
      </c>
      <c r="CY137" s="10">
        <v>44</v>
      </c>
      <c r="CZ137" s="10">
        <v>50</v>
      </c>
      <c r="DA137" s="10">
        <v>26</v>
      </c>
      <c r="DB137" s="10">
        <v>34</v>
      </c>
      <c r="DC137" s="10">
        <v>56</v>
      </c>
      <c r="DD137" s="10">
        <v>39</v>
      </c>
      <c r="DE137" s="10">
        <v>50</v>
      </c>
      <c r="DF137" s="10">
        <v>46</v>
      </c>
      <c r="DG137" s="10">
        <v>44</v>
      </c>
      <c r="DH137" s="10">
        <v>38</v>
      </c>
      <c r="DI137" s="10">
        <v>50</v>
      </c>
      <c r="DJ137" s="10">
        <v>60</v>
      </c>
      <c r="DK137" s="10">
        <v>55</v>
      </c>
      <c r="DL137" s="10">
        <v>42</v>
      </c>
      <c r="DM137" s="10">
        <v>46</v>
      </c>
      <c r="DN137" s="10">
        <v>66</v>
      </c>
      <c r="DO137" s="10">
        <v>70</v>
      </c>
      <c r="DP137" s="10">
        <v>70</v>
      </c>
      <c r="DQ137" s="10">
        <v>33</v>
      </c>
      <c r="DR137" s="10">
        <v>63</v>
      </c>
      <c r="DS137" s="10">
        <v>62</v>
      </c>
      <c r="DT137" s="10">
        <v>60</v>
      </c>
      <c r="DU137" s="10">
        <v>59</v>
      </c>
      <c r="DV137" s="10">
        <v>51</v>
      </c>
      <c r="DW137" s="10">
        <v>69</v>
      </c>
      <c r="DX137" s="10">
        <v>34</v>
      </c>
      <c r="DY137" s="10">
        <v>25</v>
      </c>
      <c r="DZ137" s="10">
        <v>31</v>
      </c>
      <c r="EA137" s="10">
        <v>28</v>
      </c>
      <c r="EB137" s="10">
        <v>33</v>
      </c>
      <c r="EC137" s="10">
        <v>49</v>
      </c>
      <c r="ED137" s="10">
        <v>45</v>
      </c>
      <c r="EE137" s="10">
        <v>46</v>
      </c>
      <c r="EF137" s="10">
        <v>52</v>
      </c>
      <c r="EG137" s="10">
        <v>70</v>
      </c>
      <c r="EH137" s="10">
        <v>57</v>
      </c>
      <c r="EI137" s="10">
        <v>52</v>
      </c>
      <c r="EJ137" s="10">
        <v>34</v>
      </c>
      <c r="EK137" s="10">
        <v>25</v>
      </c>
      <c r="EL137" s="10">
        <v>25</v>
      </c>
      <c r="EM137" s="10">
        <v>47</v>
      </c>
      <c r="EN137" s="10">
        <v>53</v>
      </c>
      <c r="EO137" s="10">
        <v>63</v>
      </c>
      <c r="EP137" s="10">
        <v>63</v>
      </c>
      <c r="EQ137" s="10">
        <v>68</v>
      </c>
      <c r="ER137" s="10">
        <v>58</v>
      </c>
      <c r="ES137" s="10">
        <v>62</v>
      </c>
      <c r="ET137" s="10">
        <v>51</v>
      </c>
      <c r="EU137" s="10">
        <v>48</v>
      </c>
      <c r="EV137" s="10">
        <v>37</v>
      </c>
      <c r="EW137" s="10">
        <v>17</v>
      </c>
      <c r="EX137" s="10">
        <v>47</v>
      </c>
      <c r="EY137" s="10">
        <v>59</v>
      </c>
      <c r="EZ137" s="10">
        <v>45</v>
      </c>
      <c r="FA137" s="10">
        <v>52</v>
      </c>
      <c r="FB137" s="10">
        <v>49</v>
      </c>
      <c r="FC137" s="10">
        <v>54</v>
      </c>
      <c r="FD137" s="10">
        <v>39</v>
      </c>
      <c r="FE137" s="10">
        <v>54</v>
      </c>
      <c r="FF137" s="10">
        <v>35</v>
      </c>
      <c r="FG137" s="10">
        <v>35</v>
      </c>
      <c r="FH137" s="10">
        <v>38</v>
      </c>
      <c r="FI137" s="10">
        <v>60</v>
      </c>
      <c r="FJ137" s="10">
        <v>42</v>
      </c>
      <c r="FK137" s="10">
        <v>39</v>
      </c>
      <c r="FL137" s="10">
        <v>45</v>
      </c>
      <c r="FM137" s="10">
        <v>45</v>
      </c>
      <c r="FN137" s="10">
        <v>42</v>
      </c>
      <c r="FO137" s="10">
        <v>48</v>
      </c>
      <c r="FP137" s="10">
        <v>50</v>
      </c>
      <c r="FQ137" s="10">
        <v>30</v>
      </c>
      <c r="FR137" s="10">
        <v>41</v>
      </c>
      <c r="FS137" s="10">
        <v>53</v>
      </c>
      <c r="FT137" s="10">
        <v>64</v>
      </c>
      <c r="FU137" s="10">
        <v>52</v>
      </c>
      <c r="FV137" s="10">
        <v>47</v>
      </c>
      <c r="FW137" s="10">
        <v>54</v>
      </c>
      <c r="FX137" s="10">
        <v>65</v>
      </c>
      <c r="FY137" s="10">
        <v>33</v>
      </c>
      <c r="FZ137" s="10">
        <v>30</v>
      </c>
      <c r="GA137" s="10">
        <v>54</v>
      </c>
      <c r="GB137" s="10">
        <v>52</v>
      </c>
      <c r="GC137" s="10">
        <v>56</v>
      </c>
      <c r="GD137" s="10">
        <v>52</v>
      </c>
      <c r="GE137" s="10">
        <v>37</v>
      </c>
      <c r="GF137" s="10">
        <v>53</v>
      </c>
      <c r="GG137" s="10">
        <v>53</v>
      </c>
      <c r="GH137" s="10">
        <v>48</v>
      </c>
      <c r="GI137" s="10">
        <v>43</v>
      </c>
      <c r="GJ137" s="10">
        <v>34</v>
      </c>
      <c r="GK137" s="10">
        <v>42</v>
      </c>
      <c r="GL137" s="10">
        <v>45</v>
      </c>
      <c r="GM137" s="10">
        <v>38</v>
      </c>
      <c r="GN137" s="10">
        <v>40</v>
      </c>
      <c r="GO137" s="10">
        <v>50</v>
      </c>
      <c r="GP137" s="10">
        <v>44</v>
      </c>
      <c r="GQ137" s="10">
        <v>36</v>
      </c>
      <c r="GR137" s="10">
        <v>61</v>
      </c>
      <c r="GS137" s="10">
        <v>67</v>
      </c>
      <c r="GT137" s="10">
        <v>56</v>
      </c>
      <c r="GU137" s="10">
        <v>25</v>
      </c>
      <c r="GV137" s="10">
        <v>22</v>
      </c>
      <c r="GW137" s="10">
        <v>37</v>
      </c>
      <c r="GX137" s="10">
        <v>33</v>
      </c>
      <c r="GY137" s="10">
        <v>29</v>
      </c>
      <c r="GZ137" s="10">
        <v>44</v>
      </c>
      <c r="HA137" s="10">
        <v>58</v>
      </c>
      <c r="HB137" s="10">
        <v>59</v>
      </c>
      <c r="HC137" s="10">
        <v>40</v>
      </c>
      <c r="HD137" s="10">
        <v>30</v>
      </c>
      <c r="HE137" s="10">
        <v>28</v>
      </c>
      <c r="HF137" s="10">
        <v>35</v>
      </c>
      <c r="HG137" s="10">
        <v>32</v>
      </c>
      <c r="HH137" s="10">
        <v>26</v>
      </c>
      <c r="HI137" s="10">
        <v>18</v>
      </c>
      <c r="HJ137" s="10">
        <v>36</v>
      </c>
      <c r="HK137" s="10">
        <v>41</v>
      </c>
      <c r="HL137" s="10">
        <v>44</v>
      </c>
      <c r="HM137" s="10">
        <v>48</v>
      </c>
      <c r="HN137" s="10">
        <v>56</v>
      </c>
      <c r="HO137" s="10">
        <v>47</v>
      </c>
      <c r="HP137" s="10">
        <v>55</v>
      </c>
      <c r="HQ137" s="10">
        <v>40</v>
      </c>
      <c r="HR137" s="10">
        <v>47</v>
      </c>
      <c r="HS137" s="10">
        <v>27</v>
      </c>
      <c r="HT137" s="10">
        <v>29</v>
      </c>
      <c r="HU137" s="10">
        <v>26</v>
      </c>
      <c r="HV137" s="10">
        <v>18</v>
      </c>
      <c r="HW137" s="10">
        <v>22</v>
      </c>
      <c r="HX137" s="10">
        <v>34</v>
      </c>
      <c r="HY137" s="10">
        <v>37</v>
      </c>
      <c r="HZ137" s="10">
        <v>30</v>
      </c>
      <c r="IA137" s="10">
        <v>35</v>
      </c>
      <c r="IB137" s="10">
        <v>23</v>
      </c>
      <c r="IC137" s="10">
        <v>29</v>
      </c>
      <c r="ID137" s="10">
        <v>29</v>
      </c>
      <c r="IE137" s="10">
        <v>33</v>
      </c>
      <c r="IF137" s="10">
        <v>34</v>
      </c>
      <c r="IG137" s="10">
        <v>38</v>
      </c>
      <c r="IH137" s="10">
        <v>31</v>
      </c>
      <c r="II137" s="10">
        <v>22</v>
      </c>
      <c r="IJ137" s="10">
        <v>27</v>
      </c>
      <c r="IK137" s="10">
        <v>26</v>
      </c>
      <c r="IL137" s="10">
        <v>36</v>
      </c>
      <c r="IM137" s="10">
        <v>29</v>
      </c>
      <c r="IN137" s="10">
        <v>31</v>
      </c>
      <c r="IO137" s="10">
        <v>10</v>
      </c>
      <c r="IP137" s="10">
        <v>24</v>
      </c>
      <c r="IQ137" s="15">
        <v>39</v>
      </c>
      <c r="IR137" s="21">
        <f t="shared" si="62"/>
        <v>74</v>
      </c>
      <c r="IT137" s="41"/>
      <c r="IU137" s="41"/>
    </row>
    <row r="138" spans="1:255" ht="12.75" customHeight="1" x14ac:dyDescent="0.2">
      <c r="A138" s="24">
        <v>2013</v>
      </c>
      <c r="B138" s="24">
        <v>340219991</v>
      </c>
      <c r="C138" s="23">
        <f>INDEX(Sites!$A:$N,MATCH($B138,Sites!$A:$A,0),2)</f>
        <v>40.3125</v>
      </c>
      <c r="D138" s="24" t="str">
        <f>INDEX(Sites!$A:$N,MATCH($B138,Sites!$A:$A,0),4)</f>
        <v>NJ</v>
      </c>
      <c r="E138" s="24" t="str">
        <f>INDEX(Sites!$A:$N,MATCH($B138,Sites!$A:$A,0),10)</f>
        <v>61.0</v>
      </c>
      <c r="F138" s="94" t="str">
        <f>INDEX(Sites!$A:$N,MATCH($B138,Sites!$A:$A,0),6)</f>
        <v>Washington Crossing</v>
      </c>
      <c r="G138" s="14">
        <v>37</v>
      </c>
      <c r="H138" s="12">
        <v>35</v>
      </c>
      <c r="I138" s="12">
        <v>37</v>
      </c>
      <c r="J138" s="12">
        <v>36</v>
      </c>
      <c r="K138" s="12">
        <v>39</v>
      </c>
      <c r="L138" s="12">
        <v>42</v>
      </c>
      <c r="M138" s="12">
        <v>43</v>
      </c>
      <c r="N138" s="12">
        <v>45</v>
      </c>
      <c r="O138" s="12">
        <v>50</v>
      </c>
      <c r="P138" s="12">
        <v>46</v>
      </c>
      <c r="Q138" s="12">
        <v>40</v>
      </c>
      <c r="R138" s="12">
        <v>40</v>
      </c>
      <c r="S138" s="12">
        <v>41</v>
      </c>
      <c r="T138" s="12">
        <v>46</v>
      </c>
      <c r="U138" s="12">
        <v>42</v>
      </c>
      <c r="V138" s="12">
        <v>36</v>
      </c>
      <c r="W138" s="12">
        <v>41</v>
      </c>
      <c r="X138" s="12">
        <v>41</v>
      </c>
      <c r="Y138" s="12">
        <v>41</v>
      </c>
      <c r="Z138" s="12">
        <v>43</v>
      </c>
      <c r="AA138" s="12">
        <v>43</v>
      </c>
      <c r="AB138" s="12">
        <v>40</v>
      </c>
      <c r="AC138" s="12">
        <v>43</v>
      </c>
      <c r="AD138" s="12">
        <v>44</v>
      </c>
      <c r="AE138" s="12">
        <v>34</v>
      </c>
      <c r="AF138" s="12">
        <v>45</v>
      </c>
      <c r="AG138" s="12">
        <v>46</v>
      </c>
      <c r="AH138" s="12">
        <v>41</v>
      </c>
      <c r="AI138" s="12">
        <v>45</v>
      </c>
      <c r="AJ138" s="12">
        <v>52</v>
      </c>
      <c r="AK138" s="12">
        <v>55</v>
      </c>
      <c r="AL138" s="12">
        <v>51</v>
      </c>
      <c r="AM138" s="12">
        <v>49</v>
      </c>
      <c r="AN138" s="12">
        <v>50</v>
      </c>
      <c r="AO138" s="12">
        <v>42</v>
      </c>
      <c r="AP138" s="12">
        <v>56</v>
      </c>
      <c r="AQ138" s="12">
        <v>50</v>
      </c>
      <c r="AR138" s="12">
        <v>56</v>
      </c>
      <c r="AS138" s="12">
        <v>58</v>
      </c>
      <c r="AT138" s="12">
        <v>57</v>
      </c>
      <c r="AU138" s="12">
        <v>57</v>
      </c>
      <c r="AV138" s="12">
        <v>42</v>
      </c>
      <c r="AW138" s="12">
        <v>42</v>
      </c>
      <c r="AX138" s="12">
        <v>46</v>
      </c>
      <c r="AY138" s="12">
        <v>51</v>
      </c>
      <c r="AZ138" s="12">
        <v>44</v>
      </c>
      <c r="BA138" s="12">
        <v>51</v>
      </c>
      <c r="BB138" s="12">
        <v>51</v>
      </c>
      <c r="BC138" s="12">
        <v>39</v>
      </c>
      <c r="BD138" s="12">
        <v>37</v>
      </c>
      <c r="BE138" s="12">
        <v>46</v>
      </c>
      <c r="BF138" s="12">
        <v>50</v>
      </c>
      <c r="BG138" s="12">
        <v>40</v>
      </c>
      <c r="BH138" s="12">
        <v>31</v>
      </c>
      <c r="BI138" s="12">
        <v>49</v>
      </c>
      <c r="BJ138" s="12">
        <v>56</v>
      </c>
      <c r="BK138" s="12">
        <v>60</v>
      </c>
      <c r="BL138" s="12">
        <v>60</v>
      </c>
      <c r="BM138" s="12">
        <v>69</v>
      </c>
      <c r="BN138" s="12">
        <v>44</v>
      </c>
      <c r="BO138" s="12">
        <v>56</v>
      </c>
      <c r="BP138" s="12">
        <v>48</v>
      </c>
      <c r="BQ138" s="12">
        <v>49</v>
      </c>
      <c r="BR138" s="12">
        <v>51</v>
      </c>
      <c r="BS138" s="12">
        <v>47</v>
      </c>
      <c r="BT138" s="12">
        <v>55</v>
      </c>
      <c r="BU138" s="12">
        <v>40</v>
      </c>
      <c r="BV138" s="12">
        <v>32</v>
      </c>
      <c r="BW138" s="12">
        <v>34</v>
      </c>
      <c r="BX138" s="12">
        <v>47</v>
      </c>
      <c r="BY138" s="12">
        <v>60</v>
      </c>
      <c r="BZ138" s="12">
        <v>39</v>
      </c>
      <c r="CA138" s="12">
        <v>44</v>
      </c>
      <c r="CB138" s="12">
        <v>45</v>
      </c>
      <c r="CC138" s="12">
        <v>50</v>
      </c>
      <c r="CD138" s="12">
        <v>56</v>
      </c>
      <c r="CE138" s="12">
        <v>67</v>
      </c>
      <c r="CF138" s="12">
        <v>50</v>
      </c>
      <c r="CG138" s="12">
        <v>38</v>
      </c>
      <c r="CH138" s="12">
        <v>30</v>
      </c>
      <c r="CI138" s="12">
        <v>38</v>
      </c>
      <c r="CJ138" s="12">
        <v>50</v>
      </c>
      <c r="CK138" s="12">
        <v>59</v>
      </c>
      <c r="CL138" s="12">
        <v>29</v>
      </c>
      <c r="CM138" s="12">
        <v>23</v>
      </c>
      <c r="CN138" s="12">
        <v>34</v>
      </c>
      <c r="CO138" s="12">
        <v>40</v>
      </c>
      <c r="CP138" s="12">
        <v>54</v>
      </c>
      <c r="CQ138" s="12">
        <v>22</v>
      </c>
      <c r="CR138" s="12">
        <v>66</v>
      </c>
      <c r="CS138" s="12">
        <v>65</v>
      </c>
      <c r="CT138" s="12">
        <v>77</v>
      </c>
      <c r="CU138" s="12">
        <v>62</v>
      </c>
      <c r="CV138" s="12">
        <v>46</v>
      </c>
      <c r="CW138" s="12">
        <v>37</v>
      </c>
      <c r="CX138" s="12">
        <v>51</v>
      </c>
      <c r="CY138" s="12">
        <v>56</v>
      </c>
      <c r="CZ138" s="12">
        <v>49</v>
      </c>
      <c r="DA138" s="12">
        <v>26</v>
      </c>
      <c r="DB138" s="12">
        <v>33</v>
      </c>
      <c r="DC138" s="12">
        <v>56</v>
      </c>
      <c r="DD138" s="12">
        <v>29</v>
      </c>
      <c r="DE138" s="12">
        <v>49</v>
      </c>
      <c r="DF138" s="12">
        <v>44</v>
      </c>
      <c r="DG138" s="12">
        <v>35</v>
      </c>
      <c r="DH138" s="12">
        <v>37</v>
      </c>
      <c r="DI138" s="12">
        <v>47</v>
      </c>
      <c r="DJ138" s="12">
        <v>58</v>
      </c>
      <c r="DK138" s="12">
        <v>56</v>
      </c>
      <c r="DL138" s="12">
        <v>33</v>
      </c>
      <c r="DM138" s="12">
        <v>41</v>
      </c>
      <c r="DN138" s="12">
        <v>63</v>
      </c>
      <c r="DO138" s="12">
        <v>77</v>
      </c>
      <c r="DP138" s="12">
        <v>58</v>
      </c>
      <c r="DQ138" s="12">
        <v>34</v>
      </c>
      <c r="DR138" s="12">
        <v>60</v>
      </c>
      <c r="DS138" s="12">
        <v>63</v>
      </c>
      <c r="DT138" s="12">
        <v>59</v>
      </c>
      <c r="DU138" s="12">
        <v>61</v>
      </c>
      <c r="DV138" s="12">
        <v>51</v>
      </c>
      <c r="DW138" s="12">
        <v>62</v>
      </c>
      <c r="DX138" s="12">
        <v>35</v>
      </c>
      <c r="DY138" s="12">
        <v>26</v>
      </c>
      <c r="DZ138" s="12">
        <v>32</v>
      </c>
      <c r="EA138" s="12">
        <v>29</v>
      </c>
      <c r="EB138" s="12" t="s">
        <v>71</v>
      </c>
      <c r="EC138" s="12" t="s">
        <v>71</v>
      </c>
      <c r="ED138" s="12">
        <v>42</v>
      </c>
      <c r="EE138" s="12">
        <v>45</v>
      </c>
      <c r="EF138" s="12">
        <v>50</v>
      </c>
      <c r="EG138" s="12">
        <v>62</v>
      </c>
      <c r="EH138" s="12">
        <v>58</v>
      </c>
      <c r="EI138" s="12">
        <v>50</v>
      </c>
      <c r="EJ138" s="12">
        <v>35</v>
      </c>
      <c r="EK138" s="12">
        <v>29</v>
      </c>
      <c r="EL138" s="12">
        <v>25</v>
      </c>
      <c r="EM138" s="12">
        <v>44</v>
      </c>
      <c r="EN138" s="12">
        <v>46</v>
      </c>
      <c r="EO138" s="12">
        <v>49</v>
      </c>
      <c r="EP138" s="12">
        <v>57</v>
      </c>
      <c r="EQ138" s="12">
        <v>66</v>
      </c>
      <c r="ER138" s="12">
        <v>55</v>
      </c>
      <c r="ES138" s="12">
        <v>57</v>
      </c>
      <c r="ET138" s="12">
        <v>48</v>
      </c>
      <c r="EU138" s="12">
        <v>45</v>
      </c>
      <c r="EV138" s="12">
        <v>35</v>
      </c>
      <c r="EW138" s="12">
        <v>19</v>
      </c>
      <c r="EX138" s="12">
        <v>45</v>
      </c>
      <c r="EY138" s="12">
        <v>57</v>
      </c>
      <c r="EZ138" s="12">
        <v>35</v>
      </c>
      <c r="FA138" s="12">
        <v>48</v>
      </c>
      <c r="FB138" s="12">
        <v>49</v>
      </c>
      <c r="FC138" s="12">
        <v>51</v>
      </c>
      <c r="FD138" s="12">
        <v>34</v>
      </c>
      <c r="FE138" s="12">
        <v>52</v>
      </c>
      <c r="FF138" s="12">
        <v>33</v>
      </c>
      <c r="FG138" s="12">
        <v>34</v>
      </c>
      <c r="FH138" s="12">
        <v>38</v>
      </c>
      <c r="FI138" s="12">
        <v>45</v>
      </c>
      <c r="FJ138" s="12">
        <v>38</v>
      </c>
      <c r="FK138" s="12">
        <v>42</v>
      </c>
      <c r="FL138" s="12" t="s">
        <v>71</v>
      </c>
      <c r="FM138" s="12">
        <v>46</v>
      </c>
      <c r="FN138" s="12">
        <v>40</v>
      </c>
      <c r="FO138" s="12">
        <v>43</v>
      </c>
      <c r="FP138" s="12">
        <v>47</v>
      </c>
      <c r="FQ138" s="12">
        <v>31</v>
      </c>
      <c r="FR138" s="12">
        <v>41</v>
      </c>
      <c r="FS138" s="12">
        <v>50</v>
      </c>
      <c r="FT138" s="12">
        <v>58</v>
      </c>
      <c r="FU138" s="12">
        <v>47</v>
      </c>
      <c r="FV138" s="12">
        <v>43</v>
      </c>
      <c r="FW138" s="12">
        <v>51</v>
      </c>
      <c r="FX138" s="12">
        <v>65</v>
      </c>
      <c r="FY138" s="12">
        <v>39</v>
      </c>
      <c r="FZ138" s="12">
        <v>30</v>
      </c>
      <c r="GA138" s="12">
        <v>45</v>
      </c>
      <c r="GB138" s="12">
        <v>53</v>
      </c>
      <c r="GC138" s="12">
        <v>62</v>
      </c>
      <c r="GD138" s="12">
        <v>52</v>
      </c>
      <c r="GE138" s="12">
        <v>25</v>
      </c>
      <c r="GF138" s="12">
        <v>55</v>
      </c>
      <c r="GG138" s="12">
        <v>55</v>
      </c>
      <c r="GH138" s="12">
        <v>50</v>
      </c>
      <c r="GI138" s="12">
        <v>49</v>
      </c>
      <c r="GJ138" s="12">
        <v>36</v>
      </c>
      <c r="GK138" s="12">
        <v>41</v>
      </c>
      <c r="GL138" s="12">
        <v>46</v>
      </c>
      <c r="GM138" s="12">
        <v>43</v>
      </c>
      <c r="GN138" s="12">
        <v>38</v>
      </c>
      <c r="GO138" s="12">
        <v>51</v>
      </c>
      <c r="GP138" s="12">
        <v>46</v>
      </c>
      <c r="GQ138" s="12">
        <v>36</v>
      </c>
      <c r="GR138" s="12">
        <v>64</v>
      </c>
      <c r="GS138" s="12">
        <v>70</v>
      </c>
      <c r="GT138" s="12">
        <v>60</v>
      </c>
      <c r="GU138" s="12">
        <v>26</v>
      </c>
      <c r="GV138" s="12">
        <v>23</v>
      </c>
      <c r="GW138" s="12">
        <v>38</v>
      </c>
      <c r="GX138" s="12">
        <v>37</v>
      </c>
      <c r="GY138" s="12">
        <v>33</v>
      </c>
      <c r="GZ138" s="12">
        <v>43</v>
      </c>
      <c r="HA138" s="12">
        <v>57</v>
      </c>
      <c r="HB138" s="12">
        <v>62</v>
      </c>
      <c r="HC138" s="12">
        <v>48</v>
      </c>
      <c r="HD138" s="12">
        <v>29</v>
      </c>
      <c r="HE138" s="12">
        <v>32</v>
      </c>
      <c r="HF138" s="12">
        <v>40</v>
      </c>
      <c r="HG138" s="12">
        <v>34</v>
      </c>
      <c r="HH138" s="12">
        <v>32</v>
      </c>
      <c r="HI138" s="12">
        <v>33</v>
      </c>
      <c r="HJ138" s="12">
        <v>39</v>
      </c>
      <c r="HK138" s="12">
        <v>38</v>
      </c>
      <c r="HL138" s="12" t="s">
        <v>71</v>
      </c>
      <c r="HM138" s="12" t="s">
        <v>71</v>
      </c>
      <c r="HN138" s="12">
        <v>52</v>
      </c>
      <c r="HO138" s="12" t="s">
        <v>71</v>
      </c>
      <c r="HP138" s="12">
        <v>55</v>
      </c>
      <c r="HQ138" s="12">
        <v>53</v>
      </c>
      <c r="HR138" s="12">
        <v>44</v>
      </c>
      <c r="HS138" s="12">
        <v>24</v>
      </c>
      <c r="HT138" s="12">
        <v>27</v>
      </c>
      <c r="HU138" s="12">
        <v>23</v>
      </c>
      <c r="HV138" s="12">
        <v>18</v>
      </c>
      <c r="HW138" s="12">
        <v>17</v>
      </c>
      <c r="HX138" s="12">
        <v>29</v>
      </c>
      <c r="HY138" s="12">
        <v>31</v>
      </c>
      <c r="HZ138" s="12" t="s">
        <v>71</v>
      </c>
      <c r="IA138" s="12" t="s">
        <v>71</v>
      </c>
      <c r="IB138" s="12">
        <v>19</v>
      </c>
      <c r="IC138" s="12">
        <v>24</v>
      </c>
      <c r="ID138" s="12">
        <v>25</v>
      </c>
      <c r="IE138" s="12" t="s">
        <v>71</v>
      </c>
      <c r="IF138" s="12">
        <v>31</v>
      </c>
      <c r="IG138" s="12" t="s">
        <v>71</v>
      </c>
      <c r="IH138" s="12">
        <v>23</v>
      </c>
      <c r="II138" s="12">
        <v>23</v>
      </c>
      <c r="IJ138" s="12" t="s">
        <v>71</v>
      </c>
      <c r="IK138" s="12" t="s">
        <v>71</v>
      </c>
      <c r="IL138" s="12" t="s">
        <v>71</v>
      </c>
      <c r="IM138" s="12" t="s">
        <v>71</v>
      </c>
      <c r="IN138" s="12" t="s">
        <v>71</v>
      </c>
      <c r="IO138" s="12" t="s">
        <v>71</v>
      </c>
      <c r="IP138" s="12" t="s">
        <v>71</v>
      </c>
      <c r="IQ138" s="9" t="s">
        <v>71</v>
      </c>
      <c r="IR138" s="24">
        <f t="shared" si="62"/>
        <v>77</v>
      </c>
      <c r="IT138" s="41"/>
      <c r="IU138" s="41"/>
    </row>
    <row r="139" spans="1:255" ht="12.75" customHeight="1" x14ac:dyDescent="0.2">
      <c r="B139" s="11" t="s">
        <v>71</v>
      </c>
      <c r="IT139" s="41"/>
      <c r="IU139" s="41"/>
    </row>
    <row r="140" spans="1:255" ht="12.75" customHeight="1" x14ac:dyDescent="0.2">
      <c r="B140" s="11" t="s">
        <v>71</v>
      </c>
      <c r="IT140" s="41"/>
      <c r="IU140" s="41"/>
    </row>
    <row r="141" spans="1:255" ht="12.75" customHeight="1" x14ac:dyDescent="0.2">
      <c r="B141" s="11" t="s">
        <v>71</v>
      </c>
      <c r="IT141" s="41"/>
      <c r="IU141" s="41"/>
    </row>
    <row r="142" spans="1:255" ht="12.75" customHeight="1" x14ac:dyDescent="0.2">
      <c r="A142" s="44">
        <v>2012</v>
      </c>
      <c r="B142" s="44">
        <v>340071001</v>
      </c>
      <c r="C142" s="45">
        <f>INDEX(Sites!$A:$N,MATCH($B142,Sites!$A:$A,0),2)</f>
        <v>39.684249999999999</v>
      </c>
      <c r="D142" s="44" t="str">
        <f>INDEX(Sites!$A:$N,MATCH($B142,Sites!$A:$A,0),4)</f>
        <v>NJ</v>
      </c>
      <c r="E142" s="44" t="str">
        <f>INDEX(Sites!$A:$N,MATCH($B142,Sites!$A:$A,0),10)</f>
        <v>33.0</v>
      </c>
      <c r="F142" s="44" t="str">
        <f>INDEX(Sites!$A:$N,MATCH($B142,Sites!$A:$A,0),6)</f>
        <v>Ancora State Hospital</v>
      </c>
      <c r="G142" s="18" t="s">
        <v>71</v>
      </c>
      <c r="H142" s="17" t="s">
        <v>71</v>
      </c>
      <c r="I142" s="17" t="s">
        <v>71</v>
      </c>
      <c r="J142" s="17" t="s">
        <v>71</v>
      </c>
      <c r="K142" s="17" t="s">
        <v>71</v>
      </c>
      <c r="L142" s="17" t="s">
        <v>71</v>
      </c>
      <c r="M142" s="17" t="s">
        <v>71</v>
      </c>
      <c r="N142" s="17" t="s">
        <v>71</v>
      </c>
      <c r="O142" s="17" t="s">
        <v>71</v>
      </c>
      <c r="P142" s="17" t="s">
        <v>71</v>
      </c>
      <c r="Q142" s="17" t="s">
        <v>71</v>
      </c>
      <c r="R142" s="17" t="s">
        <v>71</v>
      </c>
      <c r="S142" s="17" t="s">
        <v>71</v>
      </c>
      <c r="T142" s="17" t="s">
        <v>71</v>
      </c>
      <c r="U142" s="17" t="s">
        <v>71</v>
      </c>
      <c r="V142" s="17" t="s">
        <v>71</v>
      </c>
      <c r="W142" s="17" t="s">
        <v>71</v>
      </c>
      <c r="X142" s="17" t="s">
        <v>71</v>
      </c>
      <c r="Y142" s="17" t="s">
        <v>71</v>
      </c>
      <c r="Z142" s="17" t="s">
        <v>71</v>
      </c>
      <c r="AA142" s="17">
        <v>38</v>
      </c>
      <c r="AB142" s="17">
        <v>42</v>
      </c>
      <c r="AC142" s="17">
        <v>57</v>
      </c>
      <c r="AD142" s="17">
        <v>40</v>
      </c>
      <c r="AE142" s="17">
        <v>38</v>
      </c>
      <c r="AF142" s="17">
        <v>45</v>
      </c>
      <c r="AG142" s="17">
        <v>40</v>
      </c>
      <c r="AH142" s="17" t="s">
        <v>71</v>
      </c>
      <c r="AI142" s="17">
        <v>31</v>
      </c>
      <c r="AJ142" s="17">
        <v>41</v>
      </c>
      <c r="AK142" s="17">
        <v>45</v>
      </c>
      <c r="AL142" s="17">
        <v>43</v>
      </c>
      <c r="AM142" s="17">
        <v>49</v>
      </c>
      <c r="AN142" s="17">
        <v>52</v>
      </c>
      <c r="AO142" s="17">
        <v>56</v>
      </c>
      <c r="AP142" s="17">
        <v>38</v>
      </c>
      <c r="AQ142" s="17">
        <v>50</v>
      </c>
      <c r="AR142" s="17">
        <v>54</v>
      </c>
      <c r="AS142" s="17">
        <v>61</v>
      </c>
      <c r="AT142" s="17">
        <v>55</v>
      </c>
      <c r="AU142" s="17">
        <v>54</v>
      </c>
      <c r="AV142" s="17">
        <v>33</v>
      </c>
      <c r="AW142" s="17">
        <v>39</v>
      </c>
      <c r="AX142" s="17">
        <v>48</v>
      </c>
      <c r="AY142" s="17">
        <v>63</v>
      </c>
      <c r="AZ142" s="17">
        <v>69</v>
      </c>
      <c r="BA142" s="17">
        <v>63</v>
      </c>
      <c r="BB142" s="17">
        <v>58</v>
      </c>
      <c r="BC142" s="17">
        <v>39</v>
      </c>
      <c r="BD142" s="17">
        <v>58</v>
      </c>
      <c r="BE142" s="17">
        <v>47</v>
      </c>
      <c r="BF142" s="17">
        <v>51</v>
      </c>
      <c r="BG142" s="17">
        <v>27</v>
      </c>
      <c r="BH142" s="17">
        <v>32</v>
      </c>
      <c r="BI142" s="17">
        <v>56</v>
      </c>
      <c r="BJ142" s="17">
        <v>57</v>
      </c>
      <c r="BK142" s="17">
        <v>47</v>
      </c>
      <c r="BL142" s="17">
        <v>38</v>
      </c>
      <c r="BM142" s="17">
        <v>49</v>
      </c>
      <c r="BN142" s="17">
        <v>61</v>
      </c>
      <c r="BO142" s="17">
        <v>55</v>
      </c>
      <c r="BP142" s="17">
        <v>51</v>
      </c>
      <c r="BQ142" s="17">
        <v>35</v>
      </c>
      <c r="BR142" s="17">
        <v>34</v>
      </c>
      <c r="BS142" s="17">
        <v>52</v>
      </c>
      <c r="BT142" s="17">
        <v>36</v>
      </c>
      <c r="BU142" s="17">
        <v>40</v>
      </c>
      <c r="BV142" s="17">
        <v>42</v>
      </c>
      <c r="BW142" s="17">
        <v>53</v>
      </c>
      <c r="BX142" s="17">
        <v>38</v>
      </c>
      <c r="BY142" s="17">
        <v>45</v>
      </c>
      <c r="BZ142" s="17">
        <v>52</v>
      </c>
      <c r="CA142" s="17">
        <v>73</v>
      </c>
      <c r="CB142" s="17">
        <v>64</v>
      </c>
      <c r="CC142" s="17">
        <v>47</v>
      </c>
      <c r="CD142" s="17">
        <v>43</v>
      </c>
      <c r="CE142" s="17">
        <v>54</v>
      </c>
      <c r="CF142" s="17">
        <v>52</v>
      </c>
      <c r="CG142" s="17">
        <v>47</v>
      </c>
      <c r="CH142" s="17">
        <v>60</v>
      </c>
      <c r="CI142" s="17">
        <v>40</v>
      </c>
      <c r="CJ142" s="17">
        <v>26</v>
      </c>
      <c r="CK142" s="17">
        <v>29</v>
      </c>
      <c r="CL142" s="17">
        <v>39</v>
      </c>
      <c r="CM142" s="17">
        <v>52</v>
      </c>
      <c r="CN142" s="17">
        <v>27</v>
      </c>
      <c r="CO142" s="17">
        <v>37</v>
      </c>
      <c r="CP142" s="17">
        <v>36</v>
      </c>
      <c r="CQ142" s="17">
        <v>64</v>
      </c>
      <c r="CR142" s="17">
        <v>45</v>
      </c>
      <c r="CS142" s="17">
        <v>44</v>
      </c>
      <c r="CT142" s="17">
        <v>74</v>
      </c>
      <c r="CU142" s="17">
        <v>62</v>
      </c>
      <c r="CV142" s="17">
        <v>52</v>
      </c>
      <c r="CW142" s="17">
        <v>59</v>
      </c>
      <c r="CX142" s="17">
        <v>37</v>
      </c>
      <c r="CY142" s="17">
        <v>37</v>
      </c>
      <c r="CZ142" s="17">
        <v>49</v>
      </c>
      <c r="DA142" s="17">
        <v>54</v>
      </c>
      <c r="DB142" s="17">
        <v>58</v>
      </c>
      <c r="DC142" s="17">
        <v>73</v>
      </c>
      <c r="DD142" s="17">
        <v>82</v>
      </c>
      <c r="DE142" s="17">
        <v>57</v>
      </c>
      <c r="DF142" s="17">
        <v>36</v>
      </c>
      <c r="DG142" s="17">
        <v>40</v>
      </c>
      <c r="DH142" s="17">
        <v>40</v>
      </c>
      <c r="DI142" s="17">
        <v>56</v>
      </c>
      <c r="DJ142" s="17">
        <v>45</v>
      </c>
      <c r="DK142" s="17">
        <v>39</v>
      </c>
      <c r="DL142" s="17">
        <v>35</v>
      </c>
      <c r="DM142" s="17">
        <v>44</v>
      </c>
      <c r="DN142" s="17">
        <v>92</v>
      </c>
      <c r="DO142" s="17">
        <v>97</v>
      </c>
      <c r="DP142" s="17">
        <v>82</v>
      </c>
      <c r="DQ142" s="17">
        <v>58</v>
      </c>
      <c r="DR142" s="17">
        <v>52</v>
      </c>
      <c r="DS142" s="17">
        <v>61</v>
      </c>
      <c r="DT142" s="17">
        <v>37</v>
      </c>
      <c r="DU142" s="17">
        <v>52</v>
      </c>
      <c r="DV142" s="17">
        <v>83</v>
      </c>
      <c r="DW142" s="17">
        <v>97</v>
      </c>
      <c r="DX142" s="17">
        <v>76</v>
      </c>
      <c r="DY142" s="17">
        <v>77</v>
      </c>
      <c r="DZ142" s="17">
        <v>57</v>
      </c>
      <c r="EA142" s="17">
        <v>65</v>
      </c>
      <c r="EB142" s="17">
        <v>80</v>
      </c>
      <c r="EC142" s="17">
        <v>75</v>
      </c>
      <c r="ED142" s="17">
        <v>93</v>
      </c>
      <c r="EE142" s="17">
        <v>90</v>
      </c>
      <c r="EF142" s="17">
        <v>58</v>
      </c>
      <c r="EG142" s="17">
        <v>36</v>
      </c>
      <c r="EH142" s="17">
        <v>46</v>
      </c>
      <c r="EI142" s="17">
        <v>46</v>
      </c>
      <c r="EJ142" s="17">
        <v>47</v>
      </c>
      <c r="EK142" s="17">
        <v>71</v>
      </c>
      <c r="EL142" s="17">
        <v>59</v>
      </c>
      <c r="EM142" s="17">
        <v>45</v>
      </c>
      <c r="EN142" s="17">
        <v>70</v>
      </c>
      <c r="EO142" s="17">
        <v>71</v>
      </c>
      <c r="EP142" s="17">
        <v>75</v>
      </c>
      <c r="EQ142" s="17">
        <v>34</v>
      </c>
      <c r="ER142" s="17">
        <v>35</v>
      </c>
      <c r="ES142" s="17">
        <v>30</v>
      </c>
      <c r="ET142" s="17">
        <v>46</v>
      </c>
      <c r="EU142" s="17">
        <v>60</v>
      </c>
      <c r="EV142" s="17">
        <v>74</v>
      </c>
      <c r="EW142" s="17">
        <v>58</v>
      </c>
      <c r="EX142" s="17">
        <v>70</v>
      </c>
      <c r="EY142" s="17">
        <v>69</v>
      </c>
      <c r="EZ142" s="17">
        <v>55</v>
      </c>
      <c r="FA142" s="17">
        <v>54</v>
      </c>
      <c r="FB142" s="17">
        <v>42</v>
      </c>
      <c r="FC142" s="17">
        <v>35</v>
      </c>
      <c r="FD142" s="17">
        <v>42</v>
      </c>
      <c r="FE142" s="17">
        <v>67</v>
      </c>
      <c r="FF142" s="17">
        <v>63</v>
      </c>
      <c r="FG142" s="17">
        <v>46</v>
      </c>
      <c r="FH142" s="17">
        <v>36</v>
      </c>
      <c r="FI142" s="17">
        <v>66</v>
      </c>
      <c r="FJ142" s="17">
        <v>54</v>
      </c>
      <c r="FK142" s="17">
        <v>51</v>
      </c>
      <c r="FL142" s="17">
        <v>67</v>
      </c>
      <c r="FM142" s="17">
        <v>43</v>
      </c>
      <c r="FN142" s="17">
        <v>44</v>
      </c>
      <c r="FO142" s="17">
        <v>51</v>
      </c>
      <c r="FP142" s="17">
        <v>62</v>
      </c>
      <c r="FQ142" s="17">
        <v>42</v>
      </c>
      <c r="FR142" s="17">
        <v>64</v>
      </c>
      <c r="FS142" s="17">
        <v>63</v>
      </c>
      <c r="FT142" s="17">
        <v>65</v>
      </c>
      <c r="FU142" s="17">
        <v>49</v>
      </c>
      <c r="FV142" s="17">
        <v>38</v>
      </c>
      <c r="FW142" s="17">
        <v>54</v>
      </c>
      <c r="FX142" s="17">
        <v>72</v>
      </c>
      <c r="FY142" s="17">
        <v>69</v>
      </c>
      <c r="FZ142" s="17">
        <v>70</v>
      </c>
      <c r="GA142" s="17">
        <v>71</v>
      </c>
      <c r="GB142" s="17">
        <v>55</v>
      </c>
      <c r="GC142" s="17">
        <v>35</v>
      </c>
      <c r="GD142" s="17">
        <v>29</v>
      </c>
      <c r="GE142" s="17">
        <v>57</v>
      </c>
      <c r="GF142" s="17">
        <v>54</v>
      </c>
      <c r="GG142" s="17">
        <v>66</v>
      </c>
      <c r="GH142" s="17">
        <v>81</v>
      </c>
      <c r="GI142" s="17">
        <v>72</v>
      </c>
      <c r="GJ142" s="17">
        <v>44</v>
      </c>
      <c r="GK142" s="17">
        <v>32</v>
      </c>
      <c r="GL142" s="17">
        <v>29</v>
      </c>
      <c r="GM142" s="17">
        <v>35</v>
      </c>
      <c r="GN142" s="17">
        <v>33</v>
      </c>
      <c r="GO142" s="17">
        <v>53</v>
      </c>
      <c r="GP142" s="17">
        <v>44</v>
      </c>
      <c r="GQ142" s="17">
        <v>38</v>
      </c>
      <c r="GR142" s="17">
        <v>39</v>
      </c>
      <c r="GS142" s="17">
        <v>40</v>
      </c>
      <c r="GT142" s="17">
        <v>60</v>
      </c>
      <c r="GU142" s="17">
        <v>54</v>
      </c>
      <c r="GV142" s="17">
        <v>49</v>
      </c>
      <c r="GW142" s="17">
        <v>38</v>
      </c>
      <c r="GX142" s="17">
        <v>44</v>
      </c>
      <c r="GY142" s="17">
        <v>51</v>
      </c>
      <c r="GZ142" s="17">
        <v>38</v>
      </c>
      <c r="HA142" s="17">
        <v>36</v>
      </c>
      <c r="HB142" s="17" t="s">
        <v>71</v>
      </c>
      <c r="HC142" s="17">
        <v>39</v>
      </c>
      <c r="HD142" s="17">
        <v>50</v>
      </c>
      <c r="HE142" s="17">
        <v>34</v>
      </c>
      <c r="HF142" s="17">
        <v>6</v>
      </c>
      <c r="HG142" s="17">
        <v>49</v>
      </c>
      <c r="HH142" s="17">
        <v>53</v>
      </c>
      <c r="HI142" s="17">
        <v>37</v>
      </c>
      <c r="HJ142" s="17">
        <v>48</v>
      </c>
      <c r="HK142" s="17">
        <v>19</v>
      </c>
      <c r="HL142" s="17">
        <v>44</v>
      </c>
      <c r="HM142" s="17">
        <v>37</v>
      </c>
      <c r="HN142" s="17">
        <v>36</v>
      </c>
      <c r="HO142" s="17">
        <v>36</v>
      </c>
      <c r="HP142" s="17">
        <v>31</v>
      </c>
      <c r="HQ142" s="17">
        <v>58</v>
      </c>
      <c r="HR142" s="17">
        <v>48</v>
      </c>
      <c r="HS142" s="17">
        <v>17</v>
      </c>
      <c r="HT142" s="17">
        <v>16</v>
      </c>
      <c r="HU142" s="17">
        <v>19</v>
      </c>
      <c r="HV142" s="17">
        <v>34</v>
      </c>
      <c r="HW142" s="17">
        <v>33</v>
      </c>
      <c r="HX142" s="17">
        <v>30</v>
      </c>
      <c r="HY142" s="17">
        <v>35</v>
      </c>
      <c r="HZ142" s="17">
        <v>44</v>
      </c>
      <c r="IA142" s="17">
        <v>32</v>
      </c>
      <c r="IB142" s="17">
        <v>33</v>
      </c>
      <c r="IC142" s="17">
        <v>31</v>
      </c>
      <c r="ID142" s="17">
        <v>42</v>
      </c>
      <c r="IE142" s="17">
        <v>37</v>
      </c>
      <c r="IF142" s="17">
        <v>32</v>
      </c>
      <c r="IG142" s="17">
        <v>37</v>
      </c>
      <c r="IH142" s="17">
        <v>39</v>
      </c>
      <c r="II142" s="17">
        <v>27</v>
      </c>
      <c r="IJ142" s="17">
        <v>40</v>
      </c>
      <c r="IK142" s="17">
        <v>35</v>
      </c>
      <c r="IL142" s="17">
        <v>34</v>
      </c>
      <c r="IM142" s="17">
        <v>41</v>
      </c>
      <c r="IN142" s="17">
        <v>36</v>
      </c>
      <c r="IO142" s="17">
        <v>29</v>
      </c>
      <c r="IP142" s="17" t="s">
        <v>71</v>
      </c>
      <c r="IQ142" s="8" t="s">
        <v>71</v>
      </c>
      <c r="IR142" s="44">
        <f t="shared" ref="IR142:IR158" si="63">MAX(G142:IQ142)</f>
        <v>97</v>
      </c>
      <c r="IT142" s="41"/>
      <c r="IU142" s="41"/>
    </row>
    <row r="143" spans="1:255" ht="12.75" customHeight="1" x14ac:dyDescent="0.2">
      <c r="A143" s="21">
        <v>2012</v>
      </c>
      <c r="B143" s="21">
        <v>340170006</v>
      </c>
      <c r="C143" s="20">
        <f>INDEX(Sites!$A:$N,MATCH($B143,Sites!$A:$A,0),2)</f>
        <v>40.670250000000003</v>
      </c>
      <c r="D143" s="21" t="str">
        <f>INDEX(Sites!$A:$N,MATCH($B143,Sites!$A:$A,0),4)</f>
        <v>NJ</v>
      </c>
      <c r="E143" s="21" t="str">
        <f>INDEX(Sites!$A:$N,MATCH($B143,Sites!$A:$A,0),10)</f>
        <v>3.0</v>
      </c>
      <c r="F143" s="40" t="str">
        <f>INDEX(Sites!$A:$N,MATCH($B143,Sites!$A:$A,0),6)</f>
        <v>Bayonne</v>
      </c>
      <c r="G143" s="16">
        <v>18</v>
      </c>
      <c r="H143" s="10">
        <v>27</v>
      </c>
      <c r="I143" s="10">
        <v>33</v>
      </c>
      <c r="J143" s="10">
        <v>33</v>
      </c>
      <c r="K143" s="10">
        <v>37</v>
      </c>
      <c r="L143" s="10">
        <v>30</v>
      </c>
      <c r="M143" s="10">
        <v>39</v>
      </c>
      <c r="N143" s="10">
        <v>39</v>
      </c>
      <c r="O143" s="10">
        <v>32</v>
      </c>
      <c r="P143" s="10">
        <v>34</v>
      </c>
      <c r="Q143" s="10">
        <v>39</v>
      </c>
      <c r="R143" s="10">
        <v>32</v>
      </c>
      <c r="S143" s="10">
        <v>26</v>
      </c>
      <c r="T143" s="10">
        <v>45</v>
      </c>
      <c r="U143" s="10">
        <v>24</v>
      </c>
      <c r="V143" s="10">
        <v>15</v>
      </c>
      <c r="W143" s="10">
        <v>29</v>
      </c>
      <c r="X143" s="10">
        <v>24</v>
      </c>
      <c r="Y143" s="10">
        <v>31</v>
      </c>
      <c r="Z143" s="10">
        <v>26</v>
      </c>
      <c r="AA143" s="10">
        <v>24</v>
      </c>
      <c r="AB143" s="10">
        <v>28</v>
      </c>
      <c r="AC143" s="10">
        <v>36</v>
      </c>
      <c r="AD143" s="10">
        <v>34</v>
      </c>
      <c r="AE143" s="10">
        <v>34</v>
      </c>
      <c r="AF143" s="10">
        <v>39</v>
      </c>
      <c r="AG143" s="10">
        <v>41</v>
      </c>
      <c r="AH143" s="10">
        <v>28</v>
      </c>
      <c r="AI143" s="10">
        <v>31</v>
      </c>
      <c r="AJ143" s="10">
        <v>37</v>
      </c>
      <c r="AK143" s="10">
        <v>36</v>
      </c>
      <c r="AL143" s="10">
        <v>32</v>
      </c>
      <c r="AM143" s="10">
        <v>40</v>
      </c>
      <c r="AN143" s="10">
        <v>45</v>
      </c>
      <c r="AO143" s="10">
        <v>47</v>
      </c>
      <c r="AP143" s="10">
        <v>36</v>
      </c>
      <c r="AQ143" s="10">
        <v>45</v>
      </c>
      <c r="AR143" s="10">
        <v>47</v>
      </c>
      <c r="AS143" s="10">
        <v>50</v>
      </c>
      <c r="AT143" s="10">
        <v>42</v>
      </c>
      <c r="AU143" s="10">
        <v>41</v>
      </c>
      <c r="AV143" s="10">
        <v>32</v>
      </c>
      <c r="AW143" s="10">
        <v>34</v>
      </c>
      <c r="AX143" s="10">
        <v>41</v>
      </c>
      <c r="AY143" s="10">
        <v>54</v>
      </c>
      <c r="AZ143" s="10">
        <v>51</v>
      </c>
      <c r="BA143" s="10">
        <v>56</v>
      </c>
      <c r="BB143" s="10">
        <v>41</v>
      </c>
      <c r="BC143" s="10">
        <v>32</v>
      </c>
      <c r="BD143" s="10">
        <v>40</v>
      </c>
      <c r="BE143" s="10">
        <v>45</v>
      </c>
      <c r="BF143" s="10">
        <v>39</v>
      </c>
      <c r="BG143" s="10">
        <v>27</v>
      </c>
      <c r="BH143" s="10">
        <v>24</v>
      </c>
      <c r="BI143" s="10">
        <v>46</v>
      </c>
      <c r="BJ143" s="10">
        <v>46</v>
      </c>
      <c r="BK143" s="10">
        <v>40</v>
      </c>
      <c r="BL143" s="10">
        <v>32</v>
      </c>
      <c r="BM143" s="10">
        <v>45</v>
      </c>
      <c r="BN143" s="10">
        <v>55</v>
      </c>
      <c r="BO143" s="10">
        <v>47</v>
      </c>
      <c r="BP143" s="10">
        <v>37</v>
      </c>
      <c r="BQ143" s="10">
        <v>32</v>
      </c>
      <c r="BR143" s="10">
        <v>26</v>
      </c>
      <c r="BS143" s="10">
        <v>26</v>
      </c>
      <c r="BT143" s="10">
        <v>26</v>
      </c>
      <c r="BU143" s="10">
        <v>34</v>
      </c>
      <c r="BV143" s="10">
        <v>32</v>
      </c>
      <c r="BW143" s="10">
        <v>38</v>
      </c>
      <c r="BX143" s="10">
        <v>24</v>
      </c>
      <c r="BY143" s="10">
        <v>37</v>
      </c>
      <c r="BZ143" s="10">
        <v>41</v>
      </c>
      <c r="CA143" s="10">
        <v>57</v>
      </c>
      <c r="CB143" s="10">
        <v>60</v>
      </c>
      <c r="CC143" s="10">
        <v>30</v>
      </c>
      <c r="CD143" s="10">
        <v>33</v>
      </c>
      <c r="CE143" s="10">
        <v>41</v>
      </c>
      <c r="CF143" s="10">
        <v>41</v>
      </c>
      <c r="CG143" s="10">
        <v>39</v>
      </c>
      <c r="CH143" s="10">
        <v>50</v>
      </c>
      <c r="CI143" s="10">
        <v>46</v>
      </c>
      <c r="CJ143" s="10">
        <v>20</v>
      </c>
      <c r="CK143" s="10">
        <v>24</v>
      </c>
      <c r="CL143" s="10">
        <v>34</v>
      </c>
      <c r="CM143" s="10">
        <v>20</v>
      </c>
      <c r="CN143" s="10">
        <v>16</v>
      </c>
      <c r="CO143" s="10">
        <v>48</v>
      </c>
      <c r="CP143" s="10">
        <v>15</v>
      </c>
      <c r="CQ143" s="10">
        <v>62</v>
      </c>
      <c r="CR143" s="10">
        <v>54</v>
      </c>
      <c r="CS143" s="10">
        <v>43</v>
      </c>
      <c r="CT143" s="10">
        <v>49</v>
      </c>
      <c r="CU143" s="10">
        <v>44</v>
      </c>
      <c r="CV143" s="10">
        <v>45</v>
      </c>
      <c r="CW143" s="10">
        <v>51</v>
      </c>
      <c r="CX143" s="10">
        <v>30</v>
      </c>
      <c r="CY143" s="10">
        <v>27</v>
      </c>
      <c r="CZ143" s="10">
        <v>34</v>
      </c>
      <c r="DA143" s="10">
        <v>48</v>
      </c>
      <c r="DB143" s="10">
        <v>43</v>
      </c>
      <c r="DC143" s="10">
        <v>47</v>
      </c>
      <c r="DD143" s="10">
        <v>72</v>
      </c>
      <c r="DE143" s="10">
        <v>47</v>
      </c>
      <c r="DF143" s="10">
        <v>31</v>
      </c>
      <c r="DG143" s="10">
        <v>28</v>
      </c>
      <c r="DH143" s="10">
        <v>36</v>
      </c>
      <c r="DI143" s="10">
        <v>48</v>
      </c>
      <c r="DJ143" s="10">
        <v>43</v>
      </c>
      <c r="DK143" s="10">
        <v>34</v>
      </c>
      <c r="DL143" s="10">
        <v>32</v>
      </c>
      <c r="DM143" s="10">
        <v>33</v>
      </c>
      <c r="DN143" s="10">
        <v>76</v>
      </c>
      <c r="DO143" s="10">
        <v>77</v>
      </c>
      <c r="DP143" s="10">
        <v>69</v>
      </c>
      <c r="DQ143" s="10">
        <v>42</v>
      </c>
      <c r="DR143" s="10">
        <v>56</v>
      </c>
      <c r="DS143" s="10">
        <v>43</v>
      </c>
      <c r="DT143" s="10">
        <v>27</v>
      </c>
      <c r="DU143" s="10">
        <v>37</v>
      </c>
      <c r="DV143" s="10">
        <v>71</v>
      </c>
      <c r="DW143" s="10">
        <v>78</v>
      </c>
      <c r="DX143" s="10">
        <v>62</v>
      </c>
      <c r="DY143" s="10">
        <v>68</v>
      </c>
      <c r="DZ143" s="10">
        <v>35</v>
      </c>
      <c r="EA143" s="10">
        <v>52</v>
      </c>
      <c r="EB143" s="10">
        <v>60</v>
      </c>
      <c r="EC143" s="10">
        <v>43</v>
      </c>
      <c r="ED143" s="10">
        <v>67</v>
      </c>
      <c r="EE143" s="10">
        <v>64</v>
      </c>
      <c r="EF143" s="10">
        <v>73</v>
      </c>
      <c r="EG143" s="10">
        <v>53</v>
      </c>
      <c r="EH143" s="10">
        <v>51</v>
      </c>
      <c r="EI143" s="10">
        <v>42</v>
      </c>
      <c r="EJ143" s="10">
        <v>50</v>
      </c>
      <c r="EK143" s="10">
        <v>72</v>
      </c>
      <c r="EL143" s="10">
        <v>61</v>
      </c>
      <c r="EM143" s="10">
        <v>48</v>
      </c>
      <c r="EN143" s="10">
        <v>54</v>
      </c>
      <c r="EO143" s="10">
        <v>71</v>
      </c>
      <c r="EP143" s="10">
        <v>73</v>
      </c>
      <c r="EQ143" s="10">
        <v>25</v>
      </c>
      <c r="ER143" s="10">
        <v>22</v>
      </c>
      <c r="ES143" s="10">
        <v>36</v>
      </c>
      <c r="ET143" s="10">
        <v>51</v>
      </c>
      <c r="EU143" s="10">
        <v>52</v>
      </c>
      <c r="EV143" s="10">
        <v>50</v>
      </c>
      <c r="EW143" s="10">
        <v>37</v>
      </c>
      <c r="EX143" s="10">
        <v>66</v>
      </c>
      <c r="EY143" s="10">
        <v>50</v>
      </c>
      <c r="EZ143" s="10">
        <v>46</v>
      </c>
      <c r="FA143" s="10">
        <v>44</v>
      </c>
      <c r="FB143" s="10">
        <v>44</v>
      </c>
      <c r="FC143" s="10">
        <v>38</v>
      </c>
      <c r="FD143" s="10">
        <v>34</v>
      </c>
      <c r="FE143" s="10">
        <v>66</v>
      </c>
      <c r="FF143" s="10">
        <v>66</v>
      </c>
      <c r="FG143" s="10">
        <v>43</v>
      </c>
      <c r="FH143" s="10">
        <v>41</v>
      </c>
      <c r="FI143" s="10">
        <v>44</v>
      </c>
      <c r="FJ143" s="10">
        <v>45</v>
      </c>
      <c r="FK143" s="10">
        <v>63</v>
      </c>
      <c r="FL143" s="10">
        <v>61</v>
      </c>
      <c r="FM143" s="10">
        <v>34</v>
      </c>
      <c r="FN143" s="10">
        <v>49</v>
      </c>
      <c r="FO143" s="10">
        <v>45</v>
      </c>
      <c r="FP143" s="10">
        <v>38</v>
      </c>
      <c r="FQ143" s="10">
        <v>39</v>
      </c>
      <c r="FR143" s="10">
        <v>45</v>
      </c>
      <c r="FS143" s="10">
        <v>48</v>
      </c>
      <c r="FT143" s="10">
        <v>68</v>
      </c>
      <c r="FU143" s="10">
        <v>42</v>
      </c>
      <c r="FV143" s="10">
        <v>40</v>
      </c>
      <c r="FW143" s="10">
        <v>53</v>
      </c>
      <c r="FX143" s="10">
        <v>57</v>
      </c>
      <c r="FY143" s="10">
        <v>66</v>
      </c>
      <c r="FZ143" s="10">
        <v>74</v>
      </c>
      <c r="GA143" s="10">
        <v>72</v>
      </c>
      <c r="GB143" s="10">
        <v>56</v>
      </c>
      <c r="GC143" s="10">
        <v>34</v>
      </c>
      <c r="GD143" s="10">
        <v>32</v>
      </c>
      <c r="GE143" s="10">
        <v>42</v>
      </c>
      <c r="GF143" s="10">
        <v>39</v>
      </c>
      <c r="GG143" s="10">
        <v>54</v>
      </c>
      <c r="GH143" s="10">
        <v>73</v>
      </c>
      <c r="GI143" s="10">
        <v>68</v>
      </c>
      <c r="GJ143" s="10">
        <v>38</v>
      </c>
      <c r="GK143" s="10">
        <v>33</v>
      </c>
      <c r="GL143" s="10">
        <v>28</v>
      </c>
      <c r="GM143" s="10">
        <v>30</v>
      </c>
      <c r="GN143" s="10">
        <v>10</v>
      </c>
      <c r="GO143" s="10">
        <v>61</v>
      </c>
      <c r="GP143" s="10">
        <v>37</v>
      </c>
      <c r="GQ143" s="10">
        <v>32</v>
      </c>
      <c r="GR143" s="10">
        <v>28</v>
      </c>
      <c r="GS143" s="10">
        <v>27</v>
      </c>
      <c r="GT143" s="10">
        <v>53</v>
      </c>
      <c r="GU143" s="10">
        <v>52</v>
      </c>
      <c r="GV143" s="10">
        <v>41</v>
      </c>
      <c r="GW143" s="10">
        <v>29</v>
      </c>
      <c r="GX143" s="10">
        <v>34</v>
      </c>
      <c r="GY143" s="10">
        <v>46</v>
      </c>
      <c r="GZ143" s="10">
        <v>36</v>
      </c>
      <c r="HA143" s="10">
        <v>31</v>
      </c>
      <c r="HB143" s="10">
        <v>19</v>
      </c>
      <c r="HC143" s="10">
        <v>33</v>
      </c>
      <c r="HD143" s="10">
        <v>40</v>
      </c>
      <c r="HE143" s="10">
        <v>25</v>
      </c>
      <c r="HF143" s="10">
        <v>27</v>
      </c>
      <c r="HG143" s="10">
        <v>44</v>
      </c>
      <c r="HH143" s="10">
        <v>37</v>
      </c>
      <c r="HI143" s="10">
        <v>26</v>
      </c>
      <c r="HJ143" s="10">
        <v>35</v>
      </c>
      <c r="HK143" s="10">
        <v>13</v>
      </c>
      <c r="HL143" s="10">
        <v>28</v>
      </c>
      <c r="HM143" s="10">
        <v>9</v>
      </c>
      <c r="HN143" s="10" t="s">
        <v>71</v>
      </c>
      <c r="HO143" s="10" t="s">
        <v>71</v>
      </c>
      <c r="HP143" s="10" t="s">
        <v>71</v>
      </c>
      <c r="HQ143" s="10">
        <v>41</v>
      </c>
      <c r="HR143" s="10">
        <v>41</v>
      </c>
      <c r="HS143" s="10">
        <v>18</v>
      </c>
      <c r="HT143" s="10">
        <v>10</v>
      </c>
      <c r="HU143" s="10">
        <v>15</v>
      </c>
      <c r="HV143" s="10">
        <v>25</v>
      </c>
      <c r="HW143" s="10">
        <v>27</v>
      </c>
      <c r="HX143" s="10">
        <v>22</v>
      </c>
      <c r="HY143" s="10">
        <v>28</v>
      </c>
      <c r="HZ143" s="10">
        <v>40</v>
      </c>
      <c r="IA143" s="10">
        <v>23</v>
      </c>
      <c r="IB143" s="10">
        <v>26</v>
      </c>
      <c r="IC143" s="10">
        <v>16</v>
      </c>
      <c r="ID143" s="10">
        <v>36</v>
      </c>
      <c r="IE143" s="10">
        <v>30</v>
      </c>
      <c r="IF143" s="10">
        <v>23</v>
      </c>
      <c r="IG143" s="10">
        <v>27</v>
      </c>
      <c r="IH143" s="10">
        <v>30</v>
      </c>
      <c r="II143" s="10">
        <v>0</v>
      </c>
      <c r="IJ143" s="10">
        <v>6</v>
      </c>
      <c r="IK143" s="10">
        <v>21</v>
      </c>
      <c r="IL143" s="10">
        <v>16</v>
      </c>
      <c r="IM143" s="10">
        <v>29</v>
      </c>
      <c r="IN143" s="10">
        <v>25</v>
      </c>
      <c r="IO143" s="10">
        <v>29</v>
      </c>
      <c r="IP143" s="10" t="s">
        <v>71</v>
      </c>
      <c r="IQ143" s="15" t="s">
        <v>71</v>
      </c>
      <c r="IR143" s="21">
        <f t="shared" si="63"/>
        <v>78</v>
      </c>
      <c r="IT143" s="41"/>
      <c r="IU143" s="41"/>
    </row>
    <row r="144" spans="1:255" ht="12.75" customHeight="1" x14ac:dyDescent="0.2">
      <c r="A144" s="21">
        <v>2012</v>
      </c>
      <c r="B144" s="21">
        <v>340010006</v>
      </c>
      <c r="C144" s="20">
        <f>INDEX(Sites!$A:$N,MATCH($B144,Sites!$A:$A,0),2)</f>
        <v>39.464872</v>
      </c>
      <c r="D144" s="21" t="str">
        <f>INDEX(Sites!$A:$N,MATCH($B144,Sites!$A:$A,0),4)</f>
        <v>NJ</v>
      </c>
      <c r="E144" s="21" t="str">
        <f>INDEX(Sites!$A:$N,MATCH($B144,Sites!$A:$A,0),10)</f>
        <v>5.0</v>
      </c>
      <c r="F144" s="40" t="str">
        <f>INDEX(Sites!$A:$N,MATCH($B144,Sites!$A:$A,0),6)</f>
        <v>Brigantine</v>
      </c>
      <c r="G144" s="16">
        <v>30</v>
      </c>
      <c r="H144" s="10">
        <v>38</v>
      </c>
      <c r="I144" s="10">
        <v>35</v>
      </c>
      <c r="J144" s="10">
        <v>37</v>
      </c>
      <c r="K144" s="10">
        <v>32</v>
      </c>
      <c r="L144" s="10">
        <v>39</v>
      </c>
      <c r="M144" s="10">
        <v>45</v>
      </c>
      <c r="N144" s="10">
        <v>40</v>
      </c>
      <c r="O144" s="10">
        <v>39</v>
      </c>
      <c r="P144" s="10">
        <v>38</v>
      </c>
      <c r="Q144" s="10">
        <v>45</v>
      </c>
      <c r="R144" s="10">
        <v>46</v>
      </c>
      <c r="S144" s="10">
        <v>38</v>
      </c>
      <c r="T144" s="10">
        <v>53</v>
      </c>
      <c r="U144" s="10">
        <v>43</v>
      </c>
      <c r="V144" s="10">
        <v>31</v>
      </c>
      <c r="W144" s="10">
        <v>36</v>
      </c>
      <c r="X144" s="10">
        <v>38</v>
      </c>
      <c r="Y144" s="10">
        <v>44</v>
      </c>
      <c r="Z144" s="10">
        <v>36</v>
      </c>
      <c r="AA144" s="10">
        <v>36</v>
      </c>
      <c r="AB144" s="10">
        <v>38</v>
      </c>
      <c r="AC144" s="10">
        <v>46</v>
      </c>
      <c r="AD144" s="10">
        <v>42</v>
      </c>
      <c r="AE144" s="10">
        <v>39</v>
      </c>
      <c r="AF144" s="10">
        <v>44</v>
      </c>
      <c r="AG144" s="10">
        <v>43</v>
      </c>
      <c r="AH144" s="10">
        <v>54</v>
      </c>
      <c r="AI144" s="10">
        <v>35</v>
      </c>
      <c r="AJ144" s="10">
        <v>44</v>
      </c>
      <c r="AK144" s="10">
        <v>45</v>
      </c>
      <c r="AL144" s="10">
        <v>48</v>
      </c>
      <c r="AM144" s="10">
        <v>47</v>
      </c>
      <c r="AN144" s="10">
        <v>50</v>
      </c>
      <c r="AO144" s="10">
        <v>58</v>
      </c>
      <c r="AP144" s="10">
        <v>36</v>
      </c>
      <c r="AQ144" s="10">
        <v>44</v>
      </c>
      <c r="AR144" s="10">
        <v>53</v>
      </c>
      <c r="AS144" s="10">
        <v>61</v>
      </c>
      <c r="AT144" s="10">
        <v>54</v>
      </c>
      <c r="AU144" s="10">
        <v>56</v>
      </c>
      <c r="AV144" s="10">
        <v>35</v>
      </c>
      <c r="AW144" s="10">
        <v>38</v>
      </c>
      <c r="AX144" s="10">
        <v>42</v>
      </c>
      <c r="AY144" s="10">
        <v>55</v>
      </c>
      <c r="AZ144" s="10">
        <v>57</v>
      </c>
      <c r="BA144" s="10">
        <v>51</v>
      </c>
      <c r="BB144" s="10">
        <v>59</v>
      </c>
      <c r="BC144" s="10">
        <v>45</v>
      </c>
      <c r="BD144" s="10">
        <v>49</v>
      </c>
      <c r="BE144" s="10">
        <v>42</v>
      </c>
      <c r="BF144" s="10">
        <v>44</v>
      </c>
      <c r="BG144" s="10">
        <v>38</v>
      </c>
      <c r="BH144" s="10">
        <v>31</v>
      </c>
      <c r="BI144" s="10">
        <v>49</v>
      </c>
      <c r="BJ144" s="10">
        <v>55</v>
      </c>
      <c r="BK144" s="10">
        <v>48</v>
      </c>
      <c r="BL144" s="10">
        <v>38</v>
      </c>
      <c r="BM144" s="10">
        <v>46</v>
      </c>
      <c r="BN144" s="10">
        <v>59</v>
      </c>
      <c r="BO144" s="10">
        <v>56</v>
      </c>
      <c r="BP144" s="10">
        <v>56</v>
      </c>
      <c r="BQ144" s="10">
        <v>41</v>
      </c>
      <c r="BR144" s="10">
        <v>37</v>
      </c>
      <c r="BS144" s="10">
        <v>38</v>
      </c>
      <c r="BT144" s="10">
        <v>41</v>
      </c>
      <c r="BU144" s="10">
        <v>40</v>
      </c>
      <c r="BV144" s="10">
        <v>41</v>
      </c>
      <c r="BW144" s="10">
        <v>49</v>
      </c>
      <c r="BX144" s="10">
        <v>38</v>
      </c>
      <c r="BY144" s="10">
        <v>46</v>
      </c>
      <c r="BZ144" s="10">
        <v>52</v>
      </c>
      <c r="CA144" s="10">
        <v>69</v>
      </c>
      <c r="CB144" s="10">
        <v>55</v>
      </c>
      <c r="CC144" s="10">
        <v>50</v>
      </c>
      <c r="CD144" s="10">
        <v>46</v>
      </c>
      <c r="CE144" s="10">
        <v>50</v>
      </c>
      <c r="CF144" s="10">
        <v>46</v>
      </c>
      <c r="CG144" s="10">
        <v>44</v>
      </c>
      <c r="CH144" s="10">
        <v>54</v>
      </c>
      <c r="CI144" s="10">
        <v>39</v>
      </c>
      <c r="CJ144" s="10">
        <v>36</v>
      </c>
      <c r="CK144" s="10">
        <v>33</v>
      </c>
      <c r="CL144" s="10">
        <v>38</v>
      </c>
      <c r="CM144" s="10">
        <v>58</v>
      </c>
      <c r="CN144" s="10">
        <v>30</v>
      </c>
      <c r="CO144" s="10">
        <v>27</v>
      </c>
      <c r="CP144" s="10">
        <v>22</v>
      </c>
      <c r="CQ144" s="10">
        <v>53</v>
      </c>
      <c r="CR144" s="10">
        <v>35</v>
      </c>
      <c r="CS144" s="10">
        <v>31</v>
      </c>
      <c r="CT144" s="10">
        <v>70</v>
      </c>
      <c r="CU144" s="10">
        <v>65</v>
      </c>
      <c r="CV144" s="10">
        <v>51</v>
      </c>
      <c r="CW144" s="10">
        <v>58</v>
      </c>
      <c r="CX144" s="10">
        <v>36</v>
      </c>
      <c r="CY144" s="10">
        <v>38</v>
      </c>
      <c r="CZ144" s="10">
        <v>45</v>
      </c>
      <c r="DA144" s="10">
        <v>49</v>
      </c>
      <c r="DB144" s="10">
        <v>58</v>
      </c>
      <c r="DC144" s="10">
        <v>71</v>
      </c>
      <c r="DD144" s="10">
        <v>73</v>
      </c>
      <c r="DE144" s="10">
        <v>61</v>
      </c>
      <c r="DF144" s="10">
        <v>40</v>
      </c>
      <c r="DG144" s="10">
        <v>35</v>
      </c>
      <c r="DH144" s="10">
        <v>37</v>
      </c>
      <c r="DI144" s="10">
        <v>46</v>
      </c>
      <c r="DJ144" s="10">
        <v>42</v>
      </c>
      <c r="DK144" s="10">
        <v>37</v>
      </c>
      <c r="DL144" s="10">
        <v>34</v>
      </c>
      <c r="DM144" s="10">
        <v>39</v>
      </c>
      <c r="DN144" s="10">
        <v>71</v>
      </c>
      <c r="DO144" s="10">
        <v>86</v>
      </c>
      <c r="DP144" s="10">
        <v>69</v>
      </c>
      <c r="DQ144" s="10">
        <v>55</v>
      </c>
      <c r="DR144" s="10">
        <v>55</v>
      </c>
      <c r="DS144" s="10">
        <v>56</v>
      </c>
      <c r="DT144" s="10">
        <v>38</v>
      </c>
      <c r="DU144" s="10">
        <v>53</v>
      </c>
      <c r="DV144" s="10">
        <v>74</v>
      </c>
      <c r="DW144" s="10">
        <v>84</v>
      </c>
      <c r="DX144" s="10" t="s">
        <v>71</v>
      </c>
      <c r="DY144" s="10">
        <v>42</v>
      </c>
      <c r="DZ144" s="10">
        <v>65</v>
      </c>
      <c r="EA144" s="10">
        <v>67</v>
      </c>
      <c r="EB144" s="10">
        <v>70</v>
      </c>
      <c r="EC144" s="10">
        <v>68</v>
      </c>
      <c r="ED144" s="10">
        <v>66</v>
      </c>
      <c r="EE144" s="10">
        <v>66</v>
      </c>
      <c r="EF144" s="10">
        <v>50</v>
      </c>
      <c r="EG144" s="10">
        <v>34</v>
      </c>
      <c r="EH144" s="10">
        <v>37</v>
      </c>
      <c r="EI144" s="10">
        <v>43</v>
      </c>
      <c r="EJ144" s="10">
        <v>38</v>
      </c>
      <c r="EK144" s="10">
        <v>50</v>
      </c>
      <c r="EL144" s="10">
        <v>62</v>
      </c>
      <c r="EM144" s="10">
        <v>35</v>
      </c>
      <c r="EN144" s="10">
        <v>66</v>
      </c>
      <c r="EO144" s="10">
        <v>76</v>
      </c>
      <c r="EP144" s="10">
        <v>66</v>
      </c>
      <c r="EQ144" s="10">
        <v>44</v>
      </c>
      <c r="ER144" s="10">
        <v>45</v>
      </c>
      <c r="ES144" s="10">
        <v>34</v>
      </c>
      <c r="ET144" s="10">
        <v>33</v>
      </c>
      <c r="EU144" s="10">
        <v>48</v>
      </c>
      <c r="EV144" s="10">
        <v>51</v>
      </c>
      <c r="EW144" s="10">
        <v>50</v>
      </c>
      <c r="EX144" s="10">
        <v>54</v>
      </c>
      <c r="EY144" s="10">
        <v>63</v>
      </c>
      <c r="EZ144" s="10">
        <v>58</v>
      </c>
      <c r="FA144" s="10">
        <v>48</v>
      </c>
      <c r="FB144" s="10">
        <v>42</v>
      </c>
      <c r="FC144" s="10">
        <v>36</v>
      </c>
      <c r="FD144" s="10">
        <v>46</v>
      </c>
      <c r="FE144" s="10">
        <v>56</v>
      </c>
      <c r="FF144" s="10">
        <v>53</v>
      </c>
      <c r="FG144" s="10">
        <v>41</v>
      </c>
      <c r="FH144" s="10">
        <v>30</v>
      </c>
      <c r="FI144" s="10">
        <v>52</v>
      </c>
      <c r="FJ144" s="10">
        <v>46</v>
      </c>
      <c r="FK144" s="10">
        <v>34</v>
      </c>
      <c r="FL144" s="10">
        <v>53</v>
      </c>
      <c r="FM144" s="10">
        <v>40</v>
      </c>
      <c r="FN144" s="10">
        <v>40</v>
      </c>
      <c r="FO144" s="10">
        <v>49</v>
      </c>
      <c r="FP144" s="10">
        <v>56</v>
      </c>
      <c r="FQ144" s="10">
        <v>49</v>
      </c>
      <c r="FR144" s="10">
        <v>44</v>
      </c>
      <c r="FS144" s="10">
        <v>58</v>
      </c>
      <c r="FT144" s="10">
        <v>62</v>
      </c>
      <c r="FU144" s="10">
        <v>50</v>
      </c>
      <c r="FV144" s="10">
        <v>43</v>
      </c>
      <c r="FW144" s="10">
        <v>57</v>
      </c>
      <c r="FX144" s="10">
        <v>60</v>
      </c>
      <c r="FY144" s="10">
        <v>66</v>
      </c>
      <c r="FZ144" s="10">
        <v>63</v>
      </c>
      <c r="GA144" s="10">
        <v>63</v>
      </c>
      <c r="GB144" s="10">
        <v>64</v>
      </c>
      <c r="GC144" s="10">
        <v>33</v>
      </c>
      <c r="GD144" s="10">
        <v>35</v>
      </c>
      <c r="GE144" s="10">
        <v>54</v>
      </c>
      <c r="GF144" s="10">
        <v>40</v>
      </c>
      <c r="GG144" s="10">
        <v>55</v>
      </c>
      <c r="GH144" s="10">
        <v>73</v>
      </c>
      <c r="GI144" s="10">
        <v>87</v>
      </c>
      <c r="GJ144" s="10">
        <v>55</v>
      </c>
      <c r="GK144" s="10">
        <v>41</v>
      </c>
      <c r="GL144" s="10">
        <v>35</v>
      </c>
      <c r="GM144" s="10">
        <v>40</v>
      </c>
      <c r="GN144" s="10">
        <v>38</v>
      </c>
      <c r="GO144" s="10">
        <v>51</v>
      </c>
      <c r="GP144" s="10">
        <v>40</v>
      </c>
      <c r="GQ144" s="10">
        <v>40</v>
      </c>
      <c r="GR144" s="10">
        <v>39</v>
      </c>
      <c r="GS144" s="10">
        <v>38</v>
      </c>
      <c r="GT144" s="10">
        <v>60</v>
      </c>
      <c r="GU144" s="10">
        <v>41</v>
      </c>
      <c r="GV144" s="10">
        <v>41</v>
      </c>
      <c r="GW144" s="10">
        <v>37</v>
      </c>
      <c r="GX144" s="10">
        <v>43</v>
      </c>
      <c r="GY144" s="10">
        <v>52</v>
      </c>
      <c r="GZ144" s="10">
        <v>44</v>
      </c>
      <c r="HA144" s="10">
        <v>35</v>
      </c>
      <c r="HB144" s="10">
        <v>40</v>
      </c>
      <c r="HC144" s="10">
        <v>35</v>
      </c>
      <c r="HD144" s="10">
        <v>52</v>
      </c>
      <c r="HE144" s="10">
        <v>32</v>
      </c>
      <c r="HF144" s="10">
        <v>37</v>
      </c>
      <c r="HG144" s="10">
        <v>51</v>
      </c>
      <c r="HH144" s="10">
        <v>53</v>
      </c>
      <c r="HI144" s="10">
        <v>51</v>
      </c>
      <c r="HJ144" s="10">
        <v>46</v>
      </c>
      <c r="HK144" s="10">
        <v>21</v>
      </c>
      <c r="HL144" s="10">
        <v>44</v>
      </c>
      <c r="HM144" s="10">
        <v>38</v>
      </c>
      <c r="HN144" s="10">
        <v>44</v>
      </c>
      <c r="HO144" s="10">
        <v>29</v>
      </c>
      <c r="HP144" s="10">
        <v>40</v>
      </c>
      <c r="HQ144" s="10">
        <v>62</v>
      </c>
      <c r="HR144" s="10">
        <v>52</v>
      </c>
      <c r="HS144" s="10">
        <v>17</v>
      </c>
      <c r="HT144" s="10">
        <v>19</v>
      </c>
      <c r="HU144" s="10">
        <v>32</v>
      </c>
      <c r="HV144" s="10">
        <v>38</v>
      </c>
      <c r="HW144" s="10">
        <v>34</v>
      </c>
      <c r="HX144" s="10">
        <v>32</v>
      </c>
      <c r="HY144" s="10">
        <v>37</v>
      </c>
      <c r="HZ144" s="10">
        <v>42</v>
      </c>
      <c r="IA144" s="10">
        <v>36</v>
      </c>
      <c r="IB144" s="10">
        <v>33</v>
      </c>
      <c r="IC144" s="10">
        <v>35</v>
      </c>
      <c r="ID144" s="10">
        <v>43</v>
      </c>
      <c r="IE144" s="10">
        <v>40</v>
      </c>
      <c r="IF144" s="10">
        <v>38</v>
      </c>
      <c r="IG144" s="10">
        <v>38</v>
      </c>
      <c r="IH144" s="10">
        <v>41</v>
      </c>
      <c r="II144" s="10">
        <v>39</v>
      </c>
      <c r="IJ144" s="10">
        <v>45</v>
      </c>
      <c r="IK144" s="10">
        <v>41</v>
      </c>
      <c r="IL144" s="10">
        <v>38</v>
      </c>
      <c r="IM144" s="10">
        <v>46</v>
      </c>
      <c r="IN144" s="10">
        <v>40</v>
      </c>
      <c r="IO144" s="10">
        <v>33</v>
      </c>
      <c r="IP144" s="10" t="s">
        <v>71</v>
      </c>
      <c r="IQ144" s="15" t="s">
        <v>71</v>
      </c>
      <c r="IR144" s="21">
        <f t="shared" si="63"/>
        <v>87</v>
      </c>
      <c r="IT144" s="41"/>
      <c r="IU144" s="41"/>
    </row>
    <row r="145" spans="1:255" ht="12.75" customHeight="1" x14ac:dyDescent="0.2">
      <c r="A145" s="21">
        <v>2012</v>
      </c>
      <c r="B145" s="21">
        <v>340070002</v>
      </c>
      <c r="C145" s="20">
        <f>INDEX(Sites!$A:$N,MATCH($B145,Sites!$A:$A,0),2)</f>
        <v>39.934446000000001</v>
      </c>
      <c r="D145" s="21" t="str">
        <f>INDEX(Sites!$A:$N,MATCH($B145,Sites!$A:$A,0),4)</f>
        <v>NJ</v>
      </c>
      <c r="E145" s="21" t="str">
        <f>INDEX(Sites!$A:$N,MATCH($B145,Sites!$A:$A,0),10)</f>
        <v>4.0</v>
      </c>
      <c r="F145" s="40" t="str">
        <f>INDEX(Sites!$A:$N,MATCH($B145,Sites!$A:$A,0),6)</f>
        <v>Camden Spruce St</v>
      </c>
      <c r="G145" s="16" t="s">
        <v>71</v>
      </c>
      <c r="H145" s="10" t="s">
        <v>71</v>
      </c>
      <c r="I145" s="10" t="s">
        <v>71</v>
      </c>
      <c r="J145" s="10" t="s">
        <v>71</v>
      </c>
      <c r="K145" s="10" t="s">
        <v>71</v>
      </c>
      <c r="L145" s="10" t="s">
        <v>71</v>
      </c>
      <c r="M145" s="10" t="s">
        <v>71</v>
      </c>
      <c r="N145" s="10" t="s">
        <v>71</v>
      </c>
      <c r="O145" s="10" t="s">
        <v>71</v>
      </c>
      <c r="P145" s="10" t="s">
        <v>71</v>
      </c>
      <c r="Q145" s="10" t="s">
        <v>71</v>
      </c>
      <c r="R145" s="10" t="s">
        <v>71</v>
      </c>
      <c r="S145" s="10" t="s">
        <v>71</v>
      </c>
      <c r="T145" s="10" t="s">
        <v>71</v>
      </c>
      <c r="U145" s="10" t="s">
        <v>71</v>
      </c>
      <c r="V145" s="10" t="s">
        <v>71</v>
      </c>
      <c r="W145" s="10" t="s">
        <v>71</v>
      </c>
      <c r="X145" s="10" t="s">
        <v>71</v>
      </c>
      <c r="Y145" s="10" t="s">
        <v>71</v>
      </c>
      <c r="Z145" s="10" t="s">
        <v>71</v>
      </c>
      <c r="AA145" s="10" t="s">
        <v>71</v>
      </c>
      <c r="AB145" s="10" t="s">
        <v>71</v>
      </c>
      <c r="AC145" s="10" t="s">
        <v>71</v>
      </c>
      <c r="AD145" s="10" t="s">
        <v>71</v>
      </c>
      <c r="AE145" s="10" t="s">
        <v>71</v>
      </c>
      <c r="AF145" s="10" t="s">
        <v>71</v>
      </c>
      <c r="AG145" s="10" t="s">
        <v>71</v>
      </c>
      <c r="AH145" s="10" t="s">
        <v>71</v>
      </c>
      <c r="AI145" s="10" t="s">
        <v>71</v>
      </c>
      <c r="AJ145" s="10" t="s">
        <v>71</v>
      </c>
      <c r="AK145" s="10" t="s">
        <v>71</v>
      </c>
      <c r="AL145" s="10" t="s">
        <v>71</v>
      </c>
      <c r="AM145" s="10" t="s">
        <v>71</v>
      </c>
      <c r="AN145" s="10" t="s">
        <v>71</v>
      </c>
      <c r="AO145" s="10" t="s">
        <v>71</v>
      </c>
      <c r="AP145" s="10" t="s">
        <v>71</v>
      </c>
      <c r="AQ145" s="10" t="s">
        <v>71</v>
      </c>
      <c r="AR145" s="10" t="s">
        <v>71</v>
      </c>
      <c r="AS145" s="10" t="s">
        <v>71</v>
      </c>
      <c r="AT145" s="10" t="s">
        <v>71</v>
      </c>
      <c r="AU145" s="10" t="s">
        <v>71</v>
      </c>
      <c r="AV145" s="10" t="s">
        <v>71</v>
      </c>
      <c r="AW145" s="10" t="s">
        <v>71</v>
      </c>
      <c r="AX145" s="10" t="s">
        <v>71</v>
      </c>
      <c r="AY145" s="10" t="s">
        <v>71</v>
      </c>
      <c r="AZ145" s="10" t="s">
        <v>71</v>
      </c>
      <c r="BA145" s="10" t="s">
        <v>71</v>
      </c>
      <c r="BB145" s="10" t="s">
        <v>71</v>
      </c>
      <c r="BC145" s="10">
        <v>27</v>
      </c>
      <c r="BD145" s="10">
        <v>51</v>
      </c>
      <c r="BE145" s="10">
        <v>44</v>
      </c>
      <c r="BF145" s="10">
        <v>47</v>
      </c>
      <c r="BG145" s="10">
        <v>25</v>
      </c>
      <c r="BH145" s="10">
        <v>25</v>
      </c>
      <c r="BI145" s="10">
        <v>49</v>
      </c>
      <c r="BJ145" s="10">
        <v>49</v>
      </c>
      <c r="BK145" s="10">
        <v>34</v>
      </c>
      <c r="BL145" s="10">
        <v>32</v>
      </c>
      <c r="BM145" s="10">
        <v>47</v>
      </c>
      <c r="BN145" s="10">
        <v>58</v>
      </c>
      <c r="BO145" s="10">
        <v>60</v>
      </c>
      <c r="BP145" s="10">
        <v>34</v>
      </c>
      <c r="BQ145" s="10">
        <v>30</v>
      </c>
      <c r="BR145" s="10">
        <v>22</v>
      </c>
      <c r="BS145" s="10">
        <v>29</v>
      </c>
      <c r="BT145" s="10">
        <v>24</v>
      </c>
      <c r="BU145" s="10">
        <v>27</v>
      </c>
      <c r="BV145" s="10">
        <v>25</v>
      </c>
      <c r="BW145" s="10">
        <v>32</v>
      </c>
      <c r="BX145" s="10">
        <v>29</v>
      </c>
      <c r="BY145" s="10">
        <v>29</v>
      </c>
      <c r="BZ145" s="10">
        <v>39</v>
      </c>
      <c r="CA145" s="10">
        <v>67</v>
      </c>
      <c r="CB145" s="10">
        <v>67</v>
      </c>
      <c r="CC145" s="10">
        <v>40</v>
      </c>
      <c r="CD145" s="10">
        <v>38</v>
      </c>
      <c r="CE145" s="10">
        <v>65</v>
      </c>
      <c r="CF145" s="10">
        <v>51</v>
      </c>
      <c r="CG145" s="10">
        <v>55</v>
      </c>
      <c r="CH145" s="10">
        <v>71</v>
      </c>
      <c r="CI145" s="10">
        <v>48</v>
      </c>
      <c r="CJ145" s="10">
        <v>23</v>
      </c>
      <c r="CK145" s="10">
        <v>27</v>
      </c>
      <c r="CL145" s="10">
        <v>40</v>
      </c>
      <c r="CM145" s="10">
        <v>49</v>
      </c>
      <c r="CN145" s="10">
        <v>35</v>
      </c>
      <c r="CO145" s="10">
        <v>44</v>
      </c>
      <c r="CP145" s="10">
        <v>47</v>
      </c>
      <c r="CQ145" s="10">
        <v>70</v>
      </c>
      <c r="CR145" s="10">
        <v>50</v>
      </c>
      <c r="CS145" s="10">
        <v>49</v>
      </c>
      <c r="CT145" s="10">
        <v>66</v>
      </c>
      <c r="CU145" s="10">
        <v>59</v>
      </c>
      <c r="CV145" s="10">
        <v>48</v>
      </c>
      <c r="CW145" s="10">
        <v>57</v>
      </c>
      <c r="CX145" s="10">
        <v>33</v>
      </c>
      <c r="CY145" s="10">
        <v>35</v>
      </c>
      <c r="CZ145" s="10">
        <v>44</v>
      </c>
      <c r="DA145" s="10">
        <v>50</v>
      </c>
      <c r="DB145" s="10">
        <v>50</v>
      </c>
      <c r="DC145" s="10">
        <v>73</v>
      </c>
      <c r="DD145" s="10">
        <v>90</v>
      </c>
      <c r="DE145" s="10">
        <v>57</v>
      </c>
      <c r="DF145" s="10">
        <v>33</v>
      </c>
      <c r="DG145" s="10">
        <v>41</v>
      </c>
      <c r="DH145" s="10">
        <v>48</v>
      </c>
      <c r="DI145" s="10">
        <v>68</v>
      </c>
      <c r="DJ145" s="10">
        <v>52</v>
      </c>
      <c r="DK145" s="10">
        <v>46</v>
      </c>
      <c r="DL145" s="10">
        <v>40</v>
      </c>
      <c r="DM145" s="10">
        <v>56</v>
      </c>
      <c r="DN145" s="10">
        <v>85</v>
      </c>
      <c r="DO145" s="10">
        <v>87</v>
      </c>
      <c r="DP145" s="10">
        <v>85</v>
      </c>
      <c r="DQ145" s="10">
        <v>56</v>
      </c>
      <c r="DR145" s="10">
        <v>68</v>
      </c>
      <c r="DS145" s="10" t="s">
        <v>71</v>
      </c>
      <c r="DT145" s="10">
        <v>39</v>
      </c>
      <c r="DU145" s="10">
        <v>47</v>
      </c>
      <c r="DV145" s="10">
        <v>74</v>
      </c>
      <c r="DW145" s="10">
        <v>92</v>
      </c>
      <c r="DX145" s="10">
        <v>78</v>
      </c>
      <c r="DY145" s="10">
        <v>79</v>
      </c>
      <c r="DZ145" s="10">
        <v>50</v>
      </c>
      <c r="EA145" s="10">
        <v>72</v>
      </c>
      <c r="EB145" s="10">
        <v>78</v>
      </c>
      <c r="EC145" s="10">
        <v>67</v>
      </c>
      <c r="ED145" s="10">
        <v>81</v>
      </c>
      <c r="EE145" s="10">
        <v>79</v>
      </c>
      <c r="EF145" s="10">
        <v>53</v>
      </c>
      <c r="EG145" s="10">
        <v>62</v>
      </c>
      <c r="EH145" s="10">
        <v>55</v>
      </c>
      <c r="EI145" s="10">
        <v>54</v>
      </c>
      <c r="EJ145" s="10">
        <v>66</v>
      </c>
      <c r="EK145" s="10">
        <v>86</v>
      </c>
      <c r="EL145" s="10">
        <v>55</v>
      </c>
      <c r="EM145" s="10">
        <v>57</v>
      </c>
      <c r="EN145" s="10">
        <v>65</v>
      </c>
      <c r="EO145" s="10">
        <v>78</v>
      </c>
      <c r="EP145" s="10">
        <v>84</v>
      </c>
      <c r="EQ145" s="10">
        <v>35</v>
      </c>
      <c r="ER145" s="10">
        <v>28</v>
      </c>
      <c r="ES145" s="10">
        <v>47</v>
      </c>
      <c r="ET145" s="10">
        <v>55</v>
      </c>
      <c r="EU145" s="10">
        <v>68</v>
      </c>
      <c r="EV145" s="10">
        <v>64</v>
      </c>
      <c r="EW145" s="10">
        <v>56</v>
      </c>
      <c r="EX145" s="10">
        <v>83</v>
      </c>
      <c r="EY145" s="10">
        <v>65</v>
      </c>
      <c r="EZ145" s="10">
        <v>64</v>
      </c>
      <c r="FA145" s="10">
        <v>56</v>
      </c>
      <c r="FB145" s="10">
        <v>49</v>
      </c>
      <c r="FC145" s="10">
        <v>51</v>
      </c>
      <c r="FD145" s="10">
        <v>49</v>
      </c>
      <c r="FE145" s="10">
        <v>74</v>
      </c>
      <c r="FF145" s="10">
        <v>68</v>
      </c>
      <c r="FG145" s="10">
        <v>52</v>
      </c>
      <c r="FH145" s="10">
        <v>45</v>
      </c>
      <c r="FI145" s="10">
        <v>59</v>
      </c>
      <c r="FJ145" s="10">
        <v>66</v>
      </c>
      <c r="FK145" s="10">
        <v>83</v>
      </c>
      <c r="FL145" s="10">
        <v>70</v>
      </c>
      <c r="FM145" s="10">
        <v>47</v>
      </c>
      <c r="FN145" s="10">
        <v>54</v>
      </c>
      <c r="FO145" s="10">
        <v>52</v>
      </c>
      <c r="FP145" s="10">
        <v>55</v>
      </c>
      <c r="FQ145" s="10">
        <v>42</v>
      </c>
      <c r="FR145" s="10">
        <v>61</v>
      </c>
      <c r="FS145" s="10">
        <v>61</v>
      </c>
      <c r="FT145" s="10">
        <v>68</v>
      </c>
      <c r="FU145" s="10">
        <v>47</v>
      </c>
      <c r="FV145" s="10">
        <v>45</v>
      </c>
      <c r="FW145" s="10">
        <v>60</v>
      </c>
      <c r="FX145" s="10">
        <v>69</v>
      </c>
      <c r="FY145" s="10">
        <v>84</v>
      </c>
      <c r="FZ145" s="10">
        <v>84</v>
      </c>
      <c r="GA145" s="10">
        <v>82</v>
      </c>
      <c r="GB145" s="10">
        <v>66</v>
      </c>
      <c r="GC145" s="10">
        <v>41</v>
      </c>
      <c r="GD145" s="10">
        <v>30</v>
      </c>
      <c r="GE145" s="10">
        <v>50</v>
      </c>
      <c r="GF145" s="10">
        <v>53</v>
      </c>
      <c r="GG145" s="10">
        <v>56</v>
      </c>
      <c r="GH145" s="10">
        <v>78</v>
      </c>
      <c r="GI145" s="10">
        <v>68</v>
      </c>
      <c r="GJ145" s="10">
        <v>45</v>
      </c>
      <c r="GK145" s="10">
        <v>29</v>
      </c>
      <c r="GL145" s="10">
        <v>25</v>
      </c>
      <c r="GM145" s="10">
        <v>38</v>
      </c>
      <c r="GN145" s="10">
        <v>33</v>
      </c>
      <c r="GO145" s="10">
        <v>57</v>
      </c>
      <c r="GP145" s="10">
        <v>46</v>
      </c>
      <c r="GQ145" s="10">
        <v>38</v>
      </c>
      <c r="GR145" s="10">
        <v>38</v>
      </c>
      <c r="GS145" s="10">
        <v>43</v>
      </c>
      <c r="GT145" s="10">
        <v>65</v>
      </c>
      <c r="GU145" s="10">
        <v>66</v>
      </c>
      <c r="GV145" s="10">
        <v>55</v>
      </c>
      <c r="GW145" s="10">
        <v>36</v>
      </c>
      <c r="GX145" s="10">
        <v>40</v>
      </c>
      <c r="GY145" s="10">
        <v>51</v>
      </c>
      <c r="GZ145" s="10">
        <v>35</v>
      </c>
      <c r="HA145" s="10">
        <v>37</v>
      </c>
      <c r="HB145" s="10">
        <v>48</v>
      </c>
      <c r="HC145" s="10">
        <v>46</v>
      </c>
      <c r="HD145" s="10">
        <v>53</v>
      </c>
      <c r="HE145" s="10">
        <v>36</v>
      </c>
      <c r="HF145" s="10">
        <v>38</v>
      </c>
      <c r="HG145" s="10">
        <v>47</v>
      </c>
      <c r="HH145" s="10">
        <v>49</v>
      </c>
      <c r="HI145" s="10">
        <v>38</v>
      </c>
      <c r="HJ145" s="10">
        <v>44</v>
      </c>
      <c r="HK145" s="10">
        <v>24</v>
      </c>
      <c r="HL145" s="10">
        <v>35</v>
      </c>
      <c r="HM145" s="10">
        <v>33</v>
      </c>
      <c r="HN145" s="10">
        <v>28</v>
      </c>
      <c r="HO145" s="10">
        <v>27</v>
      </c>
      <c r="HP145" s="10">
        <v>19</v>
      </c>
      <c r="HQ145" s="10">
        <v>60</v>
      </c>
      <c r="HR145" s="10">
        <v>42</v>
      </c>
      <c r="HS145" s="10">
        <v>22</v>
      </c>
      <c r="HT145" s="10">
        <v>14</v>
      </c>
      <c r="HU145" s="10">
        <v>8</v>
      </c>
      <c r="HV145" s="10">
        <v>33</v>
      </c>
      <c r="HW145" s="10">
        <v>29</v>
      </c>
      <c r="HX145" s="10">
        <v>29</v>
      </c>
      <c r="HY145" s="10">
        <v>18</v>
      </c>
      <c r="HZ145" s="10" t="s">
        <v>71</v>
      </c>
      <c r="IA145" s="10">
        <v>22</v>
      </c>
      <c r="IB145" s="10">
        <v>35</v>
      </c>
      <c r="IC145" s="10">
        <v>28</v>
      </c>
      <c r="ID145" s="10">
        <v>42</v>
      </c>
      <c r="IE145" s="10">
        <v>34</v>
      </c>
      <c r="IF145" s="10">
        <v>28</v>
      </c>
      <c r="IG145" s="10">
        <v>38</v>
      </c>
      <c r="IH145" s="10">
        <v>38</v>
      </c>
      <c r="II145" s="10">
        <v>8</v>
      </c>
      <c r="IJ145" s="10">
        <v>36</v>
      </c>
      <c r="IK145" s="10">
        <v>27</v>
      </c>
      <c r="IL145" s="10">
        <v>25</v>
      </c>
      <c r="IM145" s="10">
        <v>41</v>
      </c>
      <c r="IN145" s="10">
        <v>33</v>
      </c>
      <c r="IO145" s="10">
        <v>30</v>
      </c>
      <c r="IP145" s="10">
        <v>21</v>
      </c>
      <c r="IQ145" s="15">
        <v>13</v>
      </c>
      <c r="IR145" s="21">
        <f t="shared" si="63"/>
        <v>92</v>
      </c>
      <c r="IT145" s="41"/>
      <c r="IU145" s="41"/>
    </row>
    <row r="146" spans="1:255" ht="12.75" customHeight="1" x14ac:dyDescent="0.2">
      <c r="A146" s="21">
        <v>2012</v>
      </c>
      <c r="B146" s="21">
        <v>340273001</v>
      </c>
      <c r="C146" s="20">
        <f>INDEX(Sites!$A:$N,MATCH($B146,Sites!$A:$A,0),2)</f>
        <v>40.787627999999998</v>
      </c>
      <c r="D146" s="21" t="str">
        <f>INDEX(Sites!$A:$N,MATCH($B146,Sites!$A:$A,0),4)</f>
        <v>NJ</v>
      </c>
      <c r="E146" s="21" t="str">
        <f>INDEX(Sites!$A:$N,MATCH($B146,Sites!$A:$A,0),10)</f>
        <v>278.0</v>
      </c>
      <c r="F146" s="40" t="str">
        <f>INDEX(Sites!$A:$N,MATCH($B146,Sites!$A:$A,0),6)</f>
        <v>Chester</v>
      </c>
      <c r="G146" s="16">
        <v>34</v>
      </c>
      <c r="H146" s="10">
        <v>33</v>
      </c>
      <c r="I146" s="10">
        <v>42</v>
      </c>
      <c r="J146" s="10">
        <v>37</v>
      </c>
      <c r="K146" s="10">
        <v>41</v>
      </c>
      <c r="L146" s="10">
        <v>37</v>
      </c>
      <c r="M146" s="10">
        <v>44</v>
      </c>
      <c r="N146" s="10">
        <v>40</v>
      </c>
      <c r="O146" s="10">
        <v>40</v>
      </c>
      <c r="P146" s="10">
        <v>37</v>
      </c>
      <c r="Q146" s="10">
        <v>46</v>
      </c>
      <c r="R146" s="10">
        <v>42</v>
      </c>
      <c r="S146" s="10">
        <v>38</v>
      </c>
      <c r="T146" s="10">
        <v>50</v>
      </c>
      <c r="U146" s="10">
        <v>29</v>
      </c>
      <c r="V146" s="10">
        <v>23</v>
      </c>
      <c r="W146" s="10">
        <v>34</v>
      </c>
      <c r="X146" s="10">
        <v>44</v>
      </c>
      <c r="Y146" s="10">
        <v>47</v>
      </c>
      <c r="Z146" s="10">
        <v>32</v>
      </c>
      <c r="AA146" s="10">
        <v>28</v>
      </c>
      <c r="AB146" s="10">
        <v>41</v>
      </c>
      <c r="AC146" s="10">
        <v>46</v>
      </c>
      <c r="AD146" s="10">
        <v>37</v>
      </c>
      <c r="AE146" s="10">
        <v>38</v>
      </c>
      <c r="AF146" s="10">
        <v>41</v>
      </c>
      <c r="AG146" s="10">
        <v>41</v>
      </c>
      <c r="AH146" s="10">
        <v>41</v>
      </c>
      <c r="AI146" s="10">
        <v>36</v>
      </c>
      <c r="AJ146" s="10">
        <v>42</v>
      </c>
      <c r="AK146" s="10">
        <v>39</v>
      </c>
      <c r="AL146" s="10">
        <v>32</v>
      </c>
      <c r="AM146" s="10">
        <v>44</v>
      </c>
      <c r="AN146" s="10">
        <v>49</v>
      </c>
      <c r="AO146" s="10">
        <v>49</v>
      </c>
      <c r="AP146" s="10">
        <v>38</v>
      </c>
      <c r="AQ146" s="10">
        <v>45</v>
      </c>
      <c r="AR146" s="10">
        <v>46</v>
      </c>
      <c r="AS146" s="10">
        <v>50</v>
      </c>
      <c r="AT146" s="10">
        <v>46</v>
      </c>
      <c r="AU146" s="10">
        <v>46</v>
      </c>
      <c r="AV146" s="10">
        <v>31</v>
      </c>
      <c r="AW146" s="10">
        <v>35</v>
      </c>
      <c r="AX146" s="10">
        <v>43</v>
      </c>
      <c r="AY146" s="10">
        <v>56</v>
      </c>
      <c r="AZ146" s="10">
        <v>52</v>
      </c>
      <c r="BA146" s="10">
        <v>64</v>
      </c>
      <c r="BB146" s="10">
        <v>43</v>
      </c>
      <c r="BC146" s="10">
        <v>37</v>
      </c>
      <c r="BD146" s="10">
        <v>50</v>
      </c>
      <c r="BE146" s="10">
        <v>48</v>
      </c>
      <c r="BF146" s="10">
        <v>50</v>
      </c>
      <c r="BG146" s="10">
        <v>28</v>
      </c>
      <c r="BH146" s="10">
        <v>27</v>
      </c>
      <c r="BI146" s="10">
        <v>46</v>
      </c>
      <c r="BJ146" s="10">
        <v>48</v>
      </c>
      <c r="BK146" s="10">
        <v>36</v>
      </c>
      <c r="BL146" s="10">
        <v>34</v>
      </c>
      <c r="BM146" s="10">
        <v>46</v>
      </c>
      <c r="BN146" s="10">
        <v>53</v>
      </c>
      <c r="BO146" s="10">
        <v>45</v>
      </c>
      <c r="BP146" s="10">
        <v>43</v>
      </c>
      <c r="BQ146" s="10">
        <v>29</v>
      </c>
      <c r="BR146" s="10">
        <v>28</v>
      </c>
      <c r="BS146" s="10">
        <v>40</v>
      </c>
      <c r="BT146" s="10">
        <v>23</v>
      </c>
      <c r="BU146" s="10">
        <v>38</v>
      </c>
      <c r="BV146" s="10">
        <v>31</v>
      </c>
      <c r="BW146" s="10">
        <v>41</v>
      </c>
      <c r="BX146" s="10">
        <v>41</v>
      </c>
      <c r="BY146" s="10">
        <v>38</v>
      </c>
      <c r="BZ146" s="10">
        <v>46</v>
      </c>
      <c r="CA146" s="10">
        <v>58</v>
      </c>
      <c r="CB146" s="10">
        <v>58</v>
      </c>
      <c r="CC146" s="10">
        <v>39</v>
      </c>
      <c r="CD146" s="10">
        <v>32</v>
      </c>
      <c r="CE146" s="10">
        <v>60</v>
      </c>
      <c r="CF146" s="10">
        <v>39</v>
      </c>
      <c r="CG146" s="10">
        <v>44</v>
      </c>
      <c r="CH146" s="10">
        <v>60</v>
      </c>
      <c r="CI146" s="10">
        <v>55</v>
      </c>
      <c r="CJ146" s="10">
        <v>27</v>
      </c>
      <c r="CK146" s="10">
        <v>29</v>
      </c>
      <c r="CL146" s="10">
        <v>36</v>
      </c>
      <c r="CM146" s="10">
        <v>27</v>
      </c>
      <c r="CN146" s="10">
        <v>26</v>
      </c>
      <c r="CO146" s="10">
        <v>34</v>
      </c>
      <c r="CP146" s="10">
        <v>43</v>
      </c>
      <c r="CQ146" s="10">
        <v>50</v>
      </c>
      <c r="CR146" s="10">
        <v>48</v>
      </c>
      <c r="CS146" s="10">
        <v>43</v>
      </c>
      <c r="CT146" s="10">
        <v>42</v>
      </c>
      <c r="CU146" s="10">
        <v>37</v>
      </c>
      <c r="CV146" s="10">
        <v>40</v>
      </c>
      <c r="CW146" s="10">
        <v>44</v>
      </c>
      <c r="CX146" s="10">
        <v>25</v>
      </c>
      <c r="CY146" s="10">
        <v>26</v>
      </c>
      <c r="CZ146" s="10">
        <v>32</v>
      </c>
      <c r="DA146" s="10">
        <v>39</v>
      </c>
      <c r="DB146" s="10">
        <v>39</v>
      </c>
      <c r="DC146" s="10">
        <v>48</v>
      </c>
      <c r="DD146" s="10">
        <v>60</v>
      </c>
      <c r="DE146" s="10">
        <v>46</v>
      </c>
      <c r="DF146" s="10">
        <v>32</v>
      </c>
      <c r="DG146" s="10">
        <v>30</v>
      </c>
      <c r="DH146" s="10">
        <v>42</v>
      </c>
      <c r="DI146" s="10">
        <v>54</v>
      </c>
      <c r="DJ146" s="10">
        <v>57</v>
      </c>
      <c r="DK146" s="10">
        <v>46</v>
      </c>
      <c r="DL146" s="10">
        <v>39</v>
      </c>
      <c r="DM146" s="10">
        <v>42</v>
      </c>
      <c r="DN146" s="10">
        <v>71</v>
      </c>
      <c r="DO146" s="10">
        <v>74</v>
      </c>
      <c r="DP146" s="10">
        <v>68</v>
      </c>
      <c r="DQ146" s="10">
        <v>44</v>
      </c>
      <c r="DR146" s="10">
        <v>40</v>
      </c>
      <c r="DS146" s="10">
        <v>47</v>
      </c>
      <c r="DT146" s="10">
        <v>34</v>
      </c>
      <c r="DU146" s="10">
        <v>41</v>
      </c>
      <c r="DV146" s="10">
        <v>71</v>
      </c>
      <c r="DW146" s="10">
        <v>76</v>
      </c>
      <c r="DX146" s="10">
        <v>60</v>
      </c>
      <c r="DY146" s="10">
        <v>71</v>
      </c>
      <c r="DZ146" s="10">
        <v>35</v>
      </c>
      <c r="EA146" s="10">
        <v>52</v>
      </c>
      <c r="EB146" s="10">
        <v>59</v>
      </c>
      <c r="EC146" s="10">
        <v>45</v>
      </c>
      <c r="ED146" s="10">
        <v>67</v>
      </c>
      <c r="EE146" s="10">
        <v>61</v>
      </c>
      <c r="EF146" s="10">
        <v>39</v>
      </c>
      <c r="EG146" s="10">
        <v>40</v>
      </c>
      <c r="EH146" s="10">
        <v>57</v>
      </c>
      <c r="EI146" s="10">
        <v>66</v>
      </c>
      <c r="EJ146" s="10">
        <v>65</v>
      </c>
      <c r="EK146" s="10">
        <v>72</v>
      </c>
      <c r="EL146" s="10">
        <v>61</v>
      </c>
      <c r="EM146" s="10">
        <v>48</v>
      </c>
      <c r="EN146" s="10">
        <v>57</v>
      </c>
      <c r="EO146" s="10">
        <v>88</v>
      </c>
      <c r="EP146" s="10">
        <v>72</v>
      </c>
      <c r="EQ146" s="10">
        <v>31</v>
      </c>
      <c r="ER146" s="10">
        <v>30</v>
      </c>
      <c r="ES146" s="10">
        <v>54</v>
      </c>
      <c r="ET146" s="10">
        <v>47</v>
      </c>
      <c r="EU146" s="10">
        <v>56</v>
      </c>
      <c r="EV146" s="10">
        <v>54</v>
      </c>
      <c r="EW146" s="10">
        <v>45</v>
      </c>
      <c r="EX146" s="10">
        <v>66</v>
      </c>
      <c r="EY146" s="10">
        <v>49</v>
      </c>
      <c r="EZ146" s="10">
        <v>51</v>
      </c>
      <c r="FA146" s="10">
        <v>41</v>
      </c>
      <c r="FB146" s="10">
        <v>62</v>
      </c>
      <c r="FC146" s="10">
        <v>55</v>
      </c>
      <c r="FD146" s="10">
        <v>45</v>
      </c>
      <c r="FE146" s="10">
        <v>64</v>
      </c>
      <c r="FF146" s="10">
        <v>62</v>
      </c>
      <c r="FG146" s="10">
        <v>53</v>
      </c>
      <c r="FH146" s="10">
        <v>46</v>
      </c>
      <c r="FI146" s="10">
        <v>41</v>
      </c>
      <c r="FJ146" s="10">
        <v>56</v>
      </c>
      <c r="FK146" s="10">
        <v>67</v>
      </c>
      <c r="FL146" s="10">
        <v>60</v>
      </c>
      <c r="FM146" s="10">
        <v>38</v>
      </c>
      <c r="FN146" s="10">
        <v>58</v>
      </c>
      <c r="FO146" s="10">
        <v>44</v>
      </c>
      <c r="FP146" s="10">
        <v>40</v>
      </c>
      <c r="FQ146" s="10">
        <v>39</v>
      </c>
      <c r="FR146" s="10">
        <v>52</v>
      </c>
      <c r="FS146" s="10">
        <v>47</v>
      </c>
      <c r="FT146" s="10">
        <v>61</v>
      </c>
      <c r="FU146" s="10">
        <v>36</v>
      </c>
      <c r="FV146" s="10">
        <v>37</v>
      </c>
      <c r="FW146" s="10">
        <v>48</v>
      </c>
      <c r="FX146" s="10">
        <v>50</v>
      </c>
      <c r="FY146" s="10">
        <v>60</v>
      </c>
      <c r="FZ146" s="10">
        <v>67</v>
      </c>
      <c r="GA146" s="10">
        <v>85</v>
      </c>
      <c r="GB146" s="10">
        <v>63</v>
      </c>
      <c r="GC146" s="10">
        <v>49</v>
      </c>
      <c r="GD146" s="10">
        <v>33</v>
      </c>
      <c r="GE146" s="10">
        <v>44</v>
      </c>
      <c r="GF146" s="10">
        <v>31</v>
      </c>
      <c r="GG146" s="10">
        <v>58</v>
      </c>
      <c r="GH146" s="10">
        <v>77</v>
      </c>
      <c r="GI146" s="10">
        <v>57</v>
      </c>
      <c r="GJ146" s="10">
        <v>43</v>
      </c>
      <c r="GK146" s="10">
        <v>33</v>
      </c>
      <c r="GL146" s="10">
        <v>27</v>
      </c>
      <c r="GM146" s="10">
        <v>34</v>
      </c>
      <c r="GN146" s="10">
        <v>36</v>
      </c>
      <c r="GO146" s="10">
        <v>61</v>
      </c>
      <c r="GP146" s="10">
        <v>41</v>
      </c>
      <c r="GQ146" s="10">
        <v>29</v>
      </c>
      <c r="GR146" s="10">
        <v>31</v>
      </c>
      <c r="GS146" s="10">
        <v>36</v>
      </c>
      <c r="GT146" s="10">
        <v>53</v>
      </c>
      <c r="GU146" s="10">
        <v>62</v>
      </c>
      <c r="GV146" s="10">
        <v>54</v>
      </c>
      <c r="GW146" s="10">
        <v>31</v>
      </c>
      <c r="GX146" s="10">
        <v>36</v>
      </c>
      <c r="GY146" s="10">
        <v>52</v>
      </c>
      <c r="GZ146" s="10">
        <v>35</v>
      </c>
      <c r="HA146" s="10">
        <v>31</v>
      </c>
      <c r="HB146" s="10">
        <v>30</v>
      </c>
      <c r="HC146" s="10">
        <v>39</v>
      </c>
      <c r="HD146" s="10">
        <v>48</v>
      </c>
      <c r="HE146" s="10">
        <v>28</v>
      </c>
      <c r="HF146" s="10">
        <v>32</v>
      </c>
      <c r="HG146" s="10">
        <v>48</v>
      </c>
      <c r="HH146" s="10">
        <v>41</v>
      </c>
      <c r="HI146" s="10">
        <v>35</v>
      </c>
      <c r="HJ146" s="10">
        <v>33</v>
      </c>
      <c r="HK146" s="10">
        <v>18</v>
      </c>
      <c r="HL146" s="10">
        <v>34</v>
      </c>
      <c r="HM146" s="10">
        <v>34</v>
      </c>
      <c r="HN146" s="10">
        <v>20</v>
      </c>
      <c r="HO146" s="10">
        <v>14</v>
      </c>
      <c r="HP146" s="10">
        <v>23</v>
      </c>
      <c r="HQ146" s="10">
        <v>59</v>
      </c>
      <c r="HR146" s="10">
        <v>38</v>
      </c>
      <c r="HS146" s="10">
        <v>20</v>
      </c>
      <c r="HT146" s="10">
        <v>19</v>
      </c>
      <c r="HU146" s="10">
        <v>20</v>
      </c>
      <c r="HV146" s="10">
        <v>33</v>
      </c>
      <c r="HW146" s="10">
        <v>33</v>
      </c>
      <c r="HX146" s="10">
        <v>28</v>
      </c>
      <c r="HY146" s="10">
        <v>28</v>
      </c>
      <c r="HZ146" s="10">
        <v>47</v>
      </c>
      <c r="IA146" s="10">
        <v>24</v>
      </c>
      <c r="IB146" s="10">
        <v>31</v>
      </c>
      <c r="IC146" s="10">
        <v>31</v>
      </c>
      <c r="ID146" s="10">
        <v>40</v>
      </c>
      <c r="IE146" s="10">
        <v>35</v>
      </c>
      <c r="IF146" s="10">
        <v>29</v>
      </c>
      <c r="IG146" s="10">
        <v>36</v>
      </c>
      <c r="IH146" s="10">
        <v>41</v>
      </c>
      <c r="II146" s="10">
        <v>24</v>
      </c>
      <c r="IJ146" s="10">
        <v>16</v>
      </c>
      <c r="IK146" s="10">
        <v>27</v>
      </c>
      <c r="IL146" s="10">
        <v>39</v>
      </c>
      <c r="IM146" s="10">
        <v>33</v>
      </c>
      <c r="IN146" s="10">
        <v>34</v>
      </c>
      <c r="IO146" s="10">
        <v>28</v>
      </c>
      <c r="IP146" s="10" t="s">
        <v>71</v>
      </c>
      <c r="IQ146" s="15" t="s">
        <v>71</v>
      </c>
      <c r="IR146" s="21">
        <f t="shared" si="63"/>
        <v>88</v>
      </c>
      <c r="IT146" s="41"/>
      <c r="IU146" s="41"/>
    </row>
    <row r="147" spans="1:255" ht="12.75" customHeight="1" x14ac:dyDescent="0.2">
      <c r="A147" s="21">
        <v>2012</v>
      </c>
      <c r="B147" s="21">
        <v>340150002</v>
      </c>
      <c r="C147" s="20">
        <f>INDEX(Sites!$A:$N,MATCH($B147,Sites!$A:$A,0),2)</f>
        <v>39.800339000000001</v>
      </c>
      <c r="D147" s="21" t="str">
        <f>INDEX(Sites!$A:$N,MATCH($B147,Sites!$A:$A,0),4)</f>
        <v>NJ</v>
      </c>
      <c r="E147" s="21" t="str">
        <f>INDEX(Sites!$A:$N,MATCH($B147,Sites!$A:$A,0),10)</f>
        <v>12.0</v>
      </c>
      <c r="F147" s="40" t="str">
        <f>INDEX(Sites!$A:$N,MATCH($B147,Sites!$A:$A,0),6)</f>
        <v>Clarksboro</v>
      </c>
      <c r="G147" s="16" t="s">
        <v>71</v>
      </c>
      <c r="H147" s="10" t="s">
        <v>71</v>
      </c>
      <c r="I147" s="10" t="s">
        <v>71</v>
      </c>
      <c r="J147" s="10" t="s">
        <v>71</v>
      </c>
      <c r="K147" s="10" t="s">
        <v>71</v>
      </c>
      <c r="L147" s="10" t="s">
        <v>71</v>
      </c>
      <c r="M147" s="10" t="s">
        <v>71</v>
      </c>
      <c r="N147" s="10" t="s">
        <v>71</v>
      </c>
      <c r="O147" s="10" t="s">
        <v>71</v>
      </c>
      <c r="P147" s="10" t="s">
        <v>71</v>
      </c>
      <c r="Q147" s="10" t="s">
        <v>71</v>
      </c>
      <c r="R147" s="10" t="s">
        <v>71</v>
      </c>
      <c r="S147" s="10" t="s">
        <v>71</v>
      </c>
      <c r="T147" s="10" t="s">
        <v>71</v>
      </c>
      <c r="U147" s="10" t="s">
        <v>71</v>
      </c>
      <c r="V147" s="10" t="s">
        <v>71</v>
      </c>
      <c r="W147" s="10" t="s">
        <v>71</v>
      </c>
      <c r="X147" s="10" t="s">
        <v>71</v>
      </c>
      <c r="Y147" s="10" t="s">
        <v>71</v>
      </c>
      <c r="Z147" s="10" t="s">
        <v>71</v>
      </c>
      <c r="AA147" s="10">
        <v>36</v>
      </c>
      <c r="AB147" s="10">
        <v>33</v>
      </c>
      <c r="AC147" s="10">
        <v>56</v>
      </c>
      <c r="AD147" s="10">
        <v>38</v>
      </c>
      <c r="AE147" s="10">
        <v>36</v>
      </c>
      <c r="AF147" s="10">
        <v>43</v>
      </c>
      <c r="AG147" s="10">
        <v>42</v>
      </c>
      <c r="AH147" s="10">
        <v>50</v>
      </c>
      <c r="AI147" s="10">
        <v>33</v>
      </c>
      <c r="AJ147" s="10">
        <v>40</v>
      </c>
      <c r="AK147" s="10">
        <v>38</v>
      </c>
      <c r="AL147" s="10">
        <v>41</v>
      </c>
      <c r="AM147" s="10">
        <v>46</v>
      </c>
      <c r="AN147" s="10">
        <v>49</v>
      </c>
      <c r="AO147" s="10">
        <v>55</v>
      </c>
      <c r="AP147" s="10">
        <v>38</v>
      </c>
      <c r="AQ147" s="10">
        <v>49</v>
      </c>
      <c r="AR147" s="10">
        <v>51</v>
      </c>
      <c r="AS147" s="10">
        <v>60</v>
      </c>
      <c r="AT147" s="10">
        <v>53</v>
      </c>
      <c r="AU147" s="10">
        <v>52</v>
      </c>
      <c r="AV147" s="10">
        <v>32</v>
      </c>
      <c r="AW147" s="10">
        <v>38</v>
      </c>
      <c r="AX147" s="10">
        <v>48</v>
      </c>
      <c r="AY147" s="10">
        <v>61</v>
      </c>
      <c r="AZ147" s="10">
        <v>69</v>
      </c>
      <c r="BA147" s="10">
        <v>61</v>
      </c>
      <c r="BB147" s="10">
        <v>52</v>
      </c>
      <c r="BC147" s="10">
        <v>33</v>
      </c>
      <c r="BD147" s="10">
        <v>57</v>
      </c>
      <c r="BE147" s="10">
        <v>50</v>
      </c>
      <c r="BF147" s="10">
        <v>52</v>
      </c>
      <c r="BG147" s="10">
        <v>24</v>
      </c>
      <c r="BH147" s="10">
        <v>32</v>
      </c>
      <c r="BI147" s="10">
        <v>55</v>
      </c>
      <c r="BJ147" s="10">
        <v>54</v>
      </c>
      <c r="BK147" s="10">
        <v>48</v>
      </c>
      <c r="BL147" s="10">
        <v>37</v>
      </c>
      <c r="BM147" s="10">
        <v>48</v>
      </c>
      <c r="BN147" s="10">
        <v>59</v>
      </c>
      <c r="BO147" s="10">
        <v>52</v>
      </c>
      <c r="BP147" s="10">
        <v>46</v>
      </c>
      <c r="BQ147" s="10">
        <v>34</v>
      </c>
      <c r="BR147" s="10">
        <v>32</v>
      </c>
      <c r="BS147" s="10">
        <v>42</v>
      </c>
      <c r="BT147" s="10">
        <v>34</v>
      </c>
      <c r="BU147" s="10">
        <v>38</v>
      </c>
      <c r="BV147" s="10">
        <v>41</v>
      </c>
      <c r="BW147" s="10">
        <v>50</v>
      </c>
      <c r="BX147" s="10">
        <v>38</v>
      </c>
      <c r="BY147" s="10">
        <v>42</v>
      </c>
      <c r="BZ147" s="10">
        <v>49</v>
      </c>
      <c r="CA147" s="10">
        <v>72</v>
      </c>
      <c r="CB147" s="10">
        <v>65</v>
      </c>
      <c r="CC147" s="10">
        <v>46</v>
      </c>
      <c r="CD147" s="10">
        <v>40</v>
      </c>
      <c r="CE147" s="10">
        <v>61</v>
      </c>
      <c r="CF147" s="10">
        <v>48</v>
      </c>
      <c r="CG147" s="10">
        <v>54</v>
      </c>
      <c r="CH147" s="10">
        <v>67</v>
      </c>
      <c r="CI147" s="10">
        <v>45</v>
      </c>
      <c r="CJ147" s="10">
        <v>24</v>
      </c>
      <c r="CK147" s="10">
        <v>30</v>
      </c>
      <c r="CL147" s="10">
        <v>39</v>
      </c>
      <c r="CM147" s="10">
        <v>51</v>
      </c>
      <c r="CN147" s="10">
        <v>34</v>
      </c>
      <c r="CO147" s="10">
        <v>37</v>
      </c>
      <c r="CP147" s="10">
        <v>31</v>
      </c>
      <c r="CQ147" s="10">
        <v>40</v>
      </c>
      <c r="CR147" s="10">
        <v>46</v>
      </c>
      <c r="CS147" s="10">
        <v>44</v>
      </c>
      <c r="CT147" s="10">
        <v>67</v>
      </c>
      <c r="CU147" s="10">
        <v>61</v>
      </c>
      <c r="CV147" s="10">
        <v>48</v>
      </c>
      <c r="CW147" s="10">
        <v>57</v>
      </c>
      <c r="CX147" s="10">
        <v>30</v>
      </c>
      <c r="CY147" s="10">
        <v>32</v>
      </c>
      <c r="CZ147" s="10">
        <v>45</v>
      </c>
      <c r="DA147" s="10">
        <v>49</v>
      </c>
      <c r="DB147" s="10">
        <v>52</v>
      </c>
      <c r="DC147" s="10">
        <v>71</v>
      </c>
      <c r="DD147" s="10">
        <v>87</v>
      </c>
      <c r="DE147" s="10">
        <v>58</v>
      </c>
      <c r="DF147" s="10">
        <v>33</v>
      </c>
      <c r="DG147" s="10">
        <v>42</v>
      </c>
      <c r="DH147" s="10">
        <v>46</v>
      </c>
      <c r="DI147" s="10">
        <v>67</v>
      </c>
      <c r="DJ147" s="10">
        <v>50</v>
      </c>
      <c r="DK147" s="10">
        <v>43</v>
      </c>
      <c r="DL147" s="10">
        <v>39</v>
      </c>
      <c r="DM147" s="10">
        <v>49</v>
      </c>
      <c r="DN147" s="10">
        <v>87</v>
      </c>
      <c r="DO147" s="10" t="s">
        <v>71</v>
      </c>
      <c r="DP147" s="10">
        <v>24</v>
      </c>
      <c r="DQ147" s="10">
        <v>23</v>
      </c>
      <c r="DR147" s="10">
        <v>50</v>
      </c>
      <c r="DS147" s="10">
        <v>58</v>
      </c>
      <c r="DT147" s="10">
        <v>40</v>
      </c>
      <c r="DU147" s="10">
        <v>48</v>
      </c>
      <c r="DV147" s="10">
        <v>84</v>
      </c>
      <c r="DW147" s="10">
        <v>92</v>
      </c>
      <c r="DX147" s="10">
        <v>76</v>
      </c>
      <c r="DY147" s="10">
        <v>79</v>
      </c>
      <c r="DZ147" s="10">
        <v>49</v>
      </c>
      <c r="EA147" s="10">
        <v>68</v>
      </c>
      <c r="EB147" s="10">
        <v>78</v>
      </c>
      <c r="EC147" s="10">
        <v>68</v>
      </c>
      <c r="ED147" s="10">
        <v>72</v>
      </c>
      <c r="EE147" s="10">
        <v>88</v>
      </c>
      <c r="EF147" s="10">
        <v>53</v>
      </c>
      <c r="EG147" s="10">
        <v>58</v>
      </c>
      <c r="EH147" s="10">
        <v>51</v>
      </c>
      <c r="EI147" s="10">
        <v>52</v>
      </c>
      <c r="EJ147" s="10">
        <v>56</v>
      </c>
      <c r="EK147" s="10">
        <v>79</v>
      </c>
      <c r="EL147" s="10">
        <v>50</v>
      </c>
      <c r="EM147" s="10">
        <v>53</v>
      </c>
      <c r="EN147" s="10">
        <v>64</v>
      </c>
      <c r="EO147" s="10">
        <v>82</v>
      </c>
      <c r="EP147" s="10">
        <v>83</v>
      </c>
      <c r="EQ147" s="10">
        <v>32</v>
      </c>
      <c r="ER147" s="10">
        <v>28</v>
      </c>
      <c r="ES147" s="10">
        <v>41</v>
      </c>
      <c r="ET147" s="10">
        <v>50</v>
      </c>
      <c r="EU147" s="10">
        <v>66</v>
      </c>
      <c r="EV147" s="10">
        <v>72</v>
      </c>
      <c r="EW147" s="10">
        <v>53</v>
      </c>
      <c r="EX147" s="10">
        <v>76</v>
      </c>
      <c r="EY147" s="10">
        <v>64</v>
      </c>
      <c r="EZ147" s="10">
        <v>63</v>
      </c>
      <c r="FA147" s="10">
        <v>57</v>
      </c>
      <c r="FB147" s="10">
        <v>47</v>
      </c>
      <c r="FC147" s="10">
        <v>45</v>
      </c>
      <c r="FD147" s="10">
        <v>43</v>
      </c>
      <c r="FE147" s="10">
        <v>68</v>
      </c>
      <c r="FF147" s="10">
        <v>61</v>
      </c>
      <c r="FG147" s="10">
        <v>47</v>
      </c>
      <c r="FH147" s="10">
        <v>42</v>
      </c>
      <c r="FI147" s="10">
        <v>58</v>
      </c>
      <c r="FJ147" s="10">
        <v>59</v>
      </c>
      <c r="FK147" s="10">
        <v>71</v>
      </c>
      <c r="FL147" s="10">
        <v>63</v>
      </c>
      <c r="FM147" s="10">
        <v>44</v>
      </c>
      <c r="FN147" s="10">
        <v>49</v>
      </c>
      <c r="FO147" s="10">
        <v>50</v>
      </c>
      <c r="FP147" s="10">
        <v>58</v>
      </c>
      <c r="FQ147" s="10">
        <v>37</v>
      </c>
      <c r="FR147" s="10">
        <v>63</v>
      </c>
      <c r="FS147" s="10">
        <v>58</v>
      </c>
      <c r="FT147" s="10">
        <v>64</v>
      </c>
      <c r="FU147" s="10">
        <v>46</v>
      </c>
      <c r="FV147" s="10">
        <v>35</v>
      </c>
      <c r="FW147" s="10">
        <v>55</v>
      </c>
      <c r="FX147" s="10">
        <v>65</v>
      </c>
      <c r="FY147" s="10">
        <v>78</v>
      </c>
      <c r="FZ147" s="10">
        <v>82</v>
      </c>
      <c r="GA147" s="10">
        <v>82</v>
      </c>
      <c r="GB147" s="10">
        <v>60</v>
      </c>
      <c r="GC147" s="10">
        <v>39</v>
      </c>
      <c r="GD147" s="10">
        <v>28</v>
      </c>
      <c r="GE147" s="10">
        <v>51</v>
      </c>
      <c r="GF147" s="10">
        <v>51</v>
      </c>
      <c r="GG147" s="10">
        <v>66</v>
      </c>
      <c r="GH147" s="10">
        <v>78</v>
      </c>
      <c r="GI147" s="10">
        <v>65</v>
      </c>
      <c r="GJ147" s="10">
        <v>39</v>
      </c>
      <c r="GK147" s="10">
        <v>28</v>
      </c>
      <c r="GL147" s="10">
        <v>26</v>
      </c>
      <c r="GM147" s="10">
        <v>34</v>
      </c>
      <c r="GN147" s="10">
        <v>30</v>
      </c>
      <c r="GO147" s="10">
        <v>52</v>
      </c>
      <c r="GP147" s="10">
        <v>42</v>
      </c>
      <c r="GQ147" s="10">
        <v>35</v>
      </c>
      <c r="GR147" s="10">
        <v>36</v>
      </c>
      <c r="GS147" s="10">
        <v>37</v>
      </c>
      <c r="GT147" s="10">
        <v>60</v>
      </c>
      <c r="GU147" s="10">
        <v>59</v>
      </c>
      <c r="GV147" s="10">
        <v>49</v>
      </c>
      <c r="GW147" s="10">
        <v>34</v>
      </c>
      <c r="GX147" s="10">
        <v>41</v>
      </c>
      <c r="GY147" s="10">
        <v>51</v>
      </c>
      <c r="GZ147" s="10">
        <v>37</v>
      </c>
      <c r="HA147" s="10">
        <v>35</v>
      </c>
      <c r="HB147" s="10">
        <v>44</v>
      </c>
      <c r="HC147" s="10">
        <v>48</v>
      </c>
      <c r="HD147" s="10">
        <v>51</v>
      </c>
      <c r="HE147" s="10">
        <v>32</v>
      </c>
      <c r="HF147" s="10">
        <v>35</v>
      </c>
      <c r="HG147" s="10">
        <v>47</v>
      </c>
      <c r="HH147" s="10">
        <v>55</v>
      </c>
      <c r="HI147" s="10">
        <v>32</v>
      </c>
      <c r="HJ147" s="10">
        <v>47</v>
      </c>
      <c r="HK147" s="10">
        <v>21</v>
      </c>
      <c r="HL147" s="10">
        <v>41</v>
      </c>
      <c r="HM147" s="10">
        <v>37</v>
      </c>
      <c r="HN147" s="10">
        <v>32</v>
      </c>
      <c r="HO147" s="10">
        <v>32</v>
      </c>
      <c r="HP147" s="10">
        <v>25</v>
      </c>
      <c r="HQ147" s="10">
        <v>57</v>
      </c>
      <c r="HR147" s="10">
        <v>45</v>
      </c>
      <c r="HS147" s="10">
        <v>18</v>
      </c>
      <c r="HT147" s="10">
        <v>11</v>
      </c>
      <c r="HU147" s="10">
        <v>10</v>
      </c>
      <c r="HV147" s="10">
        <v>37</v>
      </c>
      <c r="HW147" s="10">
        <v>33</v>
      </c>
      <c r="HX147" s="10">
        <v>30</v>
      </c>
      <c r="HY147" s="10">
        <v>33</v>
      </c>
      <c r="HZ147" s="10">
        <v>46</v>
      </c>
      <c r="IA147" s="10">
        <v>29</v>
      </c>
      <c r="IB147" s="10">
        <v>32</v>
      </c>
      <c r="IC147" s="10">
        <v>32</v>
      </c>
      <c r="ID147" s="10">
        <v>43</v>
      </c>
      <c r="IE147" s="10">
        <v>34</v>
      </c>
      <c r="IF147" s="10">
        <v>28</v>
      </c>
      <c r="IG147" s="10">
        <v>35</v>
      </c>
      <c r="IH147" s="10">
        <v>39</v>
      </c>
      <c r="II147" s="10">
        <v>22</v>
      </c>
      <c r="IJ147" s="10">
        <v>35</v>
      </c>
      <c r="IK147" s="10">
        <v>35</v>
      </c>
      <c r="IL147" s="10">
        <v>28</v>
      </c>
      <c r="IM147" s="10">
        <v>41</v>
      </c>
      <c r="IN147" s="10">
        <v>33</v>
      </c>
      <c r="IO147" s="10">
        <v>24</v>
      </c>
      <c r="IP147" s="10">
        <v>21</v>
      </c>
      <c r="IQ147" s="15">
        <v>15</v>
      </c>
      <c r="IR147" s="21">
        <f t="shared" si="63"/>
        <v>92</v>
      </c>
      <c r="IT147" s="41"/>
      <c r="IU147" s="41"/>
    </row>
    <row r="148" spans="1:255" ht="12.75" customHeight="1" x14ac:dyDescent="0.2">
      <c r="A148" s="21">
        <v>2012</v>
      </c>
      <c r="B148" s="21">
        <v>340290006</v>
      </c>
      <c r="C148" s="20">
        <f>INDEX(Sites!$A:$N,MATCH($B148,Sites!$A:$A,0),2)</f>
        <v>40.064830000000001</v>
      </c>
      <c r="D148" s="21" t="str">
        <f>INDEX(Sites!$A:$N,MATCH($B148,Sites!$A:$A,0),4)</f>
        <v>NJ</v>
      </c>
      <c r="E148" s="21" t="str">
        <f>INDEX(Sites!$A:$N,MATCH($B148,Sites!$A:$A,0),10)</f>
        <v>41.0</v>
      </c>
      <c r="F148" s="40" t="str">
        <f>INDEX(Sites!$A:$N,MATCH($B148,Sites!$A:$A,0),6)</f>
        <v>Colliers Mills</v>
      </c>
      <c r="G148" s="16">
        <v>37</v>
      </c>
      <c r="H148" s="10">
        <v>37</v>
      </c>
      <c r="I148" s="10">
        <v>39</v>
      </c>
      <c r="J148" s="10">
        <v>39</v>
      </c>
      <c r="K148" s="10">
        <v>39</v>
      </c>
      <c r="L148" s="10">
        <v>38</v>
      </c>
      <c r="M148" s="10">
        <v>52</v>
      </c>
      <c r="N148" s="10">
        <v>43</v>
      </c>
      <c r="O148" s="10">
        <v>39</v>
      </c>
      <c r="P148" s="10">
        <v>39</v>
      </c>
      <c r="Q148" s="10">
        <v>48</v>
      </c>
      <c r="R148" s="10">
        <v>52</v>
      </c>
      <c r="S148" s="10">
        <v>47</v>
      </c>
      <c r="T148" s="10">
        <v>53</v>
      </c>
      <c r="U148" s="10">
        <v>39</v>
      </c>
      <c r="V148" s="10">
        <v>30</v>
      </c>
      <c r="W148" s="10">
        <v>38</v>
      </c>
      <c r="X148" s="10">
        <v>46</v>
      </c>
      <c r="Y148" s="10">
        <v>48</v>
      </c>
      <c r="Z148" s="10">
        <v>36</v>
      </c>
      <c r="AA148" s="10">
        <v>31</v>
      </c>
      <c r="AB148" s="10">
        <v>31</v>
      </c>
      <c r="AC148" s="10">
        <v>53</v>
      </c>
      <c r="AD148" s="10">
        <v>42</v>
      </c>
      <c r="AE148" s="10">
        <v>40</v>
      </c>
      <c r="AF148" s="10">
        <v>45</v>
      </c>
      <c r="AG148" s="10">
        <v>46</v>
      </c>
      <c r="AH148" s="10">
        <v>52</v>
      </c>
      <c r="AI148" s="10">
        <v>36</v>
      </c>
      <c r="AJ148" s="10">
        <v>42</v>
      </c>
      <c r="AK148" s="10">
        <v>46</v>
      </c>
      <c r="AL148" s="10">
        <v>39</v>
      </c>
      <c r="AM148" s="10">
        <v>48</v>
      </c>
      <c r="AN148" s="10">
        <v>51</v>
      </c>
      <c r="AO148" s="10">
        <v>54</v>
      </c>
      <c r="AP148" s="10">
        <v>38</v>
      </c>
      <c r="AQ148" s="10">
        <v>49</v>
      </c>
      <c r="AR148" s="10">
        <v>53</v>
      </c>
      <c r="AS148" s="10">
        <v>57</v>
      </c>
      <c r="AT148" s="10">
        <v>53</v>
      </c>
      <c r="AU148" s="10">
        <v>51</v>
      </c>
      <c r="AV148" s="10">
        <v>37</v>
      </c>
      <c r="AW148" s="10">
        <v>39</v>
      </c>
      <c r="AX148" s="10">
        <v>48</v>
      </c>
      <c r="AY148" s="10">
        <v>62</v>
      </c>
      <c r="AZ148" s="10">
        <v>69</v>
      </c>
      <c r="BA148" s="10">
        <v>64</v>
      </c>
      <c r="BB148" s="10">
        <v>54</v>
      </c>
      <c r="BC148" s="10">
        <v>37</v>
      </c>
      <c r="BD148" s="10">
        <v>53</v>
      </c>
      <c r="BE148" s="10">
        <v>48</v>
      </c>
      <c r="BF148" s="10">
        <v>49</v>
      </c>
      <c r="BG148" s="10">
        <v>24</v>
      </c>
      <c r="BH148" s="10">
        <v>29</v>
      </c>
      <c r="BI148" s="10">
        <v>55</v>
      </c>
      <c r="BJ148" s="10">
        <v>55</v>
      </c>
      <c r="BK148" s="10">
        <v>48</v>
      </c>
      <c r="BL148" s="10">
        <v>38</v>
      </c>
      <c r="BM148" s="10">
        <v>51</v>
      </c>
      <c r="BN148" s="10">
        <v>60</v>
      </c>
      <c r="BO148" s="10">
        <v>54</v>
      </c>
      <c r="BP148" s="10">
        <v>51</v>
      </c>
      <c r="BQ148" s="10">
        <v>36</v>
      </c>
      <c r="BR148" s="10">
        <v>31</v>
      </c>
      <c r="BS148" s="10">
        <v>48</v>
      </c>
      <c r="BT148" s="10">
        <v>37</v>
      </c>
      <c r="BU148" s="10">
        <v>40</v>
      </c>
      <c r="BV148" s="10">
        <v>42</v>
      </c>
      <c r="BW148" s="10">
        <v>51</v>
      </c>
      <c r="BX148" s="10">
        <v>36</v>
      </c>
      <c r="BY148" s="10">
        <v>44</v>
      </c>
      <c r="BZ148" s="10">
        <v>49</v>
      </c>
      <c r="CA148" s="10">
        <v>67</v>
      </c>
      <c r="CB148" s="10">
        <v>61</v>
      </c>
      <c r="CC148" s="10">
        <v>47</v>
      </c>
      <c r="CD148" s="10">
        <v>38</v>
      </c>
      <c r="CE148" s="10">
        <v>65</v>
      </c>
      <c r="CF148" s="10">
        <v>47</v>
      </c>
      <c r="CG148" s="10">
        <v>45</v>
      </c>
      <c r="CH148" s="10">
        <v>59</v>
      </c>
      <c r="CI148" s="10">
        <v>44</v>
      </c>
      <c r="CJ148" s="10">
        <v>27</v>
      </c>
      <c r="CK148" s="10">
        <v>31</v>
      </c>
      <c r="CL148" s="10">
        <v>39</v>
      </c>
      <c r="CM148" s="10">
        <v>48</v>
      </c>
      <c r="CN148" s="10">
        <v>24</v>
      </c>
      <c r="CO148" s="10">
        <v>37</v>
      </c>
      <c r="CP148" s="10">
        <v>36</v>
      </c>
      <c r="CQ148" s="10">
        <v>64</v>
      </c>
      <c r="CR148" s="10">
        <v>44</v>
      </c>
      <c r="CS148" s="10">
        <v>40</v>
      </c>
      <c r="CT148" s="10">
        <v>64</v>
      </c>
      <c r="CU148" s="10">
        <v>52</v>
      </c>
      <c r="CV148" s="10">
        <v>49</v>
      </c>
      <c r="CW148" s="10">
        <v>56</v>
      </c>
      <c r="CX148" s="10">
        <v>26</v>
      </c>
      <c r="CY148" s="10">
        <v>33</v>
      </c>
      <c r="CZ148" s="10">
        <v>42</v>
      </c>
      <c r="DA148" s="10">
        <v>48</v>
      </c>
      <c r="DB148" s="10">
        <v>51</v>
      </c>
      <c r="DC148" s="10">
        <v>63</v>
      </c>
      <c r="DD148" s="10">
        <v>72</v>
      </c>
      <c r="DE148" s="10">
        <v>49</v>
      </c>
      <c r="DF148" s="10">
        <v>34</v>
      </c>
      <c r="DG148" s="10">
        <v>34</v>
      </c>
      <c r="DH148" s="10">
        <v>38</v>
      </c>
      <c r="DI148" s="10">
        <v>54</v>
      </c>
      <c r="DJ148" s="10">
        <v>45</v>
      </c>
      <c r="DK148" s="10">
        <v>41</v>
      </c>
      <c r="DL148" s="10">
        <v>30</v>
      </c>
      <c r="DM148" s="10">
        <v>41</v>
      </c>
      <c r="DN148" s="10">
        <v>85</v>
      </c>
      <c r="DO148" s="10">
        <v>85</v>
      </c>
      <c r="DP148" s="10">
        <v>75</v>
      </c>
      <c r="DQ148" s="10">
        <v>50</v>
      </c>
      <c r="DR148" s="10">
        <v>45</v>
      </c>
      <c r="DS148" s="10">
        <v>53</v>
      </c>
      <c r="DT148" s="10">
        <v>35</v>
      </c>
      <c r="DU148" s="10">
        <v>46</v>
      </c>
      <c r="DV148" s="10">
        <v>84</v>
      </c>
      <c r="DW148" s="10">
        <v>86</v>
      </c>
      <c r="DX148" s="10">
        <v>75</v>
      </c>
      <c r="DY148" s="10">
        <v>80</v>
      </c>
      <c r="DZ148" s="10">
        <v>49</v>
      </c>
      <c r="EA148" s="10">
        <v>75</v>
      </c>
      <c r="EB148" s="10">
        <v>69</v>
      </c>
      <c r="EC148" s="10">
        <v>57</v>
      </c>
      <c r="ED148" s="10">
        <v>73</v>
      </c>
      <c r="EE148" s="10">
        <v>75</v>
      </c>
      <c r="EF148" s="10">
        <v>48</v>
      </c>
      <c r="EG148" s="10">
        <v>42</v>
      </c>
      <c r="EH148" s="10">
        <v>43</v>
      </c>
      <c r="EI148" s="10">
        <v>46</v>
      </c>
      <c r="EJ148" s="10">
        <v>51</v>
      </c>
      <c r="EK148" s="10">
        <v>80</v>
      </c>
      <c r="EL148" s="10">
        <v>51</v>
      </c>
      <c r="EM148" s="10">
        <v>47</v>
      </c>
      <c r="EN148" s="10">
        <v>65</v>
      </c>
      <c r="EO148" s="10">
        <v>84</v>
      </c>
      <c r="EP148" s="10">
        <v>90</v>
      </c>
      <c r="EQ148" s="10">
        <v>32</v>
      </c>
      <c r="ER148" s="10">
        <v>33</v>
      </c>
      <c r="ES148" s="10">
        <v>36</v>
      </c>
      <c r="ET148" s="10">
        <v>43</v>
      </c>
      <c r="EU148" s="10">
        <v>56</v>
      </c>
      <c r="EV148" s="10">
        <v>61</v>
      </c>
      <c r="EW148" s="10">
        <v>45</v>
      </c>
      <c r="EX148" s="10">
        <v>68</v>
      </c>
      <c r="EY148" s="10">
        <v>59</v>
      </c>
      <c r="EZ148" s="10">
        <v>46</v>
      </c>
      <c r="FA148" s="10">
        <v>52</v>
      </c>
      <c r="FB148" s="10">
        <v>43</v>
      </c>
      <c r="FC148" s="10">
        <v>39</v>
      </c>
      <c r="FD148" s="10">
        <v>38</v>
      </c>
      <c r="FE148" s="10">
        <v>73</v>
      </c>
      <c r="FF148" s="10">
        <v>59</v>
      </c>
      <c r="FG148" s="10">
        <v>40</v>
      </c>
      <c r="FH148" s="10">
        <v>39</v>
      </c>
      <c r="FI148" s="10">
        <v>53</v>
      </c>
      <c r="FJ148" s="10">
        <v>45</v>
      </c>
      <c r="FK148" s="10">
        <v>63</v>
      </c>
      <c r="FL148" s="10">
        <v>58</v>
      </c>
      <c r="FM148" s="10">
        <v>38</v>
      </c>
      <c r="FN148" s="10">
        <v>42</v>
      </c>
      <c r="FO148" s="10">
        <v>49</v>
      </c>
      <c r="FP148" s="10">
        <v>52</v>
      </c>
      <c r="FQ148" s="10">
        <v>34</v>
      </c>
      <c r="FR148" s="10">
        <v>59</v>
      </c>
      <c r="FS148" s="10">
        <v>53</v>
      </c>
      <c r="FT148" s="10">
        <v>60</v>
      </c>
      <c r="FU148" s="10">
        <v>49</v>
      </c>
      <c r="FV148" s="10">
        <v>36</v>
      </c>
      <c r="FW148" s="10">
        <v>57</v>
      </c>
      <c r="FX148" s="10">
        <v>56</v>
      </c>
      <c r="FY148" s="10">
        <v>64</v>
      </c>
      <c r="FZ148" s="10">
        <v>67</v>
      </c>
      <c r="GA148" s="10">
        <v>74</v>
      </c>
      <c r="GB148" s="10">
        <v>62</v>
      </c>
      <c r="GC148" s="10">
        <v>37</v>
      </c>
      <c r="GD148" s="10">
        <v>27</v>
      </c>
      <c r="GE148" s="10">
        <v>49</v>
      </c>
      <c r="GF148" s="10">
        <v>45</v>
      </c>
      <c r="GG148" s="10">
        <v>56</v>
      </c>
      <c r="GH148" s="10">
        <v>82</v>
      </c>
      <c r="GI148" s="10">
        <v>63</v>
      </c>
      <c r="GJ148" s="10">
        <v>42</v>
      </c>
      <c r="GK148" s="10">
        <v>31</v>
      </c>
      <c r="GL148" s="10">
        <v>27</v>
      </c>
      <c r="GM148" s="10">
        <v>30</v>
      </c>
      <c r="GN148" s="10">
        <v>25</v>
      </c>
      <c r="GO148" s="10">
        <v>50</v>
      </c>
      <c r="GP148" s="10">
        <v>39</v>
      </c>
      <c r="GQ148" s="10">
        <v>34</v>
      </c>
      <c r="GR148" s="10">
        <v>34</v>
      </c>
      <c r="GS148" s="10">
        <v>35</v>
      </c>
      <c r="GT148" s="10">
        <v>54</v>
      </c>
      <c r="GU148" s="10">
        <v>48</v>
      </c>
      <c r="GV148" s="10">
        <v>35</v>
      </c>
      <c r="GW148" s="10">
        <v>33</v>
      </c>
      <c r="GX148" s="10">
        <v>39</v>
      </c>
      <c r="GY148" s="10">
        <v>46</v>
      </c>
      <c r="GZ148" s="10">
        <v>36</v>
      </c>
      <c r="HA148" s="10">
        <v>34</v>
      </c>
      <c r="HB148" s="10">
        <v>29</v>
      </c>
      <c r="HC148" s="10">
        <v>38</v>
      </c>
      <c r="HD148" s="10">
        <v>43</v>
      </c>
      <c r="HE148" s="10">
        <v>29</v>
      </c>
      <c r="HF148" s="10">
        <v>32</v>
      </c>
      <c r="HG148" s="10">
        <v>46</v>
      </c>
      <c r="HH148" s="10">
        <v>49</v>
      </c>
      <c r="HI148" s="10">
        <v>30</v>
      </c>
      <c r="HJ148" s="10">
        <v>44</v>
      </c>
      <c r="HK148" s="10">
        <v>17</v>
      </c>
      <c r="HL148" s="10">
        <v>34</v>
      </c>
      <c r="HM148" s="10">
        <v>34</v>
      </c>
      <c r="HN148" s="10">
        <v>37</v>
      </c>
      <c r="HO148" s="10">
        <v>11</v>
      </c>
      <c r="HP148" s="10">
        <v>20</v>
      </c>
      <c r="HQ148" s="10">
        <v>54</v>
      </c>
      <c r="HR148" s="10">
        <v>45</v>
      </c>
      <c r="HS148" s="10">
        <v>14</v>
      </c>
      <c r="HT148" s="10">
        <v>14</v>
      </c>
      <c r="HU148" s="10">
        <v>20</v>
      </c>
      <c r="HV148" s="10">
        <v>32</v>
      </c>
      <c r="HW148" s="10">
        <v>30</v>
      </c>
      <c r="HX148" s="10">
        <v>27</v>
      </c>
      <c r="HY148" s="10">
        <v>31</v>
      </c>
      <c r="HZ148" s="10">
        <v>42</v>
      </c>
      <c r="IA148" s="10">
        <v>30</v>
      </c>
      <c r="IB148" s="10">
        <v>32</v>
      </c>
      <c r="IC148" s="10">
        <v>27</v>
      </c>
      <c r="ID148" s="10">
        <v>39</v>
      </c>
      <c r="IE148" s="10">
        <v>35</v>
      </c>
      <c r="IF148" s="10">
        <v>31</v>
      </c>
      <c r="IG148" s="10">
        <v>35</v>
      </c>
      <c r="IH148" s="10">
        <v>38</v>
      </c>
      <c r="II148" s="10">
        <v>18</v>
      </c>
      <c r="IJ148" s="10">
        <v>34</v>
      </c>
      <c r="IK148" s="10">
        <v>32</v>
      </c>
      <c r="IL148" s="10">
        <v>31</v>
      </c>
      <c r="IM148" s="10">
        <v>40</v>
      </c>
      <c r="IN148" s="10">
        <v>35</v>
      </c>
      <c r="IO148" s="10">
        <v>22</v>
      </c>
      <c r="IP148" s="10" t="s">
        <v>71</v>
      </c>
      <c r="IQ148" s="15" t="s">
        <v>71</v>
      </c>
      <c r="IR148" s="21">
        <f t="shared" si="63"/>
        <v>90</v>
      </c>
      <c r="IT148" s="41"/>
      <c r="IU148" s="41"/>
    </row>
    <row r="149" spans="1:255" ht="12.75" customHeight="1" x14ac:dyDescent="0.2">
      <c r="A149" s="21">
        <v>2012</v>
      </c>
      <c r="B149" s="21">
        <v>340410007</v>
      </c>
      <c r="C149" s="20">
        <f>INDEX(Sites!$A:$N,MATCH($B149,Sites!$A:$A,0),2)</f>
        <v>40.924579999999999</v>
      </c>
      <c r="D149" s="21" t="str">
        <f>INDEX(Sites!$A:$N,MATCH($B149,Sites!$A:$A,0),4)</f>
        <v>NJ</v>
      </c>
      <c r="E149" s="21" t="str">
        <f>INDEX(Sites!$A:$N,MATCH($B149,Sites!$A:$A,0),10)</f>
        <v>146.0</v>
      </c>
      <c r="F149" s="40" t="str">
        <f>INDEX(Sites!$A:$N,MATCH($B149,Sites!$A:$A,0),6)</f>
        <v>Columbia</v>
      </c>
      <c r="G149" s="16">
        <v>13</v>
      </c>
      <c r="H149" s="10">
        <v>20</v>
      </c>
      <c r="I149" s="10">
        <v>40</v>
      </c>
      <c r="J149" s="10">
        <v>34</v>
      </c>
      <c r="K149" s="10">
        <v>37</v>
      </c>
      <c r="L149" s="10">
        <v>37</v>
      </c>
      <c r="M149" s="10">
        <v>40</v>
      </c>
      <c r="N149" s="10">
        <v>44</v>
      </c>
      <c r="O149" s="10">
        <v>38</v>
      </c>
      <c r="P149" s="10">
        <v>35</v>
      </c>
      <c r="Q149" s="10">
        <v>42</v>
      </c>
      <c r="R149" s="10">
        <v>35</v>
      </c>
      <c r="S149" s="10">
        <v>37</v>
      </c>
      <c r="T149" s="10">
        <v>48</v>
      </c>
      <c r="U149" s="10">
        <v>32</v>
      </c>
      <c r="V149" s="10">
        <v>20</v>
      </c>
      <c r="W149" s="10">
        <v>37</v>
      </c>
      <c r="X149" s="10">
        <v>34</v>
      </c>
      <c r="Y149" s="10">
        <v>45</v>
      </c>
      <c r="Z149" s="10">
        <v>39</v>
      </c>
      <c r="AA149" s="10">
        <v>22</v>
      </c>
      <c r="AB149" s="10">
        <v>40</v>
      </c>
      <c r="AC149" s="10">
        <v>39</v>
      </c>
      <c r="AD149" s="10">
        <v>38</v>
      </c>
      <c r="AE149" s="10">
        <v>36</v>
      </c>
      <c r="AF149" s="10">
        <v>39</v>
      </c>
      <c r="AG149" s="10">
        <v>40</v>
      </c>
      <c r="AH149" s="10">
        <v>40</v>
      </c>
      <c r="AI149" s="10">
        <v>27</v>
      </c>
      <c r="AJ149" s="10">
        <v>44</v>
      </c>
      <c r="AK149" s="10">
        <v>30</v>
      </c>
      <c r="AL149" s="10">
        <v>32</v>
      </c>
      <c r="AM149" s="10">
        <v>41</v>
      </c>
      <c r="AN149" s="10">
        <v>47</v>
      </c>
      <c r="AO149" s="10">
        <v>46</v>
      </c>
      <c r="AP149" s="10">
        <v>33</v>
      </c>
      <c r="AQ149" s="10">
        <v>42</v>
      </c>
      <c r="AR149" s="10">
        <v>49</v>
      </c>
      <c r="AS149" s="10">
        <v>50</v>
      </c>
      <c r="AT149" s="10">
        <v>50</v>
      </c>
      <c r="AU149" s="10">
        <v>50</v>
      </c>
      <c r="AV149" s="10">
        <v>25</v>
      </c>
      <c r="AW149" s="10">
        <v>30</v>
      </c>
      <c r="AX149" s="10">
        <v>43</v>
      </c>
      <c r="AY149" s="10">
        <v>61</v>
      </c>
      <c r="AZ149" s="10">
        <v>53</v>
      </c>
      <c r="BA149" s="10">
        <v>64</v>
      </c>
      <c r="BB149" s="10">
        <v>41</v>
      </c>
      <c r="BC149" s="10">
        <v>41</v>
      </c>
      <c r="BD149" s="10">
        <v>55</v>
      </c>
      <c r="BE149" s="10">
        <v>54</v>
      </c>
      <c r="BF149" s="10">
        <v>51</v>
      </c>
      <c r="BG149" s="10">
        <v>23</v>
      </c>
      <c r="BH149" s="10">
        <v>29</v>
      </c>
      <c r="BI149" s="10">
        <v>49</v>
      </c>
      <c r="BJ149" s="10">
        <v>49</v>
      </c>
      <c r="BK149" s="10">
        <v>29</v>
      </c>
      <c r="BL149" s="10">
        <v>30</v>
      </c>
      <c r="BM149" s="10">
        <v>49</v>
      </c>
      <c r="BN149" s="10">
        <v>55</v>
      </c>
      <c r="BO149" s="10">
        <v>51</v>
      </c>
      <c r="BP149" s="10">
        <v>43</v>
      </c>
      <c r="BQ149" s="10">
        <v>26</v>
      </c>
      <c r="BR149" s="10">
        <v>21</v>
      </c>
      <c r="BS149" s="10">
        <v>32</v>
      </c>
      <c r="BT149" s="10">
        <v>30</v>
      </c>
      <c r="BU149" s="10">
        <v>40</v>
      </c>
      <c r="BV149" s="10">
        <v>30</v>
      </c>
      <c r="BW149" s="10">
        <v>34</v>
      </c>
      <c r="BX149" s="10">
        <v>35</v>
      </c>
      <c r="BY149" s="10">
        <v>37</v>
      </c>
      <c r="BZ149" s="10">
        <v>45</v>
      </c>
      <c r="CA149" s="10">
        <v>59</v>
      </c>
      <c r="CB149" s="10">
        <v>65</v>
      </c>
      <c r="CC149" s="10">
        <v>29</v>
      </c>
      <c r="CD149" s="10">
        <v>29</v>
      </c>
      <c r="CE149" s="10">
        <v>64</v>
      </c>
      <c r="CF149" s="10">
        <v>36</v>
      </c>
      <c r="CG149" s="10">
        <v>50</v>
      </c>
      <c r="CH149" s="10">
        <v>49</v>
      </c>
      <c r="CI149" s="10">
        <v>58</v>
      </c>
      <c r="CJ149" s="10">
        <v>16</v>
      </c>
      <c r="CK149" s="10">
        <v>19</v>
      </c>
      <c r="CL149" s="10">
        <v>25</v>
      </c>
      <c r="CM149" s="10">
        <v>33</v>
      </c>
      <c r="CN149" s="10">
        <v>29</v>
      </c>
      <c r="CO149" s="10">
        <v>37</v>
      </c>
      <c r="CP149" s="10">
        <v>43</v>
      </c>
      <c r="CQ149" s="10">
        <v>51</v>
      </c>
      <c r="CR149" s="10">
        <v>49</v>
      </c>
      <c r="CS149" s="10">
        <v>44</v>
      </c>
      <c r="CT149" s="10">
        <v>40</v>
      </c>
      <c r="CU149" s="10">
        <v>33</v>
      </c>
      <c r="CV149" s="10">
        <v>43</v>
      </c>
      <c r="CW149" s="10">
        <v>48</v>
      </c>
      <c r="CX149" s="10">
        <v>18</v>
      </c>
      <c r="CY149" s="10">
        <v>20</v>
      </c>
      <c r="CZ149" s="10">
        <v>33</v>
      </c>
      <c r="DA149" s="10">
        <v>35</v>
      </c>
      <c r="DB149" s="10">
        <v>41</v>
      </c>
      <c r="DC149" s="10">
        <v>46</v>
      </c>
      <c r="DD149" s="10">
        <v>65</v>
      </c>
      <c r="DE149" s="10">
        <v>49</v>
      </c>
      <c r="DF149" s="10">
        <v>25</v>
      </c>
      <c r="DG149" s="10">
        <v>23</v>
      </c>
      <c r="DH149" s="10">
        <v>33</v>
      </c>
      <c r="DI149" s="10">
        <v>42</v>
      </c>
      <c r="DJ149" s="10">
        <v>49</v>
      </c>
      <c r="DK149" s="10">
        <v>45</v>
      </c>
      <c r="DL149" s="10">
        <v>32</v>
      </c>
      <c r="DM149" s="10">
        <v>33</v>
      </c>
      <c r="DN149" s="10">
        <v>62</v>
      </c>
      <c r="DO149" s="10">
        <v>68</v>
      </c>
      <c r="DP149" s="10">
        <v>54</v>
      </c>
      <c r="DQ149" s="10">
        <v>42</v>
      </c>
      <c r="DR149" s="10">
        <v>38</v>
      </c>
      <c r="DS149" s="10">
        <v>36</v>
      </c>
      <c r="DT149" s="10">
        <v>29</v>
      </c>
      <c r="DU149" s="10">
        <v>34</v>
      </c>
      <c r="DV149" s="10">
        <v>66</v>
      </c>
      <c r="DW149" s="10">
        <v>68</v>
      </c>
      <c r="DX149" s="10">
        <v>58</v>
      </c>
      <c r="DY149" s="10">
        <v>61</v>
      </c>
      <c r="DZ149" s="10">
        <v>32</v>
      </c>
      <c r="EA149" s="10">
        <v>47</v>
      </c>
      <c r="EB149" s="10">
        <v>56</v>
      </c>
      <c r="EC149" s="10">
        <v>34</v>
      </c>
      <c r="ED149" s="10">
        <v>55</v>
      </c>
      <c r="EE149" s="10">
        <v>53</v>
      </c>
      <c r="EF149" s="10">
        <v>36</v>
      </c>
      <c r="EG149" s="10">
        <v>33</v>
      </c>
      <c r="EH149" s="10">
        <v>49</v>
      </c>
      <c r="EI149" s="10">
        <v>53</v>
      </c>
      <c r="EJ149" s="10">
        <v>70</v>
      </c>
      <c r="EK149" s="10">
        <v>68</v>
      </c>
      <c r="EL149" s="10">
        <v>59</v>
      </c>
      <c r="EM149" s="10">
        <v>40</v>
      </c>
      <c r="EN149" s="10">
        <v>54</v>
      </c>
      <c r="EO149" s="10">
        <v>79</v>
      </c>
      <c r="EP149" s="10">
        <v>59</v>
      </c>
      <c r="EQ149" s="10">
        <v>20</v>
      </c>
      <c r="ER149" s="10">
        <v>15</v>
      </c>
      <c r="ES149" s="10">
        <v>37</v>
      </c>
      <c r="ET149" s="10">
        <v>47</v>
      </c>
      <c r="EU149" s="10">
        <v>43</v>
      </c>
      <c r="EV149" s="10">
        <v>46</v>
      </c>
      <c r="EW149" s="10">
        <v>35</v>
      </c>
      <c r="EX149" s="10">
        <v>57</v>
      </c>
      <c r="EY149" s="10">
        <v>42</v>
      </c>
      <c r="EZ149" s="10">
        <v>40</v>
      </c>
      <c r="FA149" s="10">
        <v>33</v>
      </c>
      <c r="FB149" s="10">
        <v>51</v>
      </c>
      <c r="FC149" s="10">
        <v>48</v>
      </c>
      <c r="FD149" s="10">
        <v>45</v>
      </c>
      <c r="FE149" s="10">
        <v>53</v>
      </c>
      <c r="FF149" s="10">
        <v>59</v>
      </c>
      <c r="FG149" s="10">
        <v>48</v>
      </c>
      <c r="FH149" s="10">
        <v>32</v>
      </c>
      <c r="FI149" s="10">
        <v>35</v>
      </c>
      <c r="FJ149" s="10">
        <v>46</v>
      </c>
      <c r="FK149" s="10">
        <v>69</v>
      </c>
      <c r="FL149" s="10">
        <v>55</v>
      </c>
      <c r="FM149" s="10">
        <v>18</v>
      </c>
      <c r="FN149" s="10">
        <v>44</v>
      </c>
      <c r="FO149" s="10">
        <v>40</v>
      </c>
      <c r="FP149" s="10">
        <v>34</v>
      </c>
      <c r="FQ149" s="10">
        <v>32</v>
      </c>
      <c r="FR149" s="10">
        <v>38</v>
      </c>
      <c r="FS149" s="10">
        <v>45</v>
      </c>
      <c r="FT149" s="10">
        <v>51</v>
      </c>
      <c r="FU149" s="10">
        <v>30</v>
      </c>
      <c r="FV149" s="10">
        <v>30</v>
      </c>
      <c r="FW149" s="10">
        <v>45</v>
      </c>
      <c r="FX149" s="10">
        <v>40</v>
      </c>
      <c r="FY149" s="10">
        <v>46</v>
      </c>
      <c r="FZ149" s="10">
        <v>63</v>
      </c>
      <c r="GA149" s="10">
        <v>45</v>
      </c>
      <c r="GB149" s="10">
        <v>58</v>
      </c>
      <c r="GC149" s="10">
        <v>50</v>
      </c>
      <c r="GD149" s="10">
        <v>34</v>
      </c>
      <c r="GE149" s="10">
        <v>41</v>
      </c>
      <c r="GF149" s="10">
        <v>31</v>
      </c>
      <c r="GG149" s="10">
        <v>50</v>
      </c>
      <c r="GH149" s="10">
        <v>70</v>
      </c>
      <c r="GI149" s="10">
        <v>45</v>
      </c>
      <c r="GJ149" s="10">
        <v>47</v>
      </c>
      <c r="GK149" s="10" t="s">
        <v>71</v>
      </c>
      <c r="GL149" s="10">
        <v>18</v>
      </c>
      <c r="GM149" s="10">
        <v>27</v>
      </c>
      <c r="GN149" s="10">
        <v>31</v>
      </c>
      <c r="GO149" s="10">
        <v>51</v>
      </c>
      <c r="GP149" s="10">
        <v>38</v>
      </c>
      <c r="GQ149" s="10">
        <v>29</v>
      </c>
      <c r="GR149" s="10">
        <v>26</v>
      </c>
      <c r="GS149" s="10">
        <v>34</v>
      </c>
      <c r="GT149" s="10">
        <v>44</v>
      </c>
      <c r="GU149" s="10">
        <v>58</v>
      </c>
      <c r="GV149" s="10">
        <v>50</v>
      </c>
      <c r="GW149" s="10">
        <v>28</v>
      </c>
      <c r="GX149" s="10">
        <v>32</v>
      </c>
      <c r="GY149" s="10">
        <v>40</v>
      </c>
      <c r="GZ149" s="10">
        <v>28</v>
      </c>
      <c r="HA149" s="10">
        <v>27</v>
      </c>
      <c r="HB149" s="10">
        <v>36</v>
      </c>
      <c r="HC149" s="10">
        <v>37</v>
      </c>
      <c r="HD149" s="10">
        <v>33</v>
      </c>
      <c r="HE149" s="10">
        <v>25</v>
      </c>
      <c r="HF149" s="10">
        <v>30</v>
      </c>
      <c r="HG149" s="10">
        <v>43</v>
      </c>
      <c r="HH149" s="10">
        <v>30</v>
      </c>
      <c r="HI149" s="10">
        <v>29</v>
      </c>
      <c r="HJ149" s="10">
        <v>8</v>
      </c>
      <c r="HK149" s="10">
        <v>17</v>
      </c>
      <c r="HL149" s="10">
        <v>29</v>
      </c>
      <c r="HM149" s="10">
        <v>32</v>
      </c>
      <c r="HN149" s="10">
        <v>4</v>
      </c>
      <c r="HO149" s="10">
        <v>4</v>
      </c>
      <c r="HP149" s="10">
        <v>5</v>
      </c>
      <c r="HQ149" s="10">
        <v>47</v>
      </c>
      <c r="HR149" s="10">
        <v>27</v>
      </c>
      <c r="HS149" s="10">
        <v>16</v>
      </c>
      <c r="HT149" s="10">
        <v>17</v>
      </c>
      <c r="HU149" s="10">
        <v>9</v>
      </c>
      <c r="HV149" s="10">
        <v>33</v>
      </c>
      <c r="HW149" s="10">
        <v>33</v>
      </c>
      <c r="HX149" s="10">
        <v>22</v>
      </c>
      <c r="HY149" s="10">
        <v>31</v>
      </c>
      <c r="HZ149" s="10">
        <v>34</v>
      </c>
      <c r="IA149" s="10">
        <v>25</v>
      </c>
      <c r="IB149" s="10">
        <v>28</v>
      </c>
      <c r="IC149" s="10">
        <v>24</v>
      </c>
      <c r="ID149" s="10">
        <v>38</v>
      </c>
      <c r="IE149" s="10">
        <v>25</v>
      </c>
      <c r="IF149" s="10">
        <v>24</v>
      </c>
      <c r="IG149" s="10">
        <v>34</v>
      </c>
      <c r="IH149" s="10">
        <v>36</v>
      </c>
      <c r="II149" s="10">
        <v>5</v>
      </c>
      <c r="IJ149" s="10">
        <v>10</v>
      </c>
      <c r="IK149" s="10">
        <v>18</v>
      </c>
      <c r="IL149" s="10">
        <v>15</v>
      </c>
      <c r="IM149" s="10">
        <v>20</v>
      </c>
      <c r="IN149" s="10">
        <v>23</v>
      </c>
      <c r="IO149" s="10">
        <v>27</v>
      </c>
      <c r="IP149" s="10" t="s">
        <v>71</v>
      </c>
      <c r="IQ149" s="15" t="s">
        <v>71</v>
      </c>
      <c r="IR149" s="21">
        <f t="shared" si="63"/>
        <v>79</v>
      </c>
      <c r="IT149" s="41"/>
      <c r="IU149" s="41"/>
    </row>
    <row r="150" spans="1:255" ht="12.75" customHeight="1" x14ac:dyDescent="0.2">
      <c r="A150" s="21">
        <v>2012</v>
      </c>
      <c r="B150" s="21">
        <v>340190001</v>
      </c>
      <c r="C150" s="20">
        <f>INDEX(Sites!$A:$N,MATCH($B150,Sites!$A:$A,0),2)</f>
        <v>40.515262</v>
      </c>
      <c r="D150" s="21" t="str">
        <f>INDEX(Sites!$A:$N,MATCH($B150,Sites!$A:$A,0),4)</f>
        <v>NJ</v>
      </c>
      <c r="E150" s="21" t="str">
        <f>INDEX(Sites!$A:$N,MATCH($B150,Sites!$A:$A,0),10)</f>
        <v>45.0</v>
      </c>
      <c r="F150" s="40" t="str">
        <f>INDEX(Sites!$A:$N,MATCH($B150,Sites!$A:$A,0),6)</f>
        <v>Flemington</v>
      </c>
      <c r="G150" s="16">
        <v>25</v>
      </c>
      <c r="H150" s="10">
        <v>31</v>
      </c>
      <c r="I150" s="10">
        <v>41</v>
      </c>
      <c r="J150" s="10">
        <v>39</v>
      </c>
      <c r="K150" s="10">
        <v>41</v>
      </c>
      <c r="L150" s="10">
        <v>38</v>
      </c>
      <c r="M150" s="10">
        <v>46</v>
      </c>
      <c r="N150" s="10">
        <v>44</v>
      </c>
      <c r="O150" s="10">
        <v>40</v>
      </c>
      <c r="P150" s="10">
        <v>39</v>
      </c>
      <c r="Q150" s="10">
        <v>45</v>
      </c>
      <c r="R150" s="10">
        <v>40</v>
      </c>
      <c r="S150" s="10">
        <v>43</v>
      </c>
      <c r="T150" s="10">
        <v>53</v>
      </c>
      <c r="U150" s="10">
        <v>34</v>
      </c>
      <c r="V150" s="10">
        <v>26</v>
      </c>
      <c r="W150" s="10">
        <v>36</v>
      </c>
      <c r="X150" s="10">
        <v>50</v>
      </c>
      <c r="Y150" s="10">
        <v>51</v>
      </c>
      <c r="Z150" s="10">
        <v>34</v>
      </c>
      <c r="AA150" s="10">
        <v>30</v>
      </c>
      <c r="AB150" s="10">
        <v>40</v>
      </c>
      <c r="AC150" s="10">
        <v>48</v>
      </c>
      <c r="AD150" s="10">
        <v>40</v>
      </c>
      <c r="AE150" s="10">
        <v>39</v>
      </c>
      <c r="AF150" s="10">
        <v>45</v>
      </c>
      <c r="AG150" s="10">
        <v>45</v>
      </c>
      <c r="AH150" s="10">
        <v>44</v>
      </c>
      <c r="AI150" s="10">
        <v>37</v>
      </c>
      <c r="AJ150" s="10">
        <v>44</v>
      </c>
      <c r="AK150" s="10">
        <v>39</v>
      </c>
      <c r="AL150" s="10">
        <v>35</v>
      </c>
      <c r="AM150" s="10">
        <v>49</v>
      </c>
      <c r="AN150" s="10">
        <v>52</v>
      </c>
      <c r="AO150" s="10">
        <v>55</v>
      </c>
      <c r="AP150" s="10">
        <v>40</v>
      </c>
      <c r="AQ150" s="10">
        <v>50</v>
      </c>
      <c r="AR150" s="10">
        <v>53</v>
      </c>
      <c r="AS150" s="10">
        <v>57</v>
      </c>
      <c r="AT150" s="10">
        <v>52</v>
      </c>
      <c r="AU150" s="10">
        <v>51</v>
      </c>
      <c r="AV150" s="10">
        <v>34</v>
      </c>
      <c r="AW150" s="10">
        <v>39</v>
      </c>
      <c r="AX150" s="10">
        <v>48</v>
      </c>
      <c r="AY150" s="10">
        <v>62</v>
      </c>
      <c r="AZ150" s="10">
        <v>59</v>
      </c>
      <c r="BA150" s="10">
        <v>70</v>
      </c>
      <c r="BB150" s="10">
        <v>47</v>
      </c>
      <c r="BC150" s="10">
        <v>41</v>
      </c>
      <c r="BD150" s="10">
        <v>56</v>
      </c>
      <c r="BE150" s="10">
        <v>51</v>
      </c>
      <c r="BF150" s="10">
        <v>54</v>
      </c>
      <c r="BG150" s="10">
        <v>30</v>
      </c>
      <c r="BH150" s="10">
        <v>31</v>
      </c>
      <c r="BI150" s="10">
        <v>52</v>
      </c>
      <c r="BJ150" s="10">
        <v>53</v>
      </c>
      <c r="BK150" s="10">
        <v>42</v>
      </c>
      <c r="BL150" s="10">
        <v>38</v>
      </c>
      <c r="BM150" s="10">
        <v>51</v>
      </c>
      <c r="BN150" s="10">
        <v>59</v>
      </c>
      <c r="BO150" s="10">
        <v>51</v>
      </c>
      <c r="BP150" s="10">
        <v>44</v>
      </c>
      <c r="BQ150" s="10">
        <v>31</v>
      </c>
      <c r="BR150" s="10">
        <v>31</v>
      </c>
      <c r="BS150" s="10">
        <v>49</v>
      </c>
      <c r="BT150" s="10">
        <v>35</v>
      </c>
      <c r="BU150" s="10">
        <v>41</v>
      </c>
      <c r="BV150" s="10">
        <v>38</v>
      </c>
      <c r="BW150" s="10">
        <v>49</v>
      </c>
      <c r="BX150" s="10">
        <v>46</v>
      </c>
      <c r="BY150" s="10">
        <v>43</v>
      </c>
      <c r="BZ150" s="10">
        <v>50</v>
      </c>
      <c r="CA150" s="10">
        <v>66</v>
      </c>
      <c r="CB150" s="10">
        <v>65</v>
      </c>
      <c r="CC150" s="10">
        <v>40</v>
      </c>
      <c r="CD150" s="10">
        <v>39</v>
      </c>
      <c r="CE150" s="10">
        <v>64</v>
      </c>
      <c r="CF150" s="10">
        <v>43</v>
      </c>
      <c r="CG150" s="10">
        <v>48</v>
      </c>
      <c r="CH150" s="10">
        <v>68</v>
      </c>
      <c r="CI150" s="10">
        <v>55</v>
      </c>
      <c r="CJ150" s="10">
        <v>20</v>
      </c>
      <c r="CK150" s="10">
        <v>32</v>
      </c>
      <c r="CL150" s="10">
        <v>42</v>
      </c>
      <c r="CM150" s="10">
        <v>36</v>
      </c>
      <c r="CN150" s="10">
        <v>34</v>
      </c>
      <c r="CO150" s="10">
        <v>37</v>
      </c>
      <c r="CP150" s="10">
        <v>45</v>
      </c>
      <c r="CQ150" s="10">
        <v>59</v>
      </c>
      <c r="CR150" s="10">
        <v>57</v>
      </c>
      <c r="CS150" s="10">
        <v>47</v>
      </c>
      <c r="CT150" s="10">
        <v>56</v>
      </c>
      <c r="CU150" s="10">
        <v>43</v>
      </c>
      <c r="CV150" s="10">
        <v>47</v>
      </c>
      <c r="CW150" s="10">
        <v>53</v>
      </c>
      <c r="CX150" s="10">
        <v>27</v>
      </c>
      <c r="CY150" s="10">
        <v>31</v>
      </c>
      <c r="CZ150" s="10">
        <v>38</v>
      </c>
      <c r="DA150" s="10">
        <v>47</v>
      </c>
      <c r="DB150" s="10">
        <v>48</v>
      </c>
      <c r="DC150" s="10">
        <v>56</v>
      </c>
      <c r="DD150" s="10">
        <v>67</v>
      </c>
      <c r="DE150" s="10">
        <v>52</v>
      </c>
      <c r="DF150" s="10">
        <v>33</v>
      </c>
      <c r="DG150" s="10">
        <v>36</v>
      </c>
      <c r="DH150" s="10">
        <v>50</v>
      </c>
      <c r="DI150" s="10">
        <v>60</v>
      </c>
      <c r="DJ150" s="10">
        <v>63</v>
      </c>
      <c r="DK150" s="10">
        <v>48</v>
      </c>
      <c r="DL150" s="10">
        <v>37</v>
      </c>
      <c r="DM150" s="10">
        <v>49</v>
      </c>
      <c r="DN150" s="10">
        <v>78</v>
      </c>
      <c r="DO150" s="10">
        <v>78</v>
      </c>
      <c r="DP150" s="10">
        <v>68</v>
      </c>
      <c r="DQ150" s="10">
        <v>47</v>
      </c>
      <c r="DR150" s="10">
        <v>45</v>
      </c>
      <c r="DS150" s="10">
        <v>51</v>
      </c>
      <c r="DT150" s="10">
        <v>36</v>
      </c>
      <c r="DU150" s="10">
        <v>43</v>
      </c>
      <c r="DV150" s="10">
        <v>76</v>
      </c>
      <c r="DW150" s="10">
        <v>77</v>
      </c>
      <c r="DX150" s="10">
        <v>69</v>
      </c>
      <c r="DY150" s="10">
        <v>74</v>
      </c>
      <c r="DZ150" s="10">
        <v>45</v>
      </c>
      <c r="EA150" s="10">
        <v>59</v>
      </c>
      <c r="EB150" s="10">
        <v>67</v>
      </c>
      <c r="EC150" s="10">
        <v>51</v>
      </c>
      <c r="ED150" s="10">
        <v>68</v>
      </c>
      <c r="EE150" s="10">
        <v>65</v>
      </c>
      <c r="EF150" s="10">
        <v>52</v>
      </c>
      <c r="EG150" s="10">
        <v>52</v>
      </c>
      <c r="EH150" s="10">
        <v>63</v>
      </c>
      <c r="EI150" s="10">
        <v>63</v>
      </c>
      <c r="EJ150" s="10">
        <v>62</v>
      </c>
      <c r="EK150" s="10">
        <v>71</v>
      </c>
      <c r="EL150" s="10">
        <v>64</v>
      </c>
      <c r="EM150" s="10">
        <v>42</v>
      </c>
      <c r="EN150" s="10">
        <v>63</v>
      </c>
      <c r="EO150" s="10">
        <v>83</v>
      </c>
      <c r="EP150" s="10">
        <v>72</v>
      </c>
      <c r="EQ150" s="10">
        <v>25</v>
      </c>
      <c r="ER150" s="10">
        <v>24</v>
      </c>
      <c r="ES150" s="10">
        <v>58</v>
      </c>
      <c r="ET150" s="10">
        <v>48</v>
      </c>
      <c r="EU150" s="10">
        <v>64</v>
      </c>
      <c r="EV150" s="10">
        <v>58</v>
      </c>
      <c r="EW150" s="10">
        <v>48</v>
      </c>
      <c r="EX150" s="10">
        <v>65</v>
      </c>
      <c r="EY150" s="10">
        <v>50</v>
      </c>
      <c r="EZ150" s="10">
        <v>51</v>
      </c>
      <c r="FA150" s="10">
        <v>45</v>
      </c>
      <c r="FB150" s="10">
        <v>53</v>
      </c>
      <c r="FC150" s="10">
        <v>53</v>
      </c>
      <c r="FD150" s="10">
        <v>41</v>
      </c>
      <c r="FE150" s="10">
        <v>61</v>
      </c>
      <c r="FF150" s="10">
        <v>64</v>
      </c>
      <c r="FG150" s="10">
        <v>50</v>
      </c>
      <c r="FH150" s="10">
        <v>49</v>
      </c>
      <c r="FI150" s="10">
        <v>51</v>
      </c>
      <c r="FJ150" s="10">
        <v>56</v>
      </c>
      <c r="FK150" s="10">
        <v>63</v>
      </c>
      <c r="FL150" s="10">
        <v>66</v>
      </c>
      <c r="FM150" s="10">
        <v>37</v>
      </c>
      <c r="FN150" s="10">
        <v>60</v>
      </c>
      <c r="FO150" s="10">
        <v>45</v>
      </c>
      <c r="FP150" s="10">
        <v>48</v>
      </c>
      <c r="FQ150" s="10">
        <v>34</v>
      </c>
      <c r="FR150" s="10">
        <v>54</v>
      </c>
      <c r="FS150" s="10">
        <v>54</v>
      </c>
      <c r="FT150" s="10">
        <v>68</v>
      </c>
      <c r="FU150" s="10">
        <v>38</v>
      </c>
      <c r="FV150" s="10">
        <v>32</v>
      </c>
      <c r="FW150" s="10">
        <v>51</v>
      </c>
      <c r="FX150" s="10">
        <v>52</v>
      </c>
      <c r="FY150" s="10">
        <v>65</v>
      </c>
      <c r="FZ150" s="10">
        <v>70</v>
      </c>
      <c r="GA150" s="10">
        <v>74</v>
      </c>
      <c r="GB150" s="10">
        <v>63</v>
      </c>
      <c r="GC150" s="10">
        <v>42</v>
      </c>
      <c r="GD150" s="10">
        <v>31</v>
      </c>
      <c r="GE150" s="10">
        <v>48</v>
      </c>
      <c r="GF150" s="10">
        <v>39</v>
      </c>
      <c r="GG150" s="10">
        <v>54</v>
      </c>
      <c r="GH150" s="10">
        <v>80</v>
      </c>
      <c r="GI150" s="10">
        <v>54</v>
      </c>
      <c r="GJ150" s="10">
        <v>50</v>
      </c>
      <c r="GK150" s="10">
        <v>30</v>
      </c>
      <c r="GL150" s="10">
        <v>24</v>
      </c>
      <c r="GM150" s="10">
        <v>37</v>
      </c>
      <c r="GN150" s="10">
        <v>32</v>
      </c>
      <c r="GO150" s="10">
        <v>68</v>
      </c>
      <c r="GP150" s="10">
        <v>44</v>
      </c>
      <c r="GQ150" s="10">
        <v>34</v>
      </c>
      <c r="GR150" s="10">
        <v>33</v>
      </c>
      <c r="GS150" s="10">
        <v>35</v>
      </c>
      <c r="GT150" s="10">
        <v>57</v>
      </c>
      <c r="GU150" s="10">
        <v>70</v>
      </c>
      <c r="GV150" s="10">
        <v>59</v>
      </c>
      <c r="GW150" s="10">
        <v>33</v>
      </c>
      <c r="GX150" s="10">
        <v>41</v>
      </c>
      <c r="GY150" s="10">
        <v>54</v>
      </c>
      <c r="GZ150" s="10">
        <v>36</v>
      </c>
      <c r="HA150" s="10">
        <v>35</v>
      </c>
      <c r="HB150" s="10">
        <v>33</v>
      </c>
      <c r="HC150" s="10">
        <v>45</v>
      </c>
      <c r="HD150" s="10">
        <v>53</v>
      </c>
      <c r="HE150" s="10">
        <v>30</v>
      </c>
      <c r="HF150" s="10">
        <v>34</v>
      </c>
      <c r="HG150" s="10">
        <v>50</v>
      </c>
      <c r="HH150" s="10">
        <v>45</v>
      </c>
      <c r="HI150" s="10">
        <v>34</v>
      </c>
      <c r="HJ150" s="10">
        <v>38</v>
      </c>
      <c r="HK150" s="10">
        <v>19</v>
      </c>
      <c r="HL150" s="10">
        <v>35</v>
      </c>
      <c r="HM150" s="10">
        <v>35</v>
      </c>
      <c r="HN150" s="10">
        <v>12</v>
      </c>
      <c r="HO150" s="10">
        <v>9</v>
      </c>
      <c r="HP150" s="10">
        <v>13</v>
      </c>
      <c r="HQ150" s="10">
        <v>59</v>
      </c>
      <c r="HR150" s="10">
        <v>39</v>
      </c>
      <c r="HS150" s="10">
        <v>17</v>
      </c>
      <c r="HT150" s="10">
        <v>18</v>
      </c>
      <c r="HU150" s="10">
        <v>14</v>
      </c>
      <c r="HV150" s="10">
        <v>36</v>
      </c>
      <c r="HW150" s="10">
        <v>34</v>
      </c>
      <c r="HX150" s="10">
        <v>28</v>
      </c>
      <c r="HY150" s="10">
        <v>29</v>
      </c>
      <c r="HZ150" s="10">
        <v>47</v>
      </c>
      <c r="IA150" s="10">
        <v>25</v>
      </c>
      <c r="IB150" s="10">
        <v>33</v>
      </c>
      <c r="IC150" s="10">
        <v>29</v>
      </c>
      <c r="ID150" s="10">
        <v>42</v>
      </c>
      <c r="IE150" s="10">
        <v>36</v>
      </c>
      <c r="IF150" s="10">
        <v>27</v>
      </c>
      <c r="IG150" s="10">
        <v>37</v>
      </c>
      <c r="IH150" s="10">
        <v>40</v>
      </c>
      <c r="II150" s="10">
        <v>12</v>
      </c>
      <c r="IJ150" s="10">
        <v>18</v>
      </c>
      <c r="IK150" s="10">
        <v>25</v>
      </c>
      <c r="IL150" s="10">
        <v>27</v>
      </c>
      <c r="IM150" s="10">
        <v>38</v>
      </c>
      <c r="IN150" s="10">
        <v>32</v>
      </c>
      <c r="IO150" s="10">
        <v>30</v>
      </c>
      <c r="IP150" s="10" t="s">
        <v>71</v>
      </c>
      <c r="IQ150" s="15" t="s">
        <v>71</v>
      </c>
      <c r="IR150" s="21">
        <f t="shared" si="63"/>
        <v>83</v>
      </c>
      <c r="IT150" s="41"/>
      <c r="IU150" s="41"/>
    </row>
    <row r="151" spans="1:255" ht="12.75" customHeight="1" x14ac:dyDescent="0.2">
      <c r="A151" s="21">
        <v>2012</v>
      </c>
      <c r="B151" s="21">
        <v>340030006</v>
      </c>
      <c r="C151" s="20">
        <f>INDEX(Sites!$A:$N,MATCH($B151,Sites!$A:$A,0),2)</f>
        <v>40.870435999999998</v>
      </c>
      <c r="D151" s="21" t="str">
        <f>INDEX(Sites!$A:$N,MATCH($B151,Sites!$A:$A,0),4)</f>
        <v>NJ</v>
      </c>
      <c r="E151" s="21" t="str">
        <f>INDEX(Sites!$A:$N,MATCH($B151,Sites!$A:$A,0),10)</f>
        <v>1.0</v>
      </c>
      <c r="F151" s="40" t="str">
        <f>INDEX(Sites!$A:$N,MATCH($B151,Sites!$A:$A,0),6)</f>
        <v>Leonia</v>
      </c>
      <c r="G151" s="16">
        <v>29</v>
      </c>
      <c r="H151" s="10">
        <v>23</v>
      </c>
      <c r="I151" s="10">
        <v>37</v>
      </c>
      <c r="J151" s="10">
        <v>36</v>
      </c>
      <c r="K151" s="10">
        <v>38</v>
      </c>
      <c r="L151" s="10">
        <v>35</v>
      </c>
      <c r="M151" s="10">
        <v>31</v>
      </c>
      <c r="N151" s="10">
        <v>39</v>
      </c>
      <c r="O151" s="10">
        <v>38</v>
      </c>
      <c r="P151" s="10">
        <v>37</v>
      </c>
      <c r="Q151" s="10">
        <v>42</v>
      </c>
      <c r="R151" s="10">
        <v>27</v>
      </c>
      <c r="S151" s="10">
        <v>31</v>
      </c>
      <c r="T151" s="10">
        <v>52</v>
      </c>
      <c r="U151" s="10">
        <v>28</v>
      </c>
      <c r="V151" s="10">
        <v>14</v>
      </c>
      <c r="W151" s="10">
        <v>27</v>
      </c>
      <c r="X151" s="10">
        <v>30</v>
      </c>
      <c r="Y151" s="10">
        <v>29</v>
      </c>
      <c r="Z151" s="10">
        <v>22</v>
      </c>
      <c r="AA151" s="10">
        <v>13</v>
      </c>
      <c r="AB151" s="10">
        <v>32</v>
      </c>
      <c r="AC151" s="10">
        <v>38</v>
      </c>
      <c r="AD151" s="10">
        <v>39</v>
      </c>
      <c r="AE151" s="10">
        <v>39</v>
      </c>
      <c r="AF151" s="10">
        <v>43</v>
      </c>
      <c r="AG151" s="10">
        <v>44</v>
      </c>
      <c r="AH151" s="10">
        <v>36</v>
      </c>
      <c r="AI151" s="10">
        <v>33</v>
      </c>
      <c r="AJ151" s="10">
        <v>45</v>
      </c>
      <c r="AK151" s="10">
        <v>44</v>
      </c>
      <c r="AL151" s="10">
        <v>36</v>
      </c>
      <c r="AM151" s="10">
        <v>46</v>
      </c>
      <c r="AN151" s="10">
        <v>49</v>
      </c>
      <c r="AO151" s="10">
        <v>50</v>
      </c>
      <c r="AP151" s="10">
        <v>38</v>
      </c>
      <c r="AQ151" s="10">
        <v>47</v>
      </c>
      <c r="AR151" s="10">
        <v>50</v>
      </c>
      <c r="AS151" s="10">
        <v>51</v>
      </c>
      <c r="AT151" s="10">
        <v>49</v>
      </c>
      <c r="AU151" s="10">
        <v>50</v>
      </c>
      <c r="AV151" s="10">
        <v>34</v>
      </c>
      <c r="AW151" s="10">
        <v>37</v>
      </c>
      <c r="AX151" s="10">
        <v>47</v>
      </c>
      <c r="AY151" s="10">
        <v>57</v>
      </c>
      <c r="AZ151" s="10">
        <v>59</v>
      </c>
      <c r="BA151" s="10">
        <v>57</v>
      </c>
      <c r="BB151" s="10">
        <v>45</v>
      </c>
      <c r="BC151" s="10">
        <v>39</v>
      </c>
      <c r="BD151" s="10">
        <v>42</v>
      </c>
      <c r="BE151" s="10">
        <v>45</v>
      </c>
      <c r="BF151" s="10">
        <v>42</v>
      </c>
      <c r="BG151" s="10">
        <v>27</v>
      </c>
      <c r="BH151" s="10">
        <v>26</v>
      </c>
      <c r="BI151" s="10">
        <v>48</v>
      </c>
      <c r="BJ151" s="10">
        <v>45</v>
      </c>
      <c r="BK151" s="10">
        <v>36</v>
      </c>
      <c r="BL151" s="10">
        <v>34</v>
      </c>
      <c r="BM151" s="10">
        <v>50</v>
      </c>
      <c r="BN151" s="10">
        <v>57</v>
      </c>
      <c r="BO151" s="10">
        <v>47</v>
      </c>
      <c r="BP151" s="10">
        <v>37</v>
      </c>
      <c r="BQ151" s="10">
        <v>26</v>
      </c>
      <c r="BR151" s="10">
        <v>20</v>
      </c>
      <c r="BS151" s="10">
        <v>28</v>
      </c>
      <c r="BT151" s="10">
        <v>26</v>
      </c>
      <c r="BU151" s="10">
        <v>35</v>
      </c>
      <c r="BV151" s="10">
        <v>33</v>
      </c>
      <c r="BW151" s="10">
        <v>38</v>
      </c>
      <c r="BX151" s="10">
        <v>21</v>
      </c>
      <c r="BY151" s="10">
        <v>41</v>
      </c>
      <c r="BZ151" s="10">
        <v>49</v>
      </c>
      <c r="CA151" s="10">
        <v>60</v>
      </c>
      <c r="CB151" s="10">
        <v>68</v>
      </c>
      <c r="CC151" s="10">
        <v>36</v>
      </c>
      <c r="CD151" s="10">
        <v>34</v>
      </c>
      <c r="CE151" s="10">
        <v>42</v>
      </c>
      <c r="CF151" s="10">
        <v>46</v>
      </c>
      <c r="CG151" s="10">
        <v>7</v>
      </c>
      <c r="CH151" s="10" t="s">
        <v>71</v>
      </c>
      <c r="CI151" s="10" t="s">
        <v>71</v>
      </c>
      <c r="CJ151" s="10" t="s">
        <v>71</v>
      </c>
      <c r="CK151" s="10" t="s">
        <v>71</v>
      </c>
      <c r="CL151" s="10" t="s">
        <v>71</v>
      </c>
      <c r="CM151" s="10" t="s">
        <v>71</v>
      </c>
      <c r="CN151" s="10" t="s">
        <v>71</v>
      </c>
      <c r="CO151" s="10" t="s">
        <v>71</v>
      </c>
      <c r="CP151" s="10" t="s">
        <v>71</v>
      </c>
      <c r="CQ151" s="10" t="s">
        <v>71</v>
      </c>
      <c r="CR151" s="10" t="s">
        <v>71</v>
      </c>
      <c r="CS151" s="10" t="s">
        <v>71</v>
      </c>
      <c r="CT151" s="10" t="s">
        <v>71</v>
      </c>
      <c r="CU151" s="10" t="s">
        <v>71</v>
      </c>
      <c r="CV151" s="10" t="s">
        <v>71</v>
      </c>
      <c r="CW151" s="10" t="s">
        <v>71</v>
      </c>
      <c r="CX151" s="10" t="s">
        <v>71</v>
      </c>
      <c r="CY151" s="10" t="s">
        <v>71</v>
      </c>
      <c r="CZ151" s="10" t="s">
        <v>71</v>
      </c>
      <c r="DA151" s="10" t="s">
        <v>71</v>
      </c>
      <c r="DB151" s="10">
        <v>44</v>
      </c>
      <c r="DC151" s="10">
        <v>54</v>
      </c>
      <c r="DD151" s="10">
        <v>75</v>
      </c>
      <c r="DE151" s="10">
        <v>38</v>
      </c>
      <c r="DF151" s="10">
        <v>33</v>
      </c>
      <c r="DG151" s="10">
        <v>31</v>
      </c>
      <c r="DH151" s="10">
        <v>45</v>
      </c>
      <c r="DI151" s="10">
        <v>53</v>
      </c>
      <c r="DJ151" s="10">
        <v>48</v>
      </c>
      <c r="DK151" s="10">
        <v>41</v>
      </c>
      <c r="DL151" s="10">
        <v>33</v>
      </c>
      <c r="DM151" s="10">
        <v>36</v>
      </c>
      <c r="DN151" s="10">
        <v>72</v>
      </c>
      <c r="DO151" s="10">
        <v>76</v>
      </c>
      <c r="DP151" s="10">
        <v>70</v>
      </c>
      <c r="DQ151" s="10">
        <v>44</v>
      </c>
      <c r="DR151" s="10">
        <v>50</v>
      </c>
      <c r="DS151" s="10">
        <v>37</v>
      </c>
      <c r="DT151" s="10">
        <v>30</v>
      </c>
      <c r="DU151" s="10">
        <v>41</v>
      </c>
      <c r="DV151" s="10">
        <v>79</v>
      </c>
      <c r="DW151" s="10">
        <v>78</v>
      </c>
      <c r="DX151" s="10">
        <v>63</v>
      </c>
      <c r="DY151" s="10">
        <v>74</v>
      </c>
      <c r="DZ151" s="10">
        <v>39</v>
      </c>
      <c r="EA151" s="10">
        <v>53</v>
      </c>
      <c r="EB151" s="10">
        <v>60</v>
      </c>
      <c r="EC151" s="10">
        <v>50</v>
      </c>
      <c r="ED151" s="10">
        <v>73</v>
      </c>
      <c r="EE151" s="10">
        <v>64</v>
      </c>
      <c r="EF151" s="10">
        <v>53</v>
      </c>
      <c r="EG151" s="10">
        <v>58</v>
      </c>
      <c r="EH151" s="10">
        <v>56</v>
      </c>
      <c r="EI151" s="10">
        <v>46</v>
      </c>
      <c r="EJ151" s="10">
        <v>64</v>
      </c>
      <c r="EK151" s="10">
        <v>80</v>
      </c>
      <c r="EL151" s="10">
        <v>69</v>
      </c>
      <c r="EM151" s="10">
        <v>57</v>
      </c>
      <c r="EN151" s="10">
        <v>22</v>
      </c>
      <c r="EO151" s="10" t="s">
        <v>71</v>
      </c>
      <c r="EP151" s="10" t="s">
        <v>71</v>
      </c>
      <c r="EQ151" s="10" t="s">
        <v>71</v>
      </c>
      <c r="ER151" s="10" t="s">
        <v>71</v>
      </c>
      <c r="ES151" s="10" t="s">
        <v>71</v>
      </c>
      <c r="ET151" s="10" t="s">
        <v>71</v>
      </c>
      <c r="EU151" s="10" t="s">
        <v>71</v>
      </c>
      <c r="EV151" s="10" t="s">
        <v>71</v>
      </c>
      <c r="EW151" s="10" t="s">
        <v>71</v>
      </c>
      <c r="EX151" s="10" t="s">
        <v>71</v>
      </c>
      <c r="EY151" s="10" t="s">
        <v>71</v>
      </c>
      <c r="EZ151" s="10" t="s">
        <v>71</v>
      </c>
      <c r="FA151" s="10" t="s">
        <v>71</v>
      </c>
      <c r="FB151" s="10" t="s">
        <v>71</v>
      </c>
      <c r="FC151" s="10" t="s">
        <v>71</v>
      </c>
      <c r="FD151" s="10" t="s">
        <v>71</v>
      </c>
      <c r="FE151" s="10" t="s">
        <v>71</v>
      </c>
      <c r="FF151" s="10" t="s">
        <v>71</v>
      </c>
      <c r="FG151" s="10" t="s">
        <v>71</v>
      </c>
      <c r="FH151" s="10" t="s">
        <v>71</v>
      </c>
      <c r="FI151" s="10" t="s">
        <v>71</v>
      </c>
      <c r="FJ151" s="10" t="s">
        <v>71</v>
      </c>
      <c r="FK151" s="10" t="s">
        <v>71</v>
      </c>
      <c r="FL151" s="10" t="s">
        <v>71</v>
      </c>
      <c r="FM151" s="10" t="s">
        <v>71</v>
      </c>
      <c r="FN151" s="10" t="s">
        <v>71</v>
      </c>
      <c r="FO151" s="10" t="s">
        <v>71</v>
      </c>
      <c r="FP151" s="10" t="s">
        <v>71</v>
      </c>
      <c r="FQ151" s="10" t="s">
        <v>71</v>
      </c>
      <c r="FR151" s="10" t="s">
        <v>71</v>
      </c>
      <c r="FS151" s="10" t="s">
        <v>71</v>
      </c>
      <c r="FT151" s="10" t="s">
        <v>71</v>
      </c>
      <c r="FU151" s="10" t="s">
        <v>71</v>
      </c>
      <c r="FV151" s="10" t="s">
        <v>71</v>
      </c>
      <c r="FW151" s="10" t="s">
        <v>71</v>
      </c>
      <c r="FX151" s="10" t="s">
        <v>71</v>
      </c>
      <c r="FY151" s="10" t="s">
        <v>71</v>
      </c>
      <c r="FZ151" s="10" t="s">
        <v>71</v>
      </c>
      <c r="GA151" s="10" t="s">
        <v>71</v>
      </c>
      <c r="GB151" s="10" t="s">
        <v>71</v>
      </c>
      <c r="GC151" s="10" t="s">
        <v>71</v>
      </c>
      <c r="GD151" s="10" t="s">
        <v>71</v>
      </c>
      <c r="GE151" s="10" t="s">
        <v>71</v>
      </c>
      <c r="GF151" s="10" t="s">
        <v>71</v>
      </c>
      <c r="GG151" s="10" t="s">
        <v>71</v>
      </c>
      <c r="GH151" s="10" t="s">
        <v>71</v>
      </c>
      <c r="GI151" s="10" t="s">
        <v>71</v>
      </c>
      <c r="GJ151" s="10" t="s">
        <v>71</v>
      </c>
      <c r="GK151" s="10" t="s">
        <v>71</v>
      </c>
      <c r="GL151" s="10" t="s">
        <v>71</v>
      </c>
      <c r="GM151" s="10" t="s">
        <v>71</v>
      </c>
      <c r="GN151" s="10" t="s">
        <v>71</v>
      </c>
      <c r="GO151" s="10" t="s">
        <v>71</v>
      </c>
      <c r="GP151" s="10" t="s">
        <v>71</v>
      </c>
      <c r="GQ151" s="10" t="s">
        <v>71</v>
      </c>
      <c r="GR151" s="10" t="s">
        <v>71</v>
      </c>
      <c r="GS151" s="10" t="s">
        <v>71</v>
      </c>
      <c r="GT151" s="10" t="s">
        <v>71</v>
      </c>
      <c r="GU151" s="10" t="s">
        <v>71</v>
      </c>
      <c r="GV151" s="10" t="s">
        <v>71</v>
      </c>
      <c r="GW151" s="10" t="s">
        <v>71</v>
      </c>
      <c r="GX151" s="10" t="s">
        <v>71</v>
      </c>
      <c r="GY151" s="10" t="s">
        <v>71</v>
      </c>
      <c r="GZ151" s="10">
        <v>34</v>
      </c>
      <c r="HA151" s="10">
        <v>31</v>
      </c>
      <c r="HB151" s="10">
        <v>23</v>
      </c>
      <c r="HC151" s="10">
        <v>32</v>
      </c>
      <c r="HD151" s="10">
        <v>41</v>
      </c>
      <c r="HE151" s="10">
        <v>27</v>
      </c>
      <c r="HF151" s="10">
        <v>31</v>
      </c>
      <c r="HG151" s="10">
        <v>45</v>
      </c>
      <c r="HH151" s="10">
        <v>40</v>
      </c>
      <c r="HI151" s="10">
        <v>36</v>
      </c>
      <c r="HJ151" s="10">
        <v>20</v>
      </c>
      <c r="HK151" s="10">
        <v>15</v>
      </c>
      <c r="HL151" s="10">
        <v>32</v>
      </c>
      <c r="HM151" s="10">
        <v>31</v>
      </c>
      <c r="HN151" s="10">
        <v>21</v>
      </c>
      <c r="HO151" s="10">
        <v>7</v>
      </c>
      <c r="HP151" s="10">
        <v>4</v>
      </c>
      <c r="HQ151" s="10">
        <v>55</v>
      </c>
      <c r="HR151" s="10">
        <v>40</v>
      </c>
      <c r="HS151" s="10">
        <v>10</v>
      </c>
      <c r="HT151" s="10">
        <v>17</v>
      </c>
      <c r="HU151" s="10">
        <v>15</v>
      </c>
      <c r="HV151" s="10">
        <v>28</v>
      </c>
      <c r="HW151" s="10">
        <v>30</v>
      </c>
      <c r="HX151" s="10">
        <v>24</v>
      </c>
      <c r="HY151" s="10">
        <v>28</v>
      </c>
      <c r="HZ151" s="10">
        <v>42</v>
      </c>
      <c r="IA151" s="10">
        <v>25</v>
      </c>
      <c r="IB151" s="10">
        <v>29</v>
      </c>
      <c r="IC151" s="10">
        <v>18</v>
      </c>
      <c r="ID151" s="10">
        <v>33</v>
      </c>
      <c r="IE151" s="10">
        <v>30</v>
      </c>
      <c r="IF151" s="10">
        <v>32</v>
      </c>
      <c r="IG151" s="10">
        <v>35</v>
      </c>
      <c r="IH151" s="10">
        <v>36</v>
      </c>
      <c r="II151" s="10">
        <v>12</v>
      </c>
      <c r="IJ151" s="10">
        <v>12</v>
      </c>
      <c r="IK151" s="10">
        <v>12</v>
      </c>
      <c r="IL151" s="10">
        <v>8</v>
      </c>
      <c r="IM151" s="10">
        <v>35</v>
      </c>
      <c r="IN151" s="10">
        <v>31</v>
      </c>
      <c r="IO151" s="10">
        <v>30</v>
      </c>
      <c r="IP151" s="10">
        <v>19</v>
      </c>
      <c r="IQ151" s="15">
        <v>11</v>
      </c>
      <c r="IR151" s="21">
        <f t="shared" si="63"/>
        <v>80</v>
      </c>
      <c r="IT151" s="41"/>
      <c r="IU151" s="41"/>
    </row>
    <row r="152" spans="1:255" ht="12.75" customHeight="1" x14ac:dyDescent="0.2">
      <c r="A152" s="21">
        <v>2012</v>
      </c>
      <c r="B152" s="21">
        <v>340110007</v>
      </c>
      <c r="C152" s="20">
        <f>INDEX(Sites!$A:$N,MATCH($B152,Sites!$A:$A,0),2)</f>
        <v>39.422272999999997</v>
      </c>
      <c r="D152" s="21" t="str">
        <f>INDEX(Sites!$A:$N,MATCH($B152,Sites!$A:$A,0),4)</f>
        <v>NJ</v>
      </c>
      <c r="E152" s="21" t="str">
        <f>INDEX(Sites!$A:$N,MATCH($B152,Sites!$A:$A,0),10)</f>
        <v>22.0</v>
      </c>
      <c r="F152" s="40" t="str">
        <f>INDEX(Sites!$A:$N,MATCH($B152,Sites!$A:$A,0),6)</f>
        <v>Millville</v>
      </c>
      <c r="G152" s="16">
        <v>26</v>
      </c>
      <c r="H152" s="10">
        <v>36</v>
      </c>
      <c r="I152" s="10">
        <v>33</v>
      </c>
      <c r="J152" s="10">
        <v>37</v>
      </c>
      <c r="K152" s="10">
        <v>31</v>
      </c>
      <c r="L152" s="10">
        <v>39</v>
      </c>
      <c r="M152" s="10">
        <v>49</v>
      </c>
      <c r="N152" s="10">
        <v>40</v>
      </c>
      <c r="O152" s="10">
        <v>38</v>
      </c>
      <c r="P152" s="10">
        <v>39</v>
      </c>
      <c r="Q152" s="10">
        <v>47</v>
      </c>
      <c r="R152" s="10">
        <v>51</v>
      </c>
      <c r="S152" s="10">
        <v>41</v>
      </c>
      <c r="T152" s="10">
        <v>51</v>
      </c>
      <c r="U152" s="10">
        <v>44</v>
      </c>
      <c r="V152" s="10">
        <v>28</v>
      </c>
      <c r="W152" s="10">
        <v>37</v>
      </c>
      <c r="X152" s="10">
        <v>43</v>
      </c>
      <c r="Y152" s="10">
        <v>45</v>
      </c>
      <c r="Z152" s="10">
        <v>39</v>
      </c>
      <c r="AA152" s="10">
        <v>37</v>
      </c>
      <c r="AB152" s="10">
        <v>39</v>
      </c>
      <c r="AC152" s="10">
        <v>54</v>
      </c>
      <c r="AD152" s="10">
        <v>41</v>
      </c>
      <c r="AE152" s="10">
        <v>37</v>
      </c>
      <c r="AF152" s="10">
        <v>44</v>
      </c>
      <c r="AG152" s="10">
        <v>42</v>
      </c>
      <c r="AH152" s="10">
        <v>53</v>
      </c>
      <c r="AI152" s="10">
        <v>35</v>
      </c>
      <c r="AJ152" s="10">
        <v>41</v>
      </c>
      <c r="AK152" s="10">
        <v>44</v>
      </c>
      <c r="AL152" s="10">
        <v>47</v>
      </c>
      <c r="AM152" s="10">
        <v>46</v>
      </c>
      <c r="AN152" s="10">
        <v>47</v>
      </c>
      <c r="AO152" s="10">
        <v>54</v>
      </c>
      <c r="AP152" s="10">
        <v>38</v>
      </c>
      <c r="AQ152" s="10">
        <v>49</v>
      </c>
      <c r="AR152" s="10">
        <v>54</v>
      </c>
      <c r="AS152" s="10">
        <v>64</v>
      </c>
      <c r="AT152" s="10">
        <v>54</v>
      </c>
      <c r="AU152" s="10">
        <v>55</v>
      </c>
      <c r="AV152" s="10">
        <v>32</v>
      </c>
      <c r="AW152" s="10">
        <v>36</v>
      </c>
      <c r="AX152" s="10">
        <v>45</v>
      </c>
      <c r="AY152" s="10">
        <v>62</v>
      </c>
      <c r="AZ152" s="10">
        <v>70</v>
      </c>
      <c r="BA152" s="10">
        <v>59</v>
      </c>
      <c r="BB152" s="10">
        <v>56</v>
      </c>
      <c r="BC152" s="10">
        <v>36</v>
      </c>
      <c r="BD152" s="10">
        <v>53</v>
      </c>
      <c r="BE152" s="10">
        <v>45</v>
      </c>
      <c r="BF152" s="10">
        <v>49</v>
      </c>
      <c r="BG152" s="10">
        <v>24</v>
      </c>
      <c r="BH152" s="10">
        <v>35</v>
      </c>
      <c r="BI152" s="10">
        <v>55</v>
      </c>
      <c r="BJ152" s="10">
        <v>56</v>
      </c>
      <c r="BK152" s="10">
        <v>46</v>
      </c>
      <c r="BL152" s="10">
        <v>40</v>
      </c>
      <c r="BM152" s="10">
        <v>47</v>
      </c>
      <c r="BN152" s="10">
        <v>62</v>
      </c>
      <c r="BO152" s="10">
        <v>55</v>
      </c>
      <c r="BP152" s="10">
        <v>51</v>
      </c>
      <c r="BQ152" s="10">
        <v>39</v>
      </c>
      <c r="BR152" s="10">
        <v>30</v>
      </c>
      <c r="BS152" s="10">
        <v>44</v>
      </c>
      <c r="BT152" s="10">
        <v>39</v>
      </c>
      <c r="BU152" s="10">
        <v>41</v>
      </c>
      <c r="BV152" s="10">
        <v>40</v>
      </c>
      <c r="BW152" s="10">
        <v>51</v>
      </c>
      <c r="BX152" s="10">
        <v>39</v>
      </c>
      <c r="BY152" s="10">
        <v>44</v>
      </c>
      <c r="BZ152" s="10">
        <v>50</v>
      </c>
      <c r="CA152" s="10">
        <v>73</v>
      </c>
      <c r="CB152" s="10">
        <v>62</v>
      </c>
      <c r="CC152" s="10">
        <v>47</v>
      </c>
      <c r="CD152" s="10">
        <v>43</v>
      </c>
      <c r="CE152" s="10">
        <v>53</v>
      </c>
      <c r="CF152" s="10">
        <v>51</v>
      </c>
      <c r="CG152" s="10">
        <v>46</v>
      </c>
      <c r="CH152" s="10">
        <v>60</v>
      </c>
      <c r="CI152" s="10">
        <v>38</v>
      </c>
      <c r="CJ152" s="10">
        <v>29</v>
      </c>
      <c r="CK152" s="10">
        <v>33</v>
      </c>
      <c r="CL152" s="10">
        <v>33</v>
      </c>
      <c r="CM152" s="10">
        <v>59</v>
      </c>
      <c r="CN152" s="10">
        <v>25</v>
      </c>
      <c r="CO152" s="10">
        <v>35</v>
      </c>
      <c r="CP152" s="10">
        <v>31</v>
      </c>
      <c r="CQ152" s="10">
        <v>59</v>
      </c>
      <c r="CR152" s="10">
        <v>42</v>
      </c>
      <c r="CS152" s="10">
        <v>32</v>
      </c>
      <c r="CT152" s="10">
        <v>71</v>
      </c>
      <c r="CU152" s="10">
        <v>62</v>
      </c>
      <c r="CV152" s="10">
        <v>52</v>
      </c>
      <c r="CW152" s="10">
        <v>59</v>
      </c>
      <c r="CX152" s="10">
        <v>33</v>
      </c>
      <c r="CY152" s="10">
        <v>34</v>
      </c>
      <c r="CZ152" s="10">
        <v>44</v>
      </c>
      <c r="DA152" s="10">
        <v>48</v>
      </c>
      <c r="DB152" s="10">
        <v>53</v>
      </c>
      <c r="DC152" s="10">
        <v>70</v>
      </c>
      <c r="DD152" s="10">
        <v>88</v>
      </c>
      <c r="DE152" s="10">
        <v>50</v>
      </c>
      <c r="DF152" s="10">
        <v>35</v>
      </c>
      <c r="DG152" s="10">
        <v>41</v>
      </c>
      <c r="DH152" s="10">
        <v>39</v>
      </c>
      <c r="DI152" s="10">
        <v>48</v>
      </c>
      <c r="DJ152" s="10">
        <v>43</v>
      </c>
      <c r="DK152" s="10">
        <v>37</v>
      </c>
      <c r="DL152" s="10">
        <v>32</v>
      </c>
      <c r="DM152" s="10">
        <v>42</v>
      </c>
      <c r="DN152" s="10">
        <v>81</v>
      </c>
      <c r="DO152" s="10">
        <v>75</v>
      </c>
      <c r="DP152" s="10">
        <v>75</v>
      </c>
      <c r="DQ152" s="10">
        <v>59</v>
      </c>
      <c r="DR152" s="10">
        <v>58</v>
      </c>
      <c r="DS152" s="10">
        <v>62</v>
      </c>
      <c r="DT152" s="10">
        <v>38</v>
      </c>
      <c r="DU152" s="10">
        <v>47</v>
      </c>
      <c r="DV152" s="10">
        <v>84</v>
      </c>
      <c r="DW152" s="10">
        <v>87</v>
      </c>
      <c r="DX152" s="10">
        <v>78</v>
      </c>
      <c r="DY152" s="10">
        <v>80</v>
      </c>
      <c r="DZ152" s="10">
        <v>53</v>
      </c>
      <c r="EA152" s="10">
        <v>62</v>
      </c>
      <c r="EB152" s="10">
        <v>77</v>
      </c>
      <c r="EC152" s="10">
        <v>78</v>
      </c>
      <c r="ED152" s="10">
        <v>84</v>
      </c>
      <c r="EE152" s="10">
        <v>91</v>
      </c>
      <c r="EF152" s="10">
        <v>64</v>
      </c>
      <c r="EG152" s="10">
        <v>36</v>
      </c>
      <c r="EH152" s="10">
        <v>36</v>
      </c>
      <c r="EI152" s="10">
        <v>44</v>
      </c>
      <c r="EJ152" s="10">
        <v>44</v>
      </c>
      <c r="EK152" s="10">
        <v>64</v>
      </c>
      <c r="EL152" s="10">
        <v>53</v>
      </c>
      <c r="EM152" s="10">
        <v>43</v>
      </c>
      <c r="EN152" s="10">
        <v>69</v>
      </c>
      <c r="EO152" s="10">
        <v>70</v>
      </c>
      <c r="EP152" s="10">
        <v>74</v>
      </c>
      <c r="EQ152" s="10">
        <v>34</v>
      </c>
      <c r="ER152" s="10">
        <v>34</v>
      </c>
      <c r="ES152" s="10">
        <v>28</v>
      </c>
      <c r="ET152" s="10">
        <v>46</v>
      </c>
      <c r="EU152" s="10">
        <v>59</v>
      </c>
      <c r="EV152" s="10">
        <v>65</v>
      </c>
      <c r="EW152" s="10">
        <v>55</v>
      </c>
      <c r="EX152" s="10">
        <v>67</v>
      </c>
      <c r="EY152" s="10">
        <v>62</v>
      </c>
      <c r="EZ152" s="10">
        <v>58</v>
      </c>
      <c r="FA152" s="10">
        <v>50</v>
      </c>
      <c r="FB152" s="10">
        <v>43</v>
      </c>
      <c r="FC152" s="10">
        <v>36</v>
      </c>
      <c r="FD152" s="10">
        <v>37</v>
      </c>
      <c r="FE152" s="10">
        <v>60</v>
      </c>
      <c r="FF152" s="10">
        <v>56</v>
      </c>
      <c r="FG152" s="10">
        <v>46</v>
      </c>
      <c r="FH152" s="10">
        <v>37</v>
      </c>
      <c r="FI152" s="10">
        <v>58</v>
      </c>
      <c r="FJ152" s="10">
        <v>50</v>
      </c>
      <c r="FK152" s="10">
        <v>45</v>
      </c>
      <c r="FL152" s="10">
        <v>58</v>
      </c>
      <c r="FM152" s="10">
        <v>37</v>
      </c>
      <c r="FN152" s="10">
        <v>43</v>
      </c>
      <c r="FO152" s="10">
        <v>46</v>
      </c>
      <c r="FP152" s="10">
        <v>53</v>
      </c>
      <c r="FQ152" s="10">
        <v>38</v>
      </c>
      <c r="FR152" s="10">
        <v>59</v>
      </c>
      <c r="FS152" s="10">
        <v>58</v>
      </c>
      <c r="FT152" s="10">
        <v>65</v>
      </c>
      <c r="FU152" s="10">
        <v>49</v>
      </c>
      <c r="FV152" s="10">
        <v>41</v>
      </c>
      <c r="FW152" s="10">
        <v>47</v>
      </c>
      <c r="FX152" s="10">
        <v>60</v>
      </c>
      <c r="FY152" s="10">
        <v>67</v>
      </c>
      <c r="FZ152" s="10">
        <v>66</v>
      </c>
      <c r="GA152" s="10">
        <v>65</v>
      </c>
      <c r="GB152" s="10">
        <v>57</v>
      </c>
      <c r="GC152" s="10">
        <v>34</v>
      </c>
      <c r="GD152" s="10">
        <v>27</v>
      </c>
      <c r="GE152" s="10">
        <v>52</v>
      </c>
      <c r="GF152" s="10">
        <v>50</v>
      </c>
      <c r="GG152" s="10">
        <v>56</v>
      </c>
      <c r="GH152" s="10">
        <v>71</v>
      </c>
      <c r="GI152" s="10">
        <v>68</v>
      </c>
      <c r="GJ152" s="10">
        <v>48</v>
      </c>
      <c r="GK152" s="10">
        <v>32</v>
      </c>
      <c r="GL152" s="10">
        <v>31</v>
      </c>
      <c r="GM152" s="10">
        <v>36</v>
      </c>
      <c r="GN152" s="10">
        <v>32</v>
      </c>
      <c r="GO152" s="10">
        <v>50</v>
      </c>
      <c r="GP152" s="10">
        <v>43</v>
      </c>
      <c r="GQ152" s="10">
        <v>36</v>
      </c>
      <c r="GR152" s="10">
        <v>36</v>
      </c>
      <c r="GS152" s="10">
        <v>37</v>
      </c>
      <c r="GT152" s="10">
        <v>57</v>
      </c>
      <c r="GU152" s="10">
        <v>47</v>
      </c>
      <c r="GV152" s="10">
        <v>45</v>
      </c>
      <c r="GW152" s="10">
        <v>35</v>
      </c>
      <c r="GX152" s="10">
        <v>44</v>
      </c>
      <c r="GY152" s="10">
        <v>51</v>
      </c>
      <c r="GZ152" s="10">
        <v>41</v>
      </c>
      <c r="HA152" s="10">
        <v>32</v>
      </c>
      <c r="HB152" s="10">
        <v>42</v>
      </c>
      <c r="HC152" s="10">
        <v>39</v>
      </c>
      <c r="HD152" s="10">
        <v>48</v>
      </c>
      <c r="HE152" s="10">
        <v>33</v>
      </c>
      <c r="HF152" s="10">
        <v>34</v>
      </c>
      <c r="HG152" s="10">
        <v>48</v>
      </c>
      <c r="HH152" s="10">
        <v>50</v>
      </c>
      <c r="HI152" s="10">
        <v>43</v>
      </c>
      <c r="HJ152" s="10">
        <v>43</v>
      </c>
      <c r="HK152" s="10">
        <v>22</v>
      </c>
      <c r="HL152" s="10">
        <v>46</v>
      </c>
      <c r="HM152" s="10">
        <v>36</v>
      </c>
      <c r="HN152" s="10">
        <v>30</v>
      </c>
      <c r="HO152" s="10">
        <v>34</v>
      </c>
      <c r="HP152" s="10">
        <v>25</v>
      </c>
      <c r="HQ152" s="10">
        <v>53</v>
      </c>
      <c r="HR152" s="10">
        <v>48</v>
      </c>
      <c r="HS152" s="10">
        <v>16</v>
      </c>
      <c r="HT152" s="10">
        <v>13</v>
      </c>
      <c r="HU152" s="10">
        <v>15</v>
      </c>
      <c r="HV152" s="10">
        <v>34</v>
      </c>
      <c r="HW152" s="10">
        <v>29</v>
      </c>
      <c r="HX152" s="10">
        <v>26</v>
      </c>
      <c r="HY152" s="10">
        <v>35</v>
      </c>
      <c r="HZ152" s="10">
        <v>42</v>
      </c>
      <c r="IA152" s="10">
        <v>30</v>
      </c>
      <c r="IB152" s="10">
        <v>31</v>
      </c>
      <c r="IC152" s="10">
        <v>32</v>
      </c>
      <c r="ID152" s="10">
        <v>42</v>
      </c>
      <c r="IE152" s="10">
        <v>35</v>
      </c>
      <c r="IF152" s="10">
        <v>31</v>
      </c>
      <c r="IG152" s="10">
        <v>35</v>
      </c>
      <c r="IH152" s="10">
        <v>34</v>
      </c>
      <c r="II152" s="10">
        <v>35</v>
      </c>
      <c r="IJ152" s="10">
        <v>47</v>
      </c>
      <c r="IK152" s="10">
        <v>37</v>
      </c>
      <c r="IL152" s="10">
        <v>32</v>
      </c>
      <c r="IM152" s="10">
        <v>41</v>
      </c>
      <c r="IN152" s="10">
        <v>35</v>
      </c>
      <c r="IO152" s="10">
        <v>29</v>
      </c>
      <c r="IP152" s="10">
        <v>22</v>
      </c>
      <c r="IQ152" s="15">
        <v>17</v>
      </c>
      <c r="IR152" s="21">
        <f t="shared" si="63"/>
        <v>91</v>
      </c>
      <c r="IT152" s="41"/>
      <c r="IU152" s="41"/>
    </row>
    <row r="153" spans="1:255" ht="12.75" customHeight="1" x14ac:dyDescent="0.2">
      <c r="A153" s="21">
        <v>2012</v>
      </c>
      <c r="B153" s="21">
        <v>340250005</v>
      </c>
      <c r="C153" s="20">
        <f>INDEX(Sites!$A:$N,MATCH($B153,Sites!$A:$A,0),2)</f>
        <v>40.277647000000002</v>
      </c>
      <c r="D153" s="21" t="str">
        <f>INDEX(Sites!$A:$N,MATCH($B153,Sites!$A:$A,0),4)</f>
        <v>NJ</v>
      </c>
      <c r="E153" s="21" t="str">
        <f>INDEX(Sites!$A:$N,MATCH($B153,Sites!$A:$A,0),10)</f>
        <v>8.0</v>
      </c>
      <c r="F153" s="40" t="str">
        <f>INDEX(Sites!$A:$N,MATCH($B153,Sites!$A:$A,0),6)</f>
        <v>Monmouth University</v>
      </c>
      <c r="G153" s="16">
        <v>33</v>
      </c>
      <c r="H153" s="10">
        <v>36</v>
      </c>
      <c r="I153" s="10">
        <v>33</v>
      </c>
      <c r="J153" s="10">
        <v>33</v>
      </c>
      <c r="K153" s="10">
        <v>34</v>
      </c>
      <c r="L153" s="10">
        <v>32</v>
      </c>
      <c r="M153" s="10">
        <v>40</v>
      </c>
      <c r="N153" s="10">
        <v>37</v>
      </c>
      <c r="O153" s="10">
        <v>35</v>
      </c>
      <c r="P153" s="10">
        <v>32</v>
      </c>
      <c r="Q153" s="10">
        <v>42</v>
      </c>
      <c r="R153" s="10">
        <v>38</v>
      </c>
      <c r="S153" s="10">
        <v>32</v>
      </c>
      <c r="T153" s="10">
        <v>46</v>
      </c>
      <c r="U153" s="10">
        <v>37</v>
      </c>
      <c r="V153" s="10">
        <v>30</v>
      </c>
      <c r="W153" s="10">
        <v>33</v>
      </c>
      <c r="X153" s="10">
        <v>33</v>
      </c>
      <c r="Y153" s="10">
        <v>39</v>
      </c>
      <c r="Z153" s="10">
        <v>30</v>
      </c>
      <c r="AA153" s="10">
        <v>31</v>
      </c>
      <c r="AB153" s="10">
        <v>27</v>
      </c>
      <c r="AC153" s="10">
        <v>40</v>
      </c>
      <c r="AD153" s="10">
        <v>40</v>
      </c>
      <c r="AE153" s="10">
        <v>40</v>
      </c>
      <c r="AF153" s="10">
        <v>37</v>
      </c>
      <c r="AG153" s="10">
        <v>34</v>
      </c>
      <c r="AH153" s="10">
        <v>45</v>
      </c>
      <c r="AI153" s="10">
        <v>33</v>
      </c>
      <c r="AJ153" s="10">
        <v>44</v>
      </c>
      <c r="AK153" s="10">
        <v>45</v>
      </c>
      <c r="AL153" s="10">
        <v>42</v>
      </c>
      <c r="AM153" s="10">
        <v>27</v>
      </c>
      <c r="AN153" s="10" t="s">
        <v>71</v>
      </c>
      <c r="AO153" s="10" t="s">
        <v>71</v>
      </c>
      <c r="AP153" s="10" t="s">
        <v>71</v>
      </c>
      <c r="AQ153" s="10" t="s">
        <v>71</v>
      </c>
      <c r="AR153" s="10" t="s">
        <v>71</v>
      </c>
      <c r="AS153" s="10" t="s">
        <v>71</v>
      </c>
      <c r="AT153" s="10" t="s">
        <v>71</v>
      </c>
      <c r="AU153" s="10" t="s">
        <v>71</v>
      </c>
      <c r="AV153" s="10" t="s">
        <v>71</v>
      </c>
      <c r="AW153" s="10">
        <v>33</v>
      </c>
      <c r="AX153" s="10">
        <v>41</v>
      </c>
      <c r="AY153" s="10">
        <v>60</v>
      </c>
      <c r="AZ153" s="10">
        <v>61</v>
      </c>
      <c r="BA153" s="10">
        <v>51</v>
      </c>
      <c r="BB153" s="10">
        <v>50</v>
      </c>
      <c r="BC153" s="10">
        <v>43</v>
      </c>
      <c r="BD153" s="10">
        <v>45</v>
      </c>
      <c r="BE153" s="10">
        <v>39</v>
      </c>
      <c r="BF153" s="10">
        <v>42</v>
      </c>
      <c r="BG153" s="10">
        <v>34</v>
      </c>
      <c r="BH153" s="10">
        <v>29</v>
      </c>
      <c r="BI153" s="10">
        <v>48</v>
      </c>
      <c r="BJ153" s="10">
        <v>53</v>
      </c>
      <c r="BK153" s="10">
        <v>49</v>
      </c>
      <c r="BL153" s="10">
        <v>38</v>
      </c>
      <c r="BM153" s="10">
        <v>50</v>
      </c>
      <c r="BN153" s="10">
        <v>58</v>
      </c>
      <c r="BO153" s="10">
        <v>53</v>
      </c>
      <c r="BP153" s="10">
        <v>51</v>
      </c>
      <c r="BQ153" s="10">
        <v>41</v>
      </c>
      <c r="BR153" s="10">
        <v>36</v>
      </c>
      <c r="BS153" s="10">
        <v>39</v>
      </c>
      <c r="BT153" s="10">
        <v>37</v>
      </c>
      <c r="BU153" s="10">
        <v>39</v>
      </c>
      <c r="BV153" s="10">
        <v>40</v>
      </c>
      <c r="BW153" s="10">
        <v>48</v>
      </c>
      <c r="BX153" s="10">
        <v>36</v>
      </c>
      <c r="BY153" s="10">
        <v>44</v>
      </c>
      <c r="BZ153" s="10">
        <v>49</v>
      </c>
      <c r="CA153" s="10">
        <v>64</v>
      </c>
      <c r="CB153" s="10">
        <v>59</v>
      </c>
      <c r="CC153" s="10">
        <v>49</v>
      </c>
      <c r="CD153" s="10">
        <v>46</v>
      </c>
      <c r="CE153" s="10">
        <v>44</v>
      </c>
      <c r="CF153" s="10">
        <v>42</v>
      </c>
      <c r="CG153" s="10">
        <v>45</v>
      </c>
      <c r="CH153" s="10">
        <v>51</v>
      </c>
      <c r="CI153" s="10">
        <v>46</v>
      </c>
      <c r="CJ153" s="10">
        <v>34</v>
      </c>
      <c r="CK153" s="10">
        <v>32</v>
      </c>
      <c r="CL153" s="10">
        <v>38</v>
      </c>
      <c r="CM153" s="10">
        <v>35</v>
      </c>
      <c r="CN153" s="10">
        <v>27</v>
      </c>
      <c r="CO153" s="10">
        <v>33</v>
      </c>
      <c r="CP153" s="10">
        <v>52</v>
      </c>
      <c r="CQ153" s="10">
        <v>63</v>
      </c>
      <c r="CR153" s="10">
        <v>40</v>
      </c>
      <c r="CS153" s="10">
        <v>43</v>
      </c>
      <c r="CT153" s="10">
        <v>62</v>
      </c>
      <c r="CU153" s="10">
        <v>50</v>
      </c>
      <c r="CV153" s="10">
        <v>49</v>
      </c>
      <c r="CW153" s="10">
        <v>52</v>
      </c>
      <c r="CX153" s="10">
        <v>33</v>
      </c>
      <c r="CY153" s="10">
        <v>29</v>
      </c>
      <c r="CZ153" s="10">
        <v>46</v>
      </c>
      <c r="DA153" s="10">
        <v>49</v>
      </c>
      <c r="DB153" s="10">
        <v>55</v>
      </c>
      <c r="DC153" s="10">
        <v>59</v>
      </c>
      <c r="DD153" s="10">
        <v>83</v>
      </c>
      <c r="DE153" s="10">
        <v>60</v>
      </c>
      <c r="DF153" s="10">
        <v>40</v>
      </c>
      <c r="DG153" s="10">
        <v>39</v>
      </c>
      <c r="DH153" s="10">
        <v>35</v>
      </c>
      <c r="DI153" s="10">
        <v>51</v>
      </c>
      <c r="DJ153" s="10">
        <v>47</v>
      </c>
      <c r="DK153" s="10">
        <v>36</v>
      </c>
      <c r="DL153" s="10">
        <v>32</v>
      </c>
      <c r="DM153" s="10">
        <v>34</v>
      </c>
      <c r="DN153" s="10">
        <v>83</v>
      </c>
      <c r="DO153" s="10">
        <v>89</v>
      </c>
      <c r="DP153" s="10">
        <v>72</v>
      </c>
      <c r="DQ153" s="10">
        <v>53</v>
      </c>
      <c r="DR153" s="10">
        <v>55</v>
      </c>
      <c r="DS153" s="10">
        <v>57</v>
      </c>
      <c r="DT153" s="10">
        <v>30</v>
      </c>
      <c r="DU153" s="10">
        <v>46</v>
      </c>
      <c r="DV153" s="10">
        <v>74</v>
      </c>
      <c r="DW153" s="10">
        <v>83</v>
      </c>
      <c r="DX153" s="10">
        <v>74</v>
      </c>
      <c r="DY153" s="10">
        <v>83</v>
      </c>
      <c r="DZ153" s="10">
        <v>49</v>
      </c>
      <c r="EA153" s="10">
        <v>61</v>
      </c>
      <c r="EB153" s="10">
        <v>57</v>
      </c>
      <c r="EC153" s="10">
        <v>76</v>
      </c>
      <c r="ED153" s="10">
        <v>45</v>
      </c>
      <c r="EE153" s="10">
        <v>62</v>
      </c>
      <c r="EF153" s="10">
        <v>54</v>
      </c>
      <c r="EG153" s="10">
        <v>43</v>
      </c>
      <c r="EH153" s="10">
        <v>42</v>
      </c>
      <c r="EI153" s="10">
        <v>41</v>
      </c>
      <c r="EJ153" s="10">
        <v>42</v>
      </c>
      <c r="EK153" s="10">
        <v>63</v>
      </c>
      <c r="EL153" s="10">
        <v>66</v>
      </c>
      <c r="EM153" s="10">
        <v>47</v>
      </c>
      <c r="EN153" s="10">
        <v>68</v>
      </c>
      <c r="EO153" s="10">
        <v>90</v>
      </c>
      <c r="EP153" s="10">
        <v>85</v>
      </c>
      <c r="EQ153" s="10">
        <v>40</v>
      </c>
      <c r="ER153" s="10">
        <v>39</v>
      </c>
      <c r="ES153" s="10">
        <v>31</v>
      </c>
      <c r="ET153" s="10">
        <v>36</v>
      </c>
      <c r="EU153" s="10">
        <v>48</v>
      </c>
      <c r="EV153" s="10">
        <v>62</v>
      </c>
      <c r="EW153" s="10">
        <v>59</v>
      </c>
      <c r="EX153" s="10">
        <v>72</v>
      </c>
      <c r="EY153" s="10">
        <v>61</v>
      </c>
      <c r="EZ153" s="10">
        <v>56</v>
      </c>
      <c r="FA153" s="10">
        <v>53</v>
      </c>
      <c r="FB153" s="10">
        <v>43</v>
      </c>
      <c r="FC153" s="10">
        <v>34</v>
      </c>
      <c r="FD153" s="10">
        <v>40</v>
      </c>
      <c r="FE153" s="10">
        <v>62</v>
      </c>
      <c r="FF153" s="10">
        <v>61</v>
      </c>
      <c r="FG153" s="10">
        <v>42</v>
      </c>
      <c r="FH153" s="10">
        <v>38</v>
      </c>
      <c r="FI153" s="10">
        <v>59</v>
      </c>
      <c r="FJ153" s="10">
        <v>48</v>
      </c>
      <c r="FK153" s="10">
        <v>40</v>
      </c>
      <c r="FL153" s="10">
        <v>47</v>
      </c>
      <c r="FM153" s="10">
        <v>40</v>
      </c>
      <c r="FN153" s="10">
        <v>38</v>
      </c>
      <c r="FO153" s="10">
        <v>57</v>
      </c>
      <c r="FP153" s="10">
        <v>49</v>
      </c>
      <c r="FQ153" s="10">
        <v>49</v>
      </c>
      <c r="FR153" s="10">
        <v>55</v>
      </c>
      <c r="FS153" s="10">
        <v>56</v>
      </c>
      <c r="FT153" s="10">
        <v>65</v>
      </c>
      <c r="FU153" s="10">
        <v>57</v>
      </c>
      <c r="FV153" s="10">
        <v>43</v>
      </c>
      <c r="FW153" s="10">
        <v>63</v>
      </c>
      <c r="FX153" s="10">
        <v>60</v>
      </c>
      <c r="FY153" s="10">
        <v>68</v>
      </c>
      <c r="FZ153" s="10">
        <v>70</v>
      </c>
      <c r="GA153" s="10">
        <v>71</v>
      </c>
      <c r="GB153" s="10">
        <v>65</v>
      </c>
      <c r="GC153" s="10">
        <v>37</v>
      </c>
      <c r="GD153" s="10">
        <v>37</v>
      </c>
      <c r="GE153" s="10">
        <v>50</v>
      </c>
      <c r="GF153" s="10">
        <v>53</v>
      </c>
      <c r="GG153" s="10">
        <v>54</v>
      </c>
      <c r="GH153" s="10">
        <v>83</v>
      </c>
      <c r="GI153" s="10">
        <v>79</v>
      </c>
      <c r="GJ153" s="10">
        <v>41</v>
      </c>
      <c r="GK153" s="10">
        <v>38</v>
      </c>
      <c r="GL153" s="10">
        <v>35</v>
      </c>
      <c r="GM153" s="10">
        <v>28</v>
      </c>
      <c r="GN153" s="10">
        <v>21</v>
      </c>
      <c r="GO153" s="10">
        <v>53</v>
      </c>
      <c r="GP153" s="10">
        <v>39</v>
      </c>
      <c r="GQ153" s="10">
        <v>46</v>
      </c>
      <c r="GR153" s="10">
        <v>31</v>
      </c>
      <c r="GS153" s="10">
        <v>29</v>
      </c>
      <c r="GT153" s="10">
        <v>58</v>
      </c>
      <c r="GU153" s="10">
        <v>50</v>
      </c>
      <c r="GV153" s="10">
        <v>38</v>
      </c>
      <c r="GW153" s="10">
        <v>33</v>
      </c>
      <c r="GX153" s="10">
        <v>40</v>
      </c>
      <c r="GY153" s="10">
        <v>52</v>
      </c>
      <c r="GZ153" s="10">
        <v>44</v>
      </c>
      <c r="HA153" s="10">
        <v>33</v>
      </c>
      <c r="HB153" s="10">
        <v>30</v>
      </c>
      <c r="HC153" s="10">
        <v>35</v>
      </c>
      <c r="HD153" s="10">
        <v>50</v>
      </c>
      <c r="HE153" s="10">
        <v>28</v>
      </c>
      <c r="HF153" s="10">
        <v>31</v>
      </c>
      <c r="HG153" s="10">
        <v>49</v>
      </c>
      <c r="HH153" s="10">
        <v>50</v>
      </c>
      <c r="HI153" s="10">
        <v>44</v>
      </c>
      <c r="HJ153" s="10">
        <v>45</v>
      </c>
      <c r="HK153" s="10">
        <v>14</v>
      </c>
      <c r="HL153" s="10">
        <v>36</v>
      </c>
      <c r="HM153" s="10">
        <v>33</v>
      </c>
      <c r="HN153" s="10">
        <v>43</v>
      </c>
      <c r="HO153" s="10">
        <v>18</v>
      </c>
      <c r="HP153" s="10">
        <v>10</v>
      </c>
      <c r="HQ153" s="10">
        <v>59</v>
      </c>
      <c r="HR153" s="10">
        <v>49</v>
      </c>
      <c r="HS153" s="10">
        <v>11</v>
      </c>
      <c r="HT153" s="10">
        <v>27</v>
      </c>
      <c r="HU153" s="10">
        <v>29</v>
      </c>
      <c r="HV153" s="10">
        <v>31</v>
      </c>
      <c r="HW153" s="10">
        <v>29</v>
      </c>
      <c r="HX153" s="10">
        <v>25</v>
      </c>
      <c r="HY153" s="10">
        <v>35</v>
      </c>
      <c r="HZ153" s="10">
        <v>44</v>
      </c>
      <c r="IA153" s="10">
        <v>34</v>
      </c>
      <c r="IB153" s="10">
        <v>30</v>
      </c>
      <c r="IC153" s="10">
        <v>19</v>
      </c>
      <c r="ID153" s="10">
        <v>42</v>
      </c>
      <c r="IE153" s="10">
        <v>40</v>
      </c>
      <c r="IF153" s="10">
        <v>36</v>
      </c>
      <c r="IG153" s="10">
        <v>33</v>
      </c>
      <c r="IH153" s="10">
        <v>36</v>
      </c>
      <c r="II153" s="10">
        <v>20</v>
      </c>
      <c r="IJ153" s="10">
        <v>32</v>
      </c>
      <c r="IK153" s="10">
        <v>28</v>
      </c>
      <c r="IL153" s="10">
        <v>25</v>
      </c>
      <c r="IM153" s="10">
        <v>31</v>
      </c>
      <c r="IN153" s="10">
        <v>28</v>
      </c>
      <c r="IO153" s="10">
        <v>22</v>
      </c>
      <c r="IP153" s="10" t="s">
        <v>71</v>
      </c>
      <c r="IQ153" s="15" t="s">
        <v>71</v>
      </c>
      <c r="IR153" s="21">
        <f t="shared" si="63"/>
        <v>90</v>
      </c>
      <c r="IT153" s="41"/>
      <c r="IU153" s="41"/>
    </row>
    <row r="154" spans="1:255" ht="12.75" customHeight="1" x14ac:dyDescent="0.2">
      <c r="A154" s="21">
        <v>2012</v>
      </c>
      <c r="B154" s="21">
        <v>340130003</v>
      </c>
      <c r="C154" s="20">
        <f>INDEX(Sites!$A:$N,MATCH($B154,Sites!$A:$A,0),2)</f>
        <v>40.720989000000003</v>
      </c>
      <c r="D154" s="21" t="str">
        <f>INDEX(Sites!$A:$N,MATCH($B154,Sites!$A:$A,0),4)</f>
        <v>NJ</v>
      </c>
      <c r="E154" s="21" t="str">
        <f>INDEX(Sites!$A:$N,MATCH($B154,Sites!$A:$A,0),10)</f>
        <v>27.0</v>
      </c>
      <c r="F154" s="21" t="str">
        <f>INDEX(Sites!$A:$N,MATCH($B154,Sites!$A:$A,0),6)</f>
        <v>Newark Firehouse</v>
      </c>
      <c r="G154" s="16">
        <v>25</v>
      </c>
      <c r="H154" s="10">
        <v>22</v>
      </c>
      <c r="I154" s="10">
        <v>36</v>
      </c>
      <c r="J154" s="10">
        <v>35</v>
      </c>
      <c r="K154" s="10">
        <v>39</v>
      </c>
      <c r="L154" s="10">
        <v>34</v>
      </c>
      <c r="M154" s="10">
        <v>36</v>
      </c>
      <c r="N154" s="10">
        <v>41</v>
      </c>
      <c r="O154" s="10">
        <v>39</v>
      </c>
      <c r="P154" s="10">
        <v>36</v>
      </c>
      <c r="Q154" s="10">
        <v>43</v>
      </c>
      <c r="R154" s="10">
        <v>38</v>
      </c>
      <c r="S154" s="10">
        <v>37</v>
      </c>
      <c r="T154" s="10">
        <v>54</v>
      </c>
      <c r="U154" s="10">
        <v>23</v>
      </c>
      <c r="V154" s="10">
        <v>10</v>
      </c>
      <c r="W154" s="10">
        <v>30</v>
      </c>
      <c r="X154" s="10">
        <v>33</v>
      </c>
      <c r="Y154" s="10">
        <v>32</v>
      </c>
      <c r="Z154" s="10">
        <v>21</v>
      </c>
      <c r="AA154" s="10">
        <v>14</v>
      </c>
      <c r="AB154" s="10">
        <v>35</v>
      </c>
      <c r="AC154" s="10">
        <v>36</v>
      </c>
      <c r="AD154" s="10">
        <v>36</v>
      </c>
      <c r="AE154" s="10">
        <v>36</v>
      </c>
      <c r="AF154" s="10">
        <v>43</v>
      </c>
      <c r="AG154" s="10">
        <v>43</v>
      </c>
      <c r="AH154" s="10">
        <v>38</v>
      </c>
      <c r="AI154" s="10">
        <v>36</v>
      </c>
      <c r="AJ154" s="10">
        <v>41</v>
      </c>
      <c r="AK154" s="10">
        <v>36</v>
      </c>
      <c r="AL154" s="10">
        <v>37</v>
      </c>
      <c r="AM154" s="10">
        <v>46</v>
      </c>
      <c r="AN154" s="10">
        <v>51</v>
      </c>
      <c r="AO154" s="10">
        <v>51</v>
      </c>
      <c r="AP154" s="10">
        <v>37</v>
      </c>
      <c r="AQ154" s="10">
        <v>46</v>
      </c>
      <c r="AR154" s="10">
        <v>50</v>
      </c>
      <c r="AS154" s="10">
        <v>52</v>
      </c>
      <c r="AT154" s="10">
        <v>50</v>
      </c>
      <c r="AU154" s="10">
        <v>49</v>
      </c>
      <c r="AV154" s="10">
        <v>34</v>
      </c>
      <c r="AW154" s="10">
        <v>36</v>
      </c>
      <c r="AX154" s="10">
        <v>46</v>
      </c>
      <c r="AY154" s="10">
        <v>59</v>
      </c>
      <c r="AZ154" s="10">
        <v>58</v>
      </c>
      <c r="BA154" s="10">
        <v>54</v>
      </c>
      <c r="BB154" s="10">
        <v>45</v>
      </c>
      <c r="BC154" s="10">
        <v>36</v>
      </c>
      <c r="BD154" s="10">
        <v>39</v>
      </c>
      <c r="BE154" s="10">
        <v>42</v>
      </c>
      <c r="BF154" s="10">
        <v>37</v>
      </c>
      <c r="BG154" s="10">
        <v>27</v>
      </c>
      <c r="BH154" s="10">
        <v>26</v>
      </c>
      <c r="BI154" s="10">
        <v>48</v>
      </c>
      <c r="BJ154" s="10">
        <v>50</v>
      </c>
      <c r="BK154" s="10">
        <v>34</v>
      </c>
      <c r="BL154" s="10">
        <v>36</v>
      </c>
      <c r="BM154" s="10">
        <v>48</v>
      </c>
      <c r="BN154" s="10">
        <v>58</v>
      </c>
      <c r="BO154" s="10">
        <v>42</v>
      </c>
      <c r="BP154" s="10">
        <v>39</v>
      </c>
      <c r="BQ154" s="10">
        <v>24</v>
      </c>
      <c r="BR154" s="10">
        <v>15</v>
      </c>
      <c r="BS154" s="10">
        <v>29</v>
      </c>
      <c r="BT154" s="10">
        <v>19</v>
      </c>
      <c r="BU154" s="10">
        <v>29</v>
      </c>
      <c r="BV154" s="10">
        <v>25</v>
      </c>
      <c r="BW154" s="10">
        <v>34</v>
      </c>
      <c r="BX154" s="10">
        <v>32</v>
      </c>
      <c r="BY154" s="10">
        <v>41</v>
      </c>
      <c r="BZ154" s="10">
        <v>47</v>
      </c>
      <c r="CA154" s="10">
        <v>60</v>
      </c>
      <c r="CB154" s="10">
        <v>66</v>
      </c>
      <c r="CC154" s="10">
        <v>34</v>
      </c>
      <c r="CD154" s="10">
        <v>16</v>
      </c>
      <c r="CE154" s="10">
        <v>58</v>
      </c>
      <c r="CF154" s="10">
        <v>44</v>
      </c>
      <c r="CG154" s="10">
        <v>35</v>
      </c>
      <c r="CH154" s="10">
        <v>49</v>
      </c>
      <c r="CI154" s="10">
        <v>48</v>
      </c>
      <c r="CJ154" s="10">
        <v>25</v>
      </c>
      <c r="CK154" s="10">
        <v>26</v>
      </c>
      <c r="CL154" s="10">
        <v>30</v>
      </c>
      <c r="CM154" s="10">
        <v>13</v>
      </c>
      <c r="CN154" s="10">
        <v>10</v>
      </c>
      <c r="CO154" s="10">
        <v>47</v>
      </c>
      <c r="CP154" s="10">
        <v>52</v>
      </c>
      <c r="CQ154" s="10">
        <v>56</v>
      </c>
      <c r="CR154" s="10">
        <v>61</v>
      </c>
      <c r="CS154" s="10">
        <v>36</v>
      </c>
      <c r="CT154" s="10">
        <v>50</v>
      </c>
      <c r="CU154" s="10">
        <v>39</v>
      </c>
      <c r="CV154" s="10">
        <v>46</v>
      </c>
      <c r="CW154" s="10">
        <v>51</v>
      </c>
      <c r="CX154" s="10">
        <v>28</v>
      </c>
      <c r="CY154" s="10">
        <v>26</v>
      </c>
      <c r="CZ154" s="10">
        <v>32</v>
      </c>
      <c r="DA154" s="10">
        <v>46</v>
      </c>
      <c r="DB154" s="10">
        <v>45</v>
      </c>
      <c r="DC154" s="10">
        <v>51</v>
      </c>
      <c r="DD154" s="10">
        <v>64</v>
      </c>
      <c r="DE154" s="10">
        <v>37</v>
      </c>
      <c r="DF154" s="10">
        <v>24</v>
      </c>
      <c r="DG154" s="10">
        <v>29</v>
      </c>
      <c r="DH154" s="10">
        <v>36</v>
      </c>
      <c r="DI154" s="10">
        <v>48</v>
      </c>
      <c r="DJ154" s="10">
        <v>44</v>
      </c>
      <c r="DK154" s="10">
        <v>32</v>
      </c>
      <c r="DL154" s="10">
        <v>28</v>
      </c>
      <c r="DM154" s="10">
        <v>39</v>
      </c>
      <c r="DN154" s="10">
        <v>76</v>
      </c>
      <c r="DO154" s="10">
        <v>79</v>
      </c>
      <c r="DP154" s="10">
        <v>72</v>
      </c>
      <c r="DQ154" s="10">
        <v>44</v>
      </c>
      <c r="DR154" s="10">
        <v>45</v>
      </c>
      <c r="DS154" s="10">
        <v>41</v>
      </c>
      <c r="DT154" s="10">
        <v>31</v>
      </c>
      <c r="DU154" s="10">
        <v>42</v>
      </c>
      <c r="DV154" s="10">
        <v>78</v>
      </c>
      <c r="DW154" s="10">
        <v>82</v>
      </c>
      <c r="DX154" s="10">
        <v>65</v>
      </c>
      <c r="DY154" s="10">
        <v>75</v>
      </c>
      <c r="DZ154" s="10">
        <v>36</v>
      </c>
      <c r="EA154" s="10">
        <v>56</v>
      </c>
      <c r="EB154" s="10">
        <v>61</v>
      </c>
      <c r="EC154" s="10">
        <v>44</v>
      </c>
      <c r="ED154" s="10">
        <v>67</v>
      </c>
      <c r="EE154" s="10">
        <v>66</v>
      </c>
      <c r="EF154" s="10">
        <v>51</v>
      </c>
      <c r="EG154" s="10">
        <v>56</v>
      </c>
      <c r="EH154" s="10">
        <v>50</v>
      </c>
      <c r="EI154" s="10">
        <v>42</v>
      </c>
      <c r="EJ154" s="10">
        <v>63</v>
      </c>
      <c r="EK154" s="10">
        <v>81</v>
      </c>
      <c r="EL154" s="10">
        <v>64</v>
      </c>
      <c r="EM154" s="10">
        <v>50</v>
      </c>
      <c r="EN154" s="10">
        <v>58</v>
      </c>
      <c r="EO154" s="10">
        <v>82</v>
      </c>
      <c r="EP154" s="10">
        <v>74</v>
      </c>
      <c r="EQ154" s="10">
        <v>26</v>
      </c>
      <c r="ER154" s="10">
        <v>20</v>
      </c>
      <c r="ES154" s="10">
        <v>37</v>
      </c>
      <c r="ET154" s="10">
        <v>53</v>
      </c>
      <c r="EU154" s="10">
        <v>59</v>
      </c>
      <c r="EV154" s="10">
        <v>56</v>
      </c>
      <c r="EW154" s="10">
        <v>35</v>
      </c>
      <c r="EX154" s="10">
        <v>69</v>
      </c>
      <c r="EY154" s="10">
        <v>52</v>
      </c>
      <c r="EZ154" s="10">
        <v>45</v>
      </c>
      <c r="FA154" s="10">
        <v>44</v>
      </c>
      <c r="FB154" s="10">
        <v>41</v>
      </c>
      <c r="FC154" s="10">
        <v>37</v>
      </c>
      <c r="FD154" s="10">
        <v>27</v>
      </c>
      <c r="FE154" s="10">
        <v>67</v>
      </c>
      <c r="FF154" s="10">
        <v>70</v>
      </c>
      <c r="FG154" s="10">
        <v>49</v>
      </c>
      <c r="FH154" s="10">
        <v>47</v>
      </c>
      <c r="FI154" s="10">
        <v>46</v>
      </c>
      <c r="FJ154" s="10">
        <v>48</v>
      </c>
      <c r="FK154" s="10">
        <v>71</v>
      </c>
      <c r="FL154" s="10">
        <v>65</v>
      </c>
      <c r="FM154" s="10">
        <v>32</v>
      </c>
      <c r="FN154" s="10">
        <v>52</v>
      </c>
      <c r="FO154" s="10">
        <v>46</v>
      </c>
      <c r="FP154" s="10">
        <v>42</v>
      </c>
      <c r="FQ154" s="10">
        <v>37</v>
      </c>
      <c r="FR154" s="10">
        <v>39</v>
      </c>
      <c r="FS154" s="10">
        <v>48</v>
      </c>
      <c r="FT154" s="10">
        <v>75</v>
      </c>
      <c r="FU154" s="10">
        <v>41</v>
      </c>
      <c r="FV154" s="10">
        <v>41</v>
      </c>
      <c r="FW154" s="10">
        <v>51</v>
      </c>
      <c r="FX154" s="10">
        <v>57</v>
      </c>
      <c r="FY154" s="10">
        <v>64</v>
      </c>
      <c r="FZ154" s="10">
        <v>75</v>
      </c>
      <c r="GA154" s="10">
        <v>68</v>
      </c>
      <c r="GB154" s="10">
        <v>56</v>
      </c>
      <c r="GC154" s="10">
        <v>38</v>
      </c>
      <c r="GD154" s="10">
        <v>27</v>
      </c>
      <c r="GE154" s="10">
        <v>45</v>
      </c>
      <c r="GF154" s="10">
        <v>39</v>
      </c>
      <c r="GG154" s="10">
        <v>58</v>
      </c>
      <c r="GH154" s="10">
        <v>80</v>
      </c>
      <c r="GI154" s="10">
        <v>67</v>
      </c>
      <c r="GJ154" s="10">
        <v>39</v>
      </c>
      <c r="GK154" s="10">
        <v>31</v>
      </c>
      <c r="GL154" s="10">
        <v>20</v>
      </c>
      <c r="GM154" s="10">
        <v>33</v>
      </c>
      <c r="GN154" s="10">
        <v>15</v>
      </c>
      <c r="GO154" s="10">
        <v>63</v>
      </c>
      <c r="GP154" s="10">
        <v>37</v>
      </c>
      <c r="GQ154" s="10">
        <v>32</v>
      </c>
      <c r="GR154" s="10">
        <v>29</v>
      </c>
      <c r="GS154" s="10">
        <v>33</v>
      </c>
      <c r="GT154" s="10">
        <v>52</v>
      </c>
      <c r="GU154" s="10">
        <v>59</v>
      </c>
      <c r="GV154" s="10">
        <v>45</v>
      </c>
      <c r="GW154" s="10">
        <v>29</v>
      </c>
      <c r="GX154" s="10">
        <v>37</v>
      </c>
      <c r="GY154" s="10">
        <v>45</v>
      </c>
      <c r="GZ154" s="10">
        <v>29</v>
      </c>
      <c r="HA154" s="10">
        <v>31</v>
      </c>
      <c r="HB154" s="10">
        <v>15</v>
      </c>
      <c r="HC154" s="10">
        <v>30</v>
      </c>
      <c r="HD154" s="10">
        <v>36</v>
      </c>
      <c r="HE154" s="10">
        <v>27</v>
      </c>
      <c r="HF154" s="10">
        <v>31</v>
      </c>
      <c r="HG154" s="10">
        <v>43</v>
      </c>
      <c r="HH154" s="10">
        <v>43</v>
      </c>
      <c r="HI154" s="10">
        <v>29</v>
      </c>
      <c r="HJ154" s="10">
        <v>20</v>
      </c>
      <c r="HK154" s="10">
        <v>11</v>
      </c>
      <c r="HL154" s="10">
        <v>32</v>
      </c>
      <c r="HM154" s="10">
        <v>31</v>
      </c>
      <c r="HN154" s="10">
        <v>17</v>
      </c>
      <c r="HO154" s="10">
        <v>11</v>
      </c>
      <c r="HP154" s="10">
        <v>2</v>
      </c>
      <c r="HQ154" s="10">
        <v>54</v>
      </c>
      <c r="HR154" s="10">
        <v>42</v>
      </c>
      <c r="HS154" s="10">
        <v>11</v>
      </c>
      <c r="HT154" s="10">
        <v>13</v>
      </c>
      <c r="HU154" s="10">
        <v>9</v>
      </c>
      <c r="HV154" s="10">
        <v>26</v>
      </c>
      <c r="HW154" s="10">
        <v>30</v>
      </c>
      <c r="HX154" s="10">
        <v>24</v>
      </c>
      <c r="HY154" s="10">
        <v>25</v>
      </c>
      <c r="HZ154" s="10">
        <v>42</v>
      </c>
      <c r="IA154" s="10">
        <v>21</v>
      </c>
      <c r="IB154" s="10">
        <v>29</v>
      </c>
      <c r="IC154" s="10">
        <v>24</v>
      </c>
      <c r="ID154" s="10">
        <v>32</v>
      </c>
      <c r="IE154" s="10">
        <v>23</v>
      </c>
      <c r="IF154" s="10">
        <v>29</v>
      </c>
      <c r="IG154" s="10">
        <v>34</v>
      </c>
      <c r="IH154" s="10">
        <v>37</v>
      </c>
      <c r="II154" s="10">
        <v>7</v>
      </c>
      <c r="IJ154" s="10">
        <v>5</v>
      </c>
      <c r="IK154" s="10">
        <v>15</v>
      </c>
      <c r="IL154" s="10">
        <v>11</v>
      </c>
      <c r="IM154" s="10">
        <v>30</v>
      </c>
      <c r="IN154" s="10">
        <v>30</v>
      </c>
      <c r="IO154" s="10">
        <v>29</v>
      </c>
      <c r="IP154" s="10">
        <v>16</v>
      </c>
      <c r="IQ154" s="15">
        <v>10</v>
      </c>
      <c r="IR154" s="21">
        <f t="shared" si="63"/>
        <v>82</v>
      </c>
      <c r="IT154" s="41"/>
      <c r="IU154" s="41"/>
    </row>
    <row r="155" spans="1:255" ht="12.75" customHeight="1" x14ac:dyDescent="0.2">
      <c r="A155" s="21">
        <v>2012</v>
      </c>
      <c r="B155" s="21">
        <v>340315001</v>
      </c>
      <c r="C155" s="20">
        <f>INDEX(Sites!$A:$N,MATCH($B155,Sites!$A:$A,0),2)</f>
        <v>41.058616999999998</v>
      </c>
      <c r="D155" s="21" t="str">
        <f>INDEX(Sites!$A:$N,MATCH($B155,Sites!$A:$A,0),4)</f>
        <v>NJ</v>
      </c>
      <c r="E155" s="21" t="str">
        <f>INDEX(Sites!$A:$N,MATCH($B155,Sites!$A:$A,0),10)</f>
        <v>307.0</v>
      </c>
      <c r="F155" s="40" t="str">
        <f>INDEX(Sites!$A:$N,MATCH($B155,Sites!$A:$A,0),6)</f>
        <v>Ramapo</v>
      </c>
      <c r="G155" s="16">
        <v>33</v>
      </c>
      <c r="H155" s="10">
        <v>32</v>
      </c>
      <c r="I155" s="10">
        <v>40</v>
      </c>
      <c r="J155" s="10">
        <v>36</v>
      </c>
      <c r="K155" s="10">
        <v>39</v>
      </c>
      <c r="L155" s="10">
        <v>38</v>
      </c>
      <c r="M155" s="10">
        <v>42</v>
      </c>
      <c r="N155" s="10">
        <v>44</v>
      </c>
      <c r="O155" s="10">
        <v>40</v>
      </c>
      <c r="P155" s="10">
        <v>37</v>
      </c>
      <c r="Q155" s="10">
        <v>46</v>
      </c>
      <c r="R155" s="10">
        <v>45</v>
      </c>
      <c r="S155" s="10">
        <v>42</v>
      </c>
      <c r="T155" s="10">
        <v>54</v>
      </c>
      <c r="U155" s="10">
        <v>26</v>
      </c>
      <c r="V155" s="10">
        <v>21</v>
      </c>
      <c r="W155" s="10">
        <v>35</v>
      </c>
      <c r="X155" s="10">
        <v>47</v>
      </c>
      <c r="Y155" s="10">
        <v>45</v>
      </c>
      <c r="Z155" s="10">
        <v>35</v>
      </c>
      <c r="AA155" s="10">
        <v>29</v>
      </c>
      <c r="AB155" s="10">
        <v>49</v>
      </c>
      <c r="AC155" s="10">
        <v>46</v>
      </c>
      <c r="AD155" s="10">
        <v>42</v>
      </c>
      <c r="AE155" s="10">
        <v>44</v>
      </c>
      <c r="AF155" s="10">
        <v>43</v>
      </c>
      <c r="AG155" s="10">
        <v>45</v>
      </c>
      <c r="AH155" s="10">
        <v>44</v>
      </c>
      <c r="AI155" s="10">
        <v>36</v>
      </c>
      <c r="AJ155" s="10">
        <v>48</v>
      </c>
      <c r="AK155" s="10">
        <v>45</v>
      </c>
      <c r="AL155" s="10">
        <v>35</v>
      </c>
      <c r="AM155" s="10">
        <v>47</v>
      </c>
      <c r="AN155" s="10">
        <v>51</v>
      </c>
      <c r="AO155" s="10">
        <v>51</v>
      </c>
      <c r="AP155" s="10">
        <v>41</v>
      </c>
      <c r="AQ155" s="10">
        <v>48</v>
      </c>
      <c r="AR155" s="10">
        <v>49</v>
      </c>
      <c r="AS155" s="10">
        <v>52</v>
      </c>
      <c r="AT155" s="10">
        <v>51</v>
      </c>
      <c r="AU155" s="10">
        <v>51</v>
      </c>
      <c r="AV155" s="10">
        <v>35</v>
      </c>
      <c r="AW155" s="10">
        <v>38</v>
      </c>
      <c r="AX155" s="10">
        <v>47</v>
      </c>
      <c r="AY155" s="10">
        <v>61</v>
      </c>
      <c r="AZ155" s="10">
        <v>56</v>
      </c>
      <c r="BA155" s="10">
        <v>66</v>
      </c>
      <c r="BB155" s="10">
        <v>46</v>
      </c>
      <c r="BC155" s="10">
        <v>41</v>
      </c>
      <c r="BD155" s="10">
        <v>49</v>
      </c>
      <c r="BE155" s="10">
        <v>50</v>
      </c>
      <c r="BF155" s="10">
        <v>52</v>
      </c>
      <c r="BG155" s="10">
        <v>31</v>
      </c>
      <c r="BH155" s="10">
        <v>27</v>
      </c>
      <c r="BI155" s="10">
        <v>49</v>
      </c>
      <c r="BJ155" s="10">
        <v>52</v>
      </c>
      <c r="BK155" s="10">
        <v>47</v>
      </c>
      <c r="BL155" s="10">
        <v>36</v>
      </c>
      <c r="BM155" s="10">
        <v>49</v>
      </c>
      <c r="BN155" s="10">
        <v>56</v>
      </c>
      <c r="BO155" s="10">
        <v>47</v>
      </c>
      <c r="BP155" s="10">
        <v>43</v>
      </c>
      <c r="BQ155" s="10">
        <v>26</v>
      </c>
      <c r="BR155" s="10">
        <v>25</v>
      </c>
      <c r="BS155" s="10">
        <v>38</v>
      </c>
      <c r="BT155" s="10">
        <v>27</v>
      </c>
      <c r="BU155" s="10">
        <v>37</v>
      </c>
      <c r="BV155" s="10">
        <v>30</v>
      </c>
      <c r="BW155" s="10">
        <v>32</v>
      </c>
      <c r="BX155" s="10">
        <v>36</v>
      </c>
      <c r="BY155" s="10">
        <v>39</v>
      </c>
      <c r="BZ155" s="10">
        <v>49</v>
      </c>
      <c r="CA155" s="10">
        <v>59</v>
      </c>
      <c r="CB155" s="10">
        <v>64</v>
      </c>
      <c r="CC155" s="10">
        <v>45</v>
      </c>
      <c r="CD155" s="10">
        <v>31</v>
      </c>
      <c r="CE155" s="10">
        <v>61</v>
      </c>
      <c r="CF155" s="10">
        <v>41</v>
      </c>
      <c r="CG155" s="10">
        <v>46</v>
      </c>
      <c r="CH155" s="10">
        <v>61</v>
      </c>
      <c r="CI155" s="10">
        <v>59</v>
      </c>
      <c r="CJ155" s="10">
        <v>34</v>
      </c>
      <c r="CK155" s="10">
        <v>29</v>
      </c>
      <c r="CL155" s="10">
        <v>32</v>
      </c>
      <c r="CM155" s="10">
        <v>25</v>
      </c>
      <c r="CN155" s="10">
        <v>18</v>
      </c>
      <c r="CO155" s="10" t="s">
        <v>71</v>
      </c>
      <c r="CP155" s="10" t="s">
        <v>71</v>
      </c>
      <c r="CQ155" s="10" t="s">
        <v>71</v>
      </c>
      <c r="CR155" s="10">
        <v>56</v>
      </c>
      <c r="CS155" s="10">
        <v>47</v>
      </c>
      <c r="CT155" s="10">
        <v>43</v>
      </c>
      <c r="CU155" s="10">
        <v>42</v>
      </c>
      <c r="CV155" s="10">
        <v>40</v>
      </c>
      <c r="CW155" s="10">
        <v>41</v>
      </c>
      <c r="CX155" s="10">
        <v>29</v>
      </c>
      <c r="CY155" s="10">
        <v>25</v>
      </c>
      <c r="CZ155" s="10">
        <v>39</v>
      </c>
      <c r="DA155" s="10">
        <v>38</v>
      </c>
      <c r="DB155" s="10">
        <v>38</v>
      </c>
      <c r="DC155" s="10">
        <v>49</v>
      </c>
      <c r="DD155" s="10">
        <v>59</v>
      </c>
      <c r="DE155" s="10">
        <v>40</v>
      </c>
      <c r="DF155" s="10">
        <v>33</v>
      </c>
      <c r="DG155" s="10">
        <v>36</v>
      </c>
      <c r="DH155" s="10">
        <v>43</v>
      </c>
      <c r="DI155" s="10">
        <v>46</v>
      </c>
      <c r="DJ155" s="10">
        <v>48</v>
      </c>
      <c r="DK155" s="10">
        <v>39</v>
      </c>
      <c r="DL155" s="10">
        <v>32</v>
      </c>
      <c r="DM155" s="10">
        <v>40</v>
      </c>
      <c r="DN155" s="10">
        <v>58</v>
      </c>
      <c r="DO155" s="10">
        <v>63</v>
      </c>
      <c r="DP155" s="10">
        <v>54</v>
      </c>
      <c r="DQ155" s="10">
        <v>39</v>
      </c>
      <c r="DR155" s="10">
        <v>36</v>
      </c>
      <c r="DS155" s="10">
        <v>42</v>
      </c>
      <c r="DT155" s="10">
        <v>31</v>
      </c>
      <c r="DU155" s="10">
        <v>37</v>
      </c>
      <c r="DV155" s="10">
        <v>69</v>
      </c>
      <c r="DW155" s="10">
        <v>58</v>
      </c>
      <c r="DX155" s="10">
        <v>56</v>
      </c>
      <c r="DY155" s="10">
        <v>65</v>
      </c>
      <c r="DZ155" s="10">
        <v>35</v>
      </c>
      <c r="EA155" s="10">
        <v>44</v>
      </c>
      <c r="EB155" s="10">
        <v>51</v>
      </c>
      <c r="EC155" s="10">
        <v>43</v>
      </c>
      <c r="ED155" s="10">
        <v>56</v>
      </c>
      <c r="EE155" s="10">
        <v>52</v>
      </c>
      <c r="EF155" s="10">
        <v>37</v>
      </c>
      <c r="EG155" s="10">
        <v>37</v>
      </c>
      <c r="EH155" s="10">
        <v>59</v>
      </c>
      <c r="EI155" s="10">
        <v>59</v>
      </c>
      <c r="EJ155" s="10">
        <v>66</v>
      </c>
      <c r="EK155" s="10">
        <v>73</v>
      </c>
      <c r="EL155" s="10">
        <v>62</v>
      </c>
      <c r="EM155" s="10">
        <v>45</v>
      </c>
      <c r="EN155" s="10">
        <v>49</v>
      </c>
      <c r="EO155" s="10">
        <v>87</v>
      </c>
      <c r="EP155" s="10">
        <v>64</v>
      </c>
      <c r="EQ155" s="10">
        <v>39</v>
      </c>
      <c r="ER155" s="10">
        <v>28</v>
      </c>
      <c r="ES155" s="10">
        <v>46</v>
      </c>
      <c r="ET155" s="10">
        <v>52</v>
      </c>
      <c r="EU155" s="10">
        <v>60</v>
      </c>
      <c r="EV155" s="10">
        <v>47</v>
      </c>
      <c r="EW155" s="10">
        <v>38</v>
      </c>
      <c r="EX155" s="10">
        <v>64</v>
      </c>
      <c r="EY155" s="10">
        <v>38</v>
      </c>
      <c r="EZ155" s="10">
        <v>48</v>
      </c>
      <c r="FA155" s="10">
        <v>38</v>
      </c>
      <c r="FB155" s="10">
        <v>54</v>
      </c>
      <c r="FC155" s="10">
        <v>45</v>
      </c>
      <c r="FD155" s="10">
        <v>42</v>
      </c>
      <c r="FE155" s="10">
        <v>59</v>
      </c>
      <c r="FF155" s="10">
        <v>68</v>
      </c>
      <c r="FG155" s="10">
        <v>72</v>
      </c>
      <c r="FH155" s="10">
        <v>49</v>
      </c>
      <c r="FI155" s="10">
        <v>34</v>
      </c>
      <c r="FJ155" s="10" t="s">
        <v>71</v>
      </c>
      <c r="FK155" s="10" t="s">
        <v>71</v>
      </c>
      <c r="FL155" s="10">
        <v>75</v>
      </c>
      <c r="FM155" s="10">
        <v>40</v>
      </c>
      <c r="FN155" s="10">
        <v>58</v>
      </c>
      <c r="FO155" s="10">
        <v>41</v>
      </c>
      <c r="FP155" s="10">
        <v>40</v>
      </c>
      <c r="FQ155" s="10">
        <v>41</v>
      </c>
      <c r="FR155" s="10">
        <v>58</v>
      </c>
      <c r="FS155" s="10">
        <v>42</v>
      </c>
      <c r="FT155" s="10">
        <v>65</v>
      </c>
      <c r="FU155" s="10">
        <v>34</v>
      </c>
      <c r="FV155" s="10">
        <v>39</v>
      </c>
      <c r="FW155" s="10">
        <v>56</v>
      </c>
      <c r="FX155" s="10">
        <v>47</v>
      </c>
      <c r="FY155" s="10">
        <v>65</v>
      </c>
      <c r="FZ155" s="10">
        <v>66</v>
      </c>
      <c r="GA155" s="10">
        <v>73</v>
      </c>
      <c r="GB155" s="10">
        <v>64</v>
      </c>
      <c r="GC155" s="10">
        <v>49</v>
      </c>
      <c r="GD155" s="10">
        <v>38</v>
      </c>
      <c r="GE155" s="10">
        <v>42</v>
      </c>
      <c r="GF155" s="10">
        <v>32</v>
      </c>
      <c r="GG155" s="10">
        <v>51</v>
      </c>
      <c r="GH155" s="10">
        <v>73</v>
      </c>
      <c r="GI155" s="10">
        <v>60</v>
      </c>
      <c r="GJ155" s="10">
        <v>52</v>
      </c>
      <c r="GK155" s="10">
        <v>35</v>
      </c>
      <c r="GL155" s="10">
        <v>24</v>
      </c>
      <c r="GM155" s="10">
        <v>32</v>
      </c>
      <c r="GN155" s="10">
        <v>37</v>
      </c>
      <c r="GO155" s="10">
        <v>69</v>
      </c>
      <c r="GP155" s="10">
        <v>41</v>
      </c>
      <c r="GQ155" s="10">
        <v>26</v>
      </c>
      <c r="GR155" s="10">
        <v>27</v>
      </c>
      <c r="GS155" s="10">
        <v>35</v>
      </c>
      <c r="GT155" s="10">
        <v>53</v>
      </c>
      <c r="GU155" s="10">
        <v>67</v>
      </c>
      <c r="GV155" s="10">
        <v>56</v>
      </c>
      <c r="GW155" s="10">
        <v>28</v>
      </c>
      <c r="GX155" s="10">
        <v>34</v>
      </c>
      <c r="GY155" s="10">
        <v>52</v>
      </c>
      <c r="GZ155" s="10">
        <v>33</v>
      </c>
      <c r="HA155" s="10">
        <v>29</v>
      </c>
      <c r="HB155" s="10">
        <v>26</v>
      </c>
      <c r="HC155" s="10">
        <v>31</v>
      </c>
      <c r="HD155" s="10">
        <v>38</v>
      </c>
      <c r="HE155" s="10">
        <v>26</v>
      </c>
      <c r="HF155" s="10">
        <v>30</v>
      </c>
      <c r="HG155" s="10">
        <v>46</v>
      </c>
      <c r="HH155" s="10">
        <v>35</v>
      </c>
      <c r="HI155" s="10">
        <v>35</v>
      </c>
      <c r="HJ155" s="10">
        <v>23</v>
      </c>
      <c r="HK155" s="10">
        <v>15</v>
      </c>
      <c r="HL155" s="10">
        <v>29</v>
      </c>
      <c r="HM155" s="10">
        <v>31</v>
      </c>
      <c r="HN155" s="10">
        <v>29</v>
      </c>
      <c r="HO155" s="10">
        <v>18</v>
      </c>
      <c r="HP155" s="10">
        <v>24</v>
      </c>
      <c r="HQ155" s="10">
        <v>56</v>
      </c>
      <c r="HR155" s="10">
        <v>38</v>
      </c>
      <c r="HS155" s="10">
        <v>22</v>
      </c>
      <c r="HT155" s="10">
        <v>20</v>
      </c>
      <c r="HU155" s="10">
        <v>21</v>
      </c>
      <c r="HV155" s="10">
        <v>32</v>
      </c>
      <c r="HW155" s="10">
        <v>31</v>
      </c>
      <c r="HX155" s="10">
        <v>27</v>
      </c>
      <c r="HY155" s="10">
        <v>28</v>
      </c>
      <c r="HZ155" s="10">
        <v>44</v>
      </c>
      <c r="IA155" s="10">
        <v>27</v>
      </c>
      <c r="IB155" s="10">
        <v>30</v>
      </c>
      <c r="IC155" s="10">
        <v>28</v>
      </c>
      <c r="ID155" s="10">
        <v>35</v>
      </c>
      <c r="IE155" s="10">
        <v>33</v>
      </c>
      <c r="IF155" s="10">
        <v>33</v>
      </c>
      <c r="IG155" s="10">
        <v>36</v>
      </c>
      <c r="IH155" s="10">
        <v>40</v>
      </c>
      <c r="II155" s="10">
        <v>39</v>
      </c>
      <c r="IJ155" s="10">
        <v>19</v>
      </c>
      <c r="IK155" s="10">
        <v>14</v>
      </c>
      <c r="IL155" s="10">
        <v>39</v>
      </c>
      <c r="IM155" s="10">
        <v>38</v>
      </c>
      <c r="IN155" s="10">
        <v>35</v>
      </c>
      <c r="IO155" s="10">
        <v>23</v>
      </c>
      <c r="IP155" s="10" t="s">
        <v>71</v>
      </c>
      <c r="IQ155" s="15" t="s">
        <v>71</v>
      </c>
      <c r="IR155" s="21">
        <f t="shared" si="63"/>
        <v>87</v>
      </c>
      <c r="IT155" s="41"/>
      <c r="IU155" s="41"/>
    </row>
    <row r="156" spans="1:255" ht="12.75" customHeight="1" x14ac:dyDescent="0.2">
      <c r="A156" s="21">
        <v>2012</v>
      </c>
      <c r="B156" s="21">
        <v>340210005</v>
      </c>
      <c r="C156" s="20">
        <f>INDEX(Sites!$A:$N,MATCH($B156,Sites!$A:$A,0),2)</f>
        <v>40.283092000000003</v>
      </c>
      <c r="D156" s="21" t="str">
        <f>INDEX(Sites!$A:$N,MATCH($B156,Sites!$A:$A,0),4)</f>
        <v>NJ</v>
      </c>
      <c r="E156" s="21" t="str">
        <f>INDEX(Sites!$A:$N,MATCH($B156,Sites!$A:$A,0),10)</f>
        <v>30.0</v>
      </c>
      <c r="F156" s="40" t="str">
        <f>INDEX(Sites!$A:$N,MATCH($B156,Sites!$A:$A,0),6)</f>
        <v>Rider University</v>
      </c>
      <c r="G156" s="16">
        <v>27</v>
      </c>
      <c r="H156" s="10">
        <v>30</v>
      </c>
      <c r="I156" s="10">
        <v>40</v>
      </c>
      <c r="J156" s="10">
        <v>38</v>
      </c>
      <c r="K156" s="10">
        <v>40</v>
      </c>
      <c r="L156" s="10">
        <v>36</v>
      </c>
      <c r="M156" s="10">
        <v>47</v>
      </c>
      <c r="N156" s="10">
        <v>42</v>
      </c>
      <c r="O156" s="10">
        <v>39</v>
      </c>
      <c r="P156" s="10">
        <v>38</v>
      </c>
      <c r="Q156" s="10">
        <v>44</v>
      </c>
      <c r="R156" s="10">
        <v>42</v>
      </c>
      <c r="S156" s="10">
        <v>42</v>
      </c>
      <c r="T156" s="10">
        <v>52</v>
      </c>
      <c r="U156" s="10">
        <v>38</v>
      </c>
      <c r="V156" s="10">
        <v>24</v>
      </c>
      <c r="W156" s="10">
        <v>37</v>
      </c>
      <c r="X156" s="10">
        <v>46</v>
      </c>
      <c r="Y156" s="10">
        <v>49</v>
      </c>
      <c r="Z156" s="10">
        <v>35</v>
      </c>
      <c r="AA156" s="10">
        <v>34</v>
      </c>
      <c r="AB156" s="10">
        <v>39</v>
      </c>
      <c r="AC156" s="10">
        <v>51</v>
      </c>
      <c r="AD156" s="10">
        <v>41</v>
      </c>
      <c r="AE156" s="10">
        <v>35</v>
      </c>
      <c r="AF156" s="10">
        <v>44</v>
      </c>
      <c r="AG156" s="10">
        <v>44</v>
      </c>
      <c r="AH156" s="10">
        <v>41</v>
      </c>
      <c r="AI156" s="10">
        <v>34</v>
      </c>
      <c r="AJ156" s="10">
        <v>43</v>
      </c>
      <c r="AK156" s="10">
        <v>39</v>
      </c>
      <c r="AL156" s="10">
        <v>34</v>
      </c>
      <c r="AM156" s="10">
        <v>48</v>
      </c>
      <c r="AN156" s="10">
        <v>51</v>
      </c>
      <c r="AO156" s="10">
        <v>54</v>
      </c>
      <c r="AP156" s="10">
        <v>38</v>
      </c>
      <c r="AQ156" s="10">
        <v>49</v>
      </c>
      <c r="AR156" s="10">
        <v>53</v>
      </c>
      <c r="AS156" s="10">
        <v>58</v>
      </c>
      <c r="AT156" s="10">
        <v>52</v>
      </c>
      <c r="AU156" s="10">
        <v>51</v>
      </c>
      <c r="AV156" s="10">
        <v>34</v>
      </c>
      <c r="AW156" s="10">
        <v>37</v>
      </c>
      <c r="AX156" s="10">
        <v>48</v>
      </c>
      <c r="AY156" s="10">
        <v>62</v>
      </c>
      <c r="AZ156" s="10">
        <v>61</v>
      </c>
      <c r="BA156" s="10">
        <v>70</v>
      </c>
      <c r="BB156" s="10">
        <v>50</v>
      </c>
      <c r="BC156" s="10">
        <v>39</v>
      </c>
      <c r="BD156" s="10">
        <v>55</v>
      </c>
      <c r="BE156" s="10">
        <v>47</v>
      </c>
      <c r="BF156" s="10">
        <v>52</v>
      </c>
      <c r="BG156" s="10">
        <v>27</v>
      </c>
      <c r="BH156" s="10">
        <v>29</v>
      </c>
      <c r="BI156" s="10">
        <v>52</v>
      </c>
      <c r="BJ156" s="10">
        <v>53</v>
      </c>
      <c r="BK156" s="10">
        <v>41</v>
      </c>
      <c r="BL156" s="10">
        <v>37</v>
      </c>
      <c r="BM156" s="10">
        <v>52</v>
      </c>
      <c r="BN156" s="10">
        <v>59</v>
      </c>
      <c r="BO156" s="10">
        <v>52</v>
      </c>
      <c r="BP156" s="10">
        <v>44</v>
      </c>
      <c r="BQ156" s="10">
        <v>31</v>
      </c>
      <c r="BR156" s="10">
        <v>27</v>
      </c>
      <c r="BS156" s="10">
        <v>41</v>
      </c>
      <c r="BT156" s="10">
        <v>36</v>
      </c>
      <c r="BU156" s="10">
        <v>39</v>
      </c>
      <c r="BV156" s="10">
        <v>38</v>
      </c>
      <c r="BW156" s="10">
        <v>49</v>
      </c>
      <c r="BX156" s="10">
        <v>38</v>
      </c>
      <c r="BY156" s="10">
        <v>43</v>
      </c>
      <c r="BZ156" s="10">
        <v>50</v>
      </c>
      <c r="CA156" s="10">
        <v>66</v>
      </c>
      <c r="CB156" s="10">
        <v>72</v>
      </c>
      <c r="CC156" s="10">
        <v>38</v>
      </c>
      <c r="CD156" s="10">
        <v>33</v>
      </c>
      <c r="CE156" s="10">
        <v>62</v>
      </c>
      <c r="CF156" s="10">
        <v>44</v>
      </c>
      <c r="CG156" s="10">
        <v>51</v>
      </c>
      <c r="CH156" s="10">
        <v>65</v>
      </c>
      <c r="CI156" s="10">
        <v>51</v>
      </c>
      <c r="CJ156" s="10">
        <v>25</v>
      </c>
      <c r="CK156" s="10">
        <v>32</v>
      </c>
      <c r="CL156" s="10">
        <v>41</v>
      </c>
      <c r="CM156" s="10">
        <v>43</v>
      </c>
      <c r="CN156" s="10">
        <v>29</v>
      </c>
      <c r="CO156" s="10">
        <v>47</v>
      </c>
      <c r="CP156" s="10">
        <v>47</v>
      </c>
      <c r="CQ156" s="10">
        <v>59</v>
      </c>
      <c r="CR156" s="10">
        <v>58</v>
      </c>
      <c r="CS156" s="10">
        <v>37</v>
      </c>
      <c r="CT156" s="10">
        <v>56</v>
      </c>
      <c r="CU156" s="10">
        <v>49</v>
      </c>
      <c r="CV156" s="10">
        <v>46</v>
      </c>
      <c r="CW156" s="10">
        <v>54</v>
      </c>
      <c r="CX156" s="10">
        <v>26</v>
      </c>
      <c r="CY156" s="10">
        <v>34</v>
      </c>
      <c r="CZ156" s="10">
        <v>35</v>
      </c>
      <c r="DA156" s="10">
        <v>47</v>
      </c>
      <c r="DB156" s="10">
        <v>48</v>
      </c>
      <c r="DC156" s="10">
        <v>59</v>
      </c>
      <c r="DD156" s="10">
        <v>74</v>
      </c>
      <c r="DE156" s="10">
        <v>52</v>
      </c>
      <c r="DF156" s="10">
        <v>32</v>
      </c>
      <c r="DG156" s="10">
        <v>38</v>
      </c>
      <c r="DH156" s="10">
        <v>47</v>
      </c>
      <c r="DI156" s="10">
        <v>63</v>
      </c>
      <c r="DJ156" s="10">
        <v>55</v>
      </c>
      <c r="DK156" s="10">
        <v>46</v>
      </c>
      <c r="DL156" s="10">
        <v>34</v>
      </c>
      <c r="DM156" s="10">
        <v>63</v>
      </c>
      <c r="DN156" s="10">
        <v>76</v>
      </c>
      <c r="DO156" s="10">
        <v>80</v>
      </c>
      <c r="DP156" s="10">
        <v>70</v>
      </c>
      <c r="DQ156" s="10">
        <v>48</v>
      </c>
      <c r="DR156" s="10">
        <v>45</v>
      </c>
      <c r="DS156" s="10">
        <v>55</v>
      </c>
      <c r="DT156" s="10">
        <v>35</v>
      </c>
      <c r="DU156" s="10">
        <v>44</v>
      </c>
      <c r="DV156" s="10">
        <v>82</v>
      </c>
      <c r="DW156" s="10">
        <v>80</v>
      </c>
      <c r="DX156" s="10">
        <v>70</v>
      </c>
      <c r="DY156" s="10">
        <v>76</v>
      </c>
      <c r="DZ156" s="10">
        <v>47</v>
      </c>
      <c r="EA156" s="10">
        <v>58</v>
      </c>
      <c r="EB156" s="10">
        <v>68</v>
      </c>
      <c r="EC156" s="10">
        <v>52</v>
      </c>
      <c r="ED156" s="10">
        <v>63</v>
      </c>
      <c r="EE156" s="10">
        <v>71</v>
      </c>
      <c r="EF156" s="10">
        <v>50</v>
      </c>
      <c r="EG156" s="10">
        <v>59</v>
      </c>
      <c r="EH156" s="10">
        <v>56</v>
      </c>
      <c r="EI156" s="10">
        <v>56</v>
      </c>
      <c r="EJ156" s="10">
        <v>67</v>
      </c>
      <c r="EK156" s="10">
        <v>77</v>
      </c>
      <c r="EL156" s="10">
        <v>62</v>
      </c>
      <c r="EM156" s="10">
        <v>45</v>
      </c>
      <c r="EN156" s="10">
        <v>65</v>
      </c>
      <c r="EO156" s="10">
        <v>81</v>
      </c>
      <c r="EP156" s="10">
        <v>79</v>
      </c>
      <c r="EQ156" s="10">
        <v>41</v>
      </c>
      <c r="ER156" s="10">
        <v>32</v>
      </c>
      <c r="ES156" s="10">
        <v>47</v>
      </c>
      <c r="ET156" s="10">
        <v>55</v>
      </c>
      <c r="EU156" s="10">
        <v>74</v>
      </c>
      <c r="EV156" s="10">
        <v>59</v>
      </c>
      <c r="EW156" s="10">
        <v>45</v>
      </c>
      <c r="EX156" s="10">
        <v>80</v>
      </c>
      <c r="EY156" s="10">
        <v>55</v>
      </c>
      <c r="EZ156" s="10">
        <v>52</v>
      </c>
      <c r="FA156" s="10">
        <v>49</v>
      </c>
      <c r="FB156" s="10">
        <v>49</v>
      </c>
      <c r="FC156" s="10">
        <v>46</v>
      </c>
      <c r="FD156" s="10">
        <v>42</v>
      </c>
      <c r="FE156" s="10">
        <v>64</v>
      </c>
      <c r="FF156" s="10">
        <v>76</v>
      </c>
      <c r="FG156" s="10">
        <v>43</v>
      </c>
      <c r="FH156" s="10">
        <v>46</v>
      </c>
      <c r="FI156" s="10">
        <v>51</v>
      </c>
      <c r="FJ156" s="10">
        <v>55</v>
      </c>
      <c r="FK156" s="10">
        <v>65</v>
      </c>
      <c r="FL156" s="10">
        <v>65</v>
      </c>
      <c r="FM156" s="10">
        <v>44</v>
      </c>
      <c r="FN156" s="10">
        <v>52</v>
      </c>
      <c r="FO156" s="10">
        <v>46</v>
      </c>
      <c r="FP156" s="10">
        <v>47</v>
      </c>
      <c r="FQ156" s="10">
        <v>31</v>
      </c>
      <c r="FR156" s="10">
        <v>58</v>
      </c>
      <c r="FS156" s="10">
        <v>52</v>
      </c>
      <c r="FT156" s="10">
        <v>69</v>
      </c>
      <c r="FU156" s="10">
        <v>41</v>
      </c>
      <c r="FV156" s="10">
        <v>35</v>
      </c>
      <c r="FW156" s="10">
        <v>60</v>
      </c>
      <c r="FX156" s="10">
        <v>50</v>
      </c>
      <c r="FY156" s="10">
        <v>74</v>
      </c>
      <c r="FZ156" s="10">
        <v>72</v>
      </c>
      <c r="GA156" s="10">
        <v>71</v>
      </c>
      <c r="GB156" s="10">
        <v>59</v>
      </c>
      <c r="GC156" s="10">
        <v>41</v>
      </c>
      <c r="GD156" s="10">
        <v>27</v>
      </c>
      <c r="GE156" s="10">
        <v>47</v>
      </c>
      <c r="GF156" s="10">
        <v>41</v>
      </c>
      <c r="GG156" s="10">
        <v>53</v>
      </c>
      <c r="GH156" s="10">
        <v>81</v>
      </c>
      <c r="GI156" s="10">
        <v>58</v>
      </c>
      <c r="GJ156" s="10">
        <v>41</v>
      </c>
      <c r="GK156" s="10">
        <v>28</v>
      </c>
      <c r="GL156" s="10">
        <v>23</v>
      </c>
      <c r="GM156" s="10">
        <v>34</v>
      </c>
      <c r="GN156" s="10">
        <v>23</v>
      </c>
      <c r="GO156" s="10">
        <v>64</v>
      </c>
      <c r="GP156" s="10">
        <v>43</v>
      </c>
      <c r="GQ156" s="10">
        <v>34</v>
      </c>
      <c r="GR156" s="10">
        <v>34</v>
      </c>
      <c r="GS156" s="10">
        <v>36</v>
      </c>
      <c r="GT156" s="10">
        <v>58</v>
      </c>
      <c r="GU156" s="10">
        <v>67</v>
      </c>
      <c r="GV156" s="10">
        <v>54</v>
      </c>
      <c r="GW156" s="10">
        <v>34</v>
      </c>
      <c r="GX156" s="10">
        <v>39</v>
      </c>
      <c r="GY156" s="10">
        <v>50</v>
      </c>
      <c r="GZ156" s="10">
        <v>34</v>
      </c>
      <c r="HA156" s="10">
        <v>34</v>
      </c>
      <c r="HB156" s="10">
        <v>37</v>
      </c>
      <c r="HC156" s="10">
        <v>43</v>
      </c>
      <c r="HD156" s="10">
        <v>48</v>
      </c>
      <c r="HE156" s="10">
        <v>30</v>
      </c>
      <c r="HF156" s="10">
        <v>34</v>
      </c>
      <c r="HG156" s="10">
        <v>47</v>
      </c>
      <c r="HH156" s="10">
        <v>50</v>
      </c>
      <c r="HI156" s="10">
        <v>31</v>
      </c>
      <c r="HJ156" s="10">
        <v>42</v>
      </c>
      <c r="HK156" s="10">
        <v>19</v>
      </c>
      <c r="HL156" s="10">
        <v>38</v>
      </c>
      <c r="HM156" s="10">
        <v>35</v>
      </c>
      <c r="HN156" s="10">
        <v>21</v>
      </c>
      <c r="HO156" s="10">
        <v>5</v>
      </c>
      <c r="HP156" s="10">
        <v>12</v>
      </c>
      <c r="HQ156" s="10">
        <v>56</v>
      </c>
      <c r="HR156" s="10">
        <v>43</v>
      </c>
      <c r="HS156" s="10">
        <v>15</v>
      </c>
      <c r="HT156" s="10">
        <v>17</v>
      </c>
      <c r="HU156" s="10">
        <v>8</v>
      </c>
      <c r="HV156" s="10">
        <v>34</v>
      </c>
      <c r="HW156" s="10">
        <v>34</v>
      </c>
      <c r="HX156" s="10">
        <v>27</v>
      </c>
      <c r="HY156" s="10">
        <v>29</v>
      </c>
      <c r="HZ156" s="10">
        <v>46</v>
      </c>
      <c r="IA156" s="10">
        <v>26</v>
      </c>
      <c r="IB156" s="10">
        <v>33</v>
      </c>
      <c r="IC156" s="10">
        <v>23</v>
      </c>
      <c r="ID156" s="10">
        <v>40</v>
      </c>
      <c r="IE156" s="10">
        <v>34</v>
      </c>
      <c r="IF156" s="10">
        <v>31</v>
      </c>
      <c r="IG156" s="10">
        <v>36</v>
      </c>
      <c r="IH156" s="10">
        <v>39</v>
      </c>
      <c r="II156" s="10">
        <v>10</v>
      </c>
      <c r="IJ156" s="10">
        <v>29</v>
      </c>
      <c r="IK156" s="10">
        <v>28</v>
      </c>
      <c r="IL156" s="10">
        <v>25</v>
      </c>
      <c r="IM156" s="10">
        <v>39</v>
      </c>
      <c r="IN156" s="10">
        <v>27</v>
      </c>
      <c r="IO156" s="10">
        <v>29</v>
      </c>
      <c r="IP156" s="10">
        <v>18</v>
      </c>
      <c r="IQ156" s="15">
        <v>13</v>
      </c>
      <c r="IR156" s="21">
        <f t="shared" si="63"/>
        <v>82</v>
      </c>
      <c r="IT156" s="41"/>
      <c r="IU156" s="41"/>
    </row>
    <row r="157" spans="1:255" ht="12.75" customHeight="1" x14ac:dyDescent="0.2">
      <c r="A157" s="21">
        <v>2012</v>
      </c>
      <c r="B157" s="21">
        <v>340230011</v>
      </c>
      <c r="C157" s="20">
        <f>INDEX(Sites!$A:$N,MATCH($B157,Sites!$A:$A,0),2)</f>
        <v>40.462181999999999</v>
      </c>
      <c r="D157" s="21" t="str">
        <f>INDEX(Sites!$A:$N,MATCH($B157,Sites!$A:$A,0),4)</f>
        <v>NJ</v>
      </c>
      <c r="E157" s="21" t="str">
        <f>INDEX(Sites!$A:$N,MATCH($B157,Sites!$A:$A,0),10)</f>
        <v>19.0</v>
      </c>
      <c r="F157" s="40" t="str">
        <f>INDEX(Sites!$A:$N,MATCH($B157,Sites!$A:$A,0),6)</f>
        <v>Rutgers University</v>
      </c>
      <c r="G157" s="16">
        <v>18</v>
      </c>
      <c r="H157" s="10">
        <v>34</v>
      </c>
      <c r="I157" s="10">
        <v>39</v>
      </c>
      <c r="J157" s="10">
        <v>39</v>
      </c>
      <c r="K157" s="10">
        <v>40</v>
      </c>
      <c r="L157" s="10">
        <v>39</v>
      </c>
      <c r="M157" s="10">
        <v>50</v>
      </c>
      <c r="N157" s="10">
        <v>44</v>
      </c>
      <c r="O157" s="10">
        <v>39</v>
      </c>
      <c r="P157" s="10">
        <v>39</v>
      </c>
      <c r="Q157" s="10">
        <v>45</v>
      </c>
      <c r="R157" s="10">
        <v>43</v>
      </c>
      <c r="S157" s="10">
        <v>43</v>
      </c>
      <c r="T157" s="10">
        <v>53</v>
      </c>
      <c r="U157" s="10">
        <v>34</v>
      </c>
      <c r="V157" s="10">
        <v>26</v>
      </c>
      <c r="W157" s="10">
        <v>38</v>
      </c>
      <c r="X157" s="10">
        <v>47</v>
      </c>
      <c r="Y157" s="10">
        <v>49</v>
      </c>
      <c r="Z157" s="10">
        <v>29</v>
      </c>
      <c r="AA157" s="10">
        <v>26</v>
      </c>
      <c r="AB157" s="10">
        <v>41</v>
      </c>
      <c r="AC157" s="10">
        <v>44</v>
      </c>
      <c r="AD157" s="10">
        <v>40</v>
      </c>
      <c r="AE157" s="10">
        <v>36</v>
      </c>
      <c r="AF157" s="10">
        <v>44</v>
      </c>
      <c r="AG157" s="10">
        <v>45</v>
      </c>
      <c r="AH157" s="10">
        <v>42</v>
      </c>
      <c r="AI157" s="10">
        <v>36</v>
      </c>
      <c r="AJ157" s="10">
        <v>44</v>
      </c>
      <c r="AK157" s="10">
        <v>39</v>
      </c>
      <c r="AL157" s="10">
        <v>38</v>
      </c>
      <c r="AM157" s="10">
        <v>46</v>
      </c>
      <c r="AN157" s="10">
        <v>52</v>
      </c>
      <c r="AO157" s="10">
        <v>54</v>
      </c>
      <c r="AP157" s="10">
        <v>39</v>
      </c>
      <c r="AQ157" s="10">
        <v>49</v>
      </c>
      <c r="AR157" s="10">
        <v>51</v>
      </c>
      <c r="AS157" s="10">
        <v>56</v>
      </c>
      <c r="AT157" s="10">
        <v>51</v>
      </c>
      <c r="AU157" s="10">
        <v>51</v>
      </c>
      <c r="AV157" s="10">
        <v>32</v>
      </c>
      <c r="AW157" s="10">
        <v>37</v>
      </c>
      <c r="AX157" s="10">
        <v>48</v>
      </c>
      <c r="AY157" s="10">
        <v>63</v>
      </c>
      <c r="AZ157" s="10">
        <v>48</v>
      </c>
      <c r="BA157" s="10">
        <v>72</v>
      </c>
      <c r="BB157" s="10">
        <v>50</v>
      </c>
      <c r="BC157" s="10">
        <v>39</v>
      </c>
      <c r="BD157" s="10">
        <v>43</v>
      </c>
      <c r="BE157" s="10">
        <v>49</v>
      </c>
      <c r="BF157" s="10">
        <v>51</v>
      </c>
      <c r="BG157" s="10">
        <v>27</v>
      </c>
      <c r="BH157" s="10">
        <v>30</v>
      </c>
      <c r="BI157" s="10">
        <v>53</v>
      </c>
      <c r="BJ157" s="10">
        <v>53</v>
      </c>
      <c r="BK157" s="10">
        <v>43</v>
      </c>
      <c r="BL157" s="10">
        <v>38</v>
      </c>
      <c r="BM157" s="10">
        <v>52</v>
      </c>
      <c r="BN157" s="10">
        <v>59</v>
      </c>
      <c r="BO157" s="10">
        <v>51</v>
      </c>
      <c r="BP157" s="10">
        <v>45</v>
      </c>
      <c r="BQ157" s="10">
        <v>36</v>
      </c>
      <c r="BR157" s="10">
        <v>26</v>
      </c>
      <c r="BS157" s="10">
        <v>45</v>
      </c>
      <c r="BT157" s="10">
        <v>37</v>
      </c>
      <c r="BU157" s="10">
        <v>41</v>
      </c>
      <c r="BV157" s="10">
        <v>38</v>
      </c>
      <c r="BW157" s="10">
        <v>50</v>
      </c>
      <c r="BX157" s="10">
        <v>34</v>
      </c>
      <c r="BY157" s="10">
        <v>43</v>
      </c>
      <c r="BZ157" s="10">
        <v>51</v>
      </c>
      <c r="CA157" s="10">
        <v>66</v>
      </c>
      <c r="CB157" s="10">
        <v>73</v>
      </c>
      <c r="CC157" s="10">
        <v>44</v>
      </c>
      <c r="CD157" s="10">
        <v>34</v>
      </c>
      <c r="CE157" s="10">
        <v>63</v>
      </c>
      <c r="CF157" s="10">
        <v>48</v>
      </c>
      <c r="CG157" s="10">
        <v>47</v>
      </c>
      <c r="CH157" s="10">
        <v>63</v>
      </c>
      <c r="CI157" s="10">
        <v>48</v>
      </c>
      <c r="CJ157" s="10">
        <v>19</v>
      </c>
      <c r="CK157" s="10">
        <v>27</v>
      </c>
      <c r="CL157" s="10">
        <v>46</v>
      </c>
      <c r="CM157" s="10">
        <v>28</v>
      </c>
      <c r="CN157" s="10">
        <v>30</v>
      </c>
      <c r="CO157" s="10">
        <v>53</v>
      </c>
      <c r="CP157" s="10">
        <v>51</v>
      </c>
      <c r="CQ157" s="10">
        <v>55</v>
      </c>
      <c r="CR157" s="10">
        <v>62</v>
      </c>
      <c r="CS157" s="10">
        <v>43</v>
      </c>
      <c r="CT157" s="10">
        <v>55</v>
      </c>
      <c r="CU157" s="10">
        <v>46</v>
      </c>
      <c r="CV157" s="10">
        <v>49</v>
      </c>
      <c r="CW157" s="10">
        <v>54</v>
      </c>
      <c r="CX157" s="10">
        <v>26</v>
      </c>
      <c r="CY157" s="10">
        <v>33</v>
      </c>
      <c r="CZ157" s="10">
        <v>40</v>
      </c>
      <c r="DA157" s="10">
        <v>51</v>
      </c>
      <c r="DB157" s="10">
        <v>50</v>
      </c>
      <c r="DC157" s="10">
        <v>58</v>
      </c>
      <c r="DD157" s="10">
        <v>68</v>
      </c>
      <c r="DE157" s="10">
        <v>50</v>
      </c>
      <c r="DF157" s="10">
        <v>32</v>
      </c>
      <c r="DG157" s="10">
        <v>35</v>
      </c>
      <c r="DH157" s="10">
        <v>44</v>
      </c>
      <c r="DI157" s="10">
        <v>57</v>
      </c>
      <c r="DJ157" s="10">
        <v>55</v>
      </c>
      <c r="DK157" s="10">
        <v>50</v>
      </c>
      <c r="DL157" s="10">
        <v>36</v>
      </c>
      <c r="DM157" s="10">
        <v>60</v>
      </c>
      <c r="DN157" s="10">
        <v>82</v>
      </c>
      <c r="DO157" s="10">
        <v>83</v>
      </c>
      <c r="DP157" s="10">
        <v>76</v>
      </c>
      <c r="DQ157" s="10">
        <v>50</v>
      </c>
      <c r="DR157" s="10">
        <v>46</v>
      </c>
      <c r="DS157" s="10">
        <v>51</v>
      </c>
      <c r="DT157" s="10">
        <v>35</v>
      </c>
      <c r="DU157" s="10">
        <v>45</v>
      </c>
      <c r="DV157" s="10">
        <v>77</v>
      </c>
      <c r="DW157" s="10">
        <v>82</v>
      </c>
      <c r="DX157" s="10">
        <v>68</v>
      </c>
      <c r="DY157" s="10">
        <v>77</v>
      </c>
      <c r="DZ157" s="10">
        <v>42</v>
      </c>
      <c r="EA157" s="10">
        <v>56</v>
      </c>
      <c r="EB157" s="10">
        <v>68</v>
      </c>
      <c r="EC157" s="10">
        <v>48</v>
      </c>
      <c r="ED157" s="10">
        <v>64</v>
      </c>
      <c r="EE157" s="10">
        <v>70</v>
      </c>
      <c r="EF157" s="10">
        <v>59</v>
      </c>
      <c r="EG157" s="10">
        <v>66</v>
      </c>
      <c r="EH157" s="10">
        <v>57</v>
      </c>
      <c r="EI157" s="10">
        <v>55</v>
      </c>
      <c r="EJ157" s="10">
        <v>68</v>
      </c>
      <c r="EK157" s="10">
        <v>83</v>
      </c>
      <c r="EL157" s="10">
        <v>64</v>
      </c>
      <c r="EM157" s="10">
        <v>46</v>
      </c>
      <c r="EN157" s="10">
        <v>66</v>
      </c>
      <c r="EO157" s="10">
        <v>82</v>
      </c>
      <c r="EP157" s="10">
        <v>67</v>
      </c>
      <c r="EQ157" s="10">
        <v>34</v>
      </c>
      <c r="ER157" s="10">
        <v>32</v>
      </c>
      <c r="ES157" s="10">
        <v>54</v>
      </c>
      <c r="ET157" s="10">
        <v>53</v>
      </c>
      <c r="EU157" s="10">
        <v>71</v>
      </c>
      <c r="EV157" s="10">
        <v>60</v>
      </c>
      <c r="EW157" s="10">
        <v>46</v>
      </c>
      <c r="EX157" s="10">
        <v>79</v>
      </c>
      <c r="EY157" s="10">
        <v>53</v>
      </c>
      <c r="EZ157" s="10">
        <v>50</v>
      </c>
      <c r="FA157" s="10">
        <v>54</v>
      </c>
      <c r="FB157" s="10">
        <v>51</v>
      </c>
      <c r="FC157" s="10">
        <v>51</v>
      </c>
      <c r="FD157" s="10">
        <v>46</v>
      </c>
      <c r="FE157" s="10">
        <v>61</v>
      </c>
      <c r="FF157" s="10">
        <v>75</v>
      </c>
      <c r="FG157" s="10">
        <v>51</v>
      </c>
      <c r="FH157" s="10">
        <v>46</v>
      </c>
      <c r="FI157" s="10">
        <v>53</v>
      </c>
      <c r="FJ157" s="10">
        <v>59</v>
      </c>
      <c r="FK157" s="10">
        <v>74</v>
      </c>
      <c r="FL157" s="10">
        <v>71</v>
      </c>
      <c r="FM157" s="10">
        <v>43</v>
      </c>
      <c r="FN157" s="10">
        <v>51</v>
      </c>
      <c r="FO157" s="10">
        <v>46</v>
      </c>
      <c r="FP157" s="10">
        <v>49</v>
      </c>
      <c r="FQ157" s="10">
        <v>38</v>
      </c>
      <c r="FR157" s="10">
        <v>61</v>
      </c>
      <c r="FS157" s="10">
        <v>54</v>
      </c>
      <c r="FT157" s="10">
        <v>70</v>
      </c>
      <c r="FU157" s="10">
        <v>46</v>
      </c>
      <c r="FV157" s="10">
        <v>43</v>
      </c>
      <c r="FW157" s="10">
        <v>64</v>
      </c>
      <c r="FX157" s="10">
        <v>66</v>
      </c>
      <c r="FY157" s="10">
        <v>73</v>
      </c>
      <c r="FZ157" s="10">
        <v>75</v>
      </c>
      <c r="GA157" s="10">
        <v>80</v>
      </c>
      <c r="GB157" s="10">
        <v>66</v>
      </c>
      <c r="GC157" s="10">
        <v>38</v>
      </c>
      <c r="GD157" s="10">
        <v>32</v>
      </c>
      <c r="GE157" s="10">
        <v>50</v>
      </c>
      <c r="GF157" s="10">
        <v>43</v>
      </c>
      <c r="GG157" s="10">
        <v>56</v>
      </c>
      <c r="GH157" s="10">
        <v>80</v>
      </c>
      <c r="GI157" s="10">
        <v>69</v>
      </c>
      <c r="GJ157" s="10">
        <v>42</v>
      </c>
      <c r="GK157" s="10">
        <v>33</v>
      </c>
      <c r="GL157" s="10">
        <v>28</v>
      </c>
      <c r="GM157" s="10">
        <v>34</v>
      </c>
      <c r="GN157" s="10">
        <v>22</v>
      </c>
      <c r="GO157" s="10">
        <v>68</v>
      </c>
      <c r="GP157" s="10">
        <v>41</v>
      </c>
      <c r="GQ157" s="10">
        <v>36</v>
      </c>
      <c r="GR157" s="10">
        <v>33</v>
      </c>
      <c r="GS157" s="10">
        <v>35</v>
      </c>
      <c r="GT157" s="10">
        <v>60</v>
      </c>
      <c r="GU157" s="10">
        <v>74</v>
      </c>
      <c r="GV157" s="10">
        <v>53</v>
      </c>
      <c r="GW157" s="10">
        <v>33</v>
      </c>
      <c r="GX157" s="10">
        <v>42</v>
      </c>
      <c r="GY157" s="10">
        <v>51</v>
      </c>
      <c r="GZ157" s="10">
        <v>37</v>
      </c>
      <c r="HA157" s="10">
        <v>35</v>
      </c>
      <c r="HB157" s="10">
        <v>27</v>
      </c>
      <c r="HC157" s="10">
        <v>37</v>
      </c>
      <c r="HD157" s="10">
        <v>47</v>
      </c>
      <c r="HE157" s="10">
        <v>29</v>
      </c>
      <c r="HF157" s="10">
        <v>33</v>
      </c>
      <c r="HG157" s="10">
        <v>49</v>
      </c>
      <c r="HH157" s="10">
        <v>50</v>
      </c>
      <c r="HI157" s="10">
        <v>33</v>
      </c>
      <c r="HJ157" s="10">
        <v>44</v>
      </c>
      <c r="HK157" s="10">
        <v>17</v>
      </c>
      <c r="HL157" s="10">
        <v>33</v>
      </c>
      <c r="HM157" s="10">
        <v>35</v>
      </c>
      <c r="HN157" s="10">
        <v>22</v>
      </c>
      <c r="HO157" s="10">
        <v>5</v>
      </c>
      <c r="HP157" s="10">
        <v>10</v>
      </c>
      <c r="HQ157" s="10">
        <v>59</v>
      </c>
      <c r="HR157" s="10">
        <v>45</v>
      </c>
      <c r="HS157" s="10">
        <v>15</v>
      </c>
      <c r="HT157" s="10">
        <v>14</v>
      </c>
      <c r="HU157" s="10">
        <v>8</v>
      </c>
      <c r="HV157" s="10">
        <v>36</v>
      </c>
      <c r="HW157" s="10">
        <v>34</v>
      </c>
      <c r="HX157" s="10">
        <v>27</v>
      </c>
      <c r="HY157" s="10">
        <v>29</v>
      </c>
      <c r="HZ157" s="10">
        <v>47</v>
      </c>
      <c r="IA157" s="10">
        <v>30</v>
      </c>
      <c r="IB157" s="10">
        <v>33</v>
      </c>
      <c r="IC157" s="10">
        <v>27</v>
      </c>
      <c r="ID157" s="10">
        <v>41</v>
      </c>
      <c r="IE157" s="10">
        <v>34</v>
      </c>
      <c r="IF157" s="10">
        <v>31</v>
      </c>
      <c r="IG157" s="10">
        <v>35</v>
      </c>
      <c r="IH157" s="10">
        <v>39</v>
      </c>
      <c r="II157" s="10">
        <v>7</v>
      </c>
      <c r="IJ157" s="10">
        <v>19</v>
      </c>
      <c r="IK157" s="10">
        <v>23</v>
      </c>
      <c r="IL157" s="10">
        <v>19</v>
      </c>
      <c r="IM157" s="10">
        <v>37</v>
      </c>
      <c r="IN157" s="10">
        <v>27</v>
      </c>
      <c r="IO157" s="10">
        <v>31</v>
      </c>
      <c r="IP157" s="10" t="s">
        <v>71</v>
      </c>
      <c r="IQ157" s="15" t="s">
        <v>71</v>
      </c>
      <c r="IR157" s="21">
        <f t="shared" si="63"/>
        <v>83</v>
      </c>
      <c r="IT157" s="41"/>
      <c r="IU157" s="41"/>
    </row>
    <row r="158" spans="1:255" ht="12.75" customHeight="1" x14ac:dyDescent="0.2">
      <c r="A158" s="24">
        <v>2012</v>
      </c>
      <c r="B158" s="24">
        <v>340219991</v>
      </c>
      <c r="C158" s="23">
        <f>INDEX(Sites!$A:$N,MATCH($B158,Sites!$A:$A,0),2)</f>
        <v>40.3125</v>
      </c>
      <c r="D158" s="24" t="str">
        <f>INDEX(Sites!$A:$N,MATCH($B158,Sites!$A:$A,0),4)</f>
        <v>NJ</v>
      </c>
      <c r="E158" s="24" t="str">
        <f>INDEX(Sites!$A:$N,MATCH($B158,Sites!$A:$A,0),10)</f>
        <v>61.0</v>
      </c>
      <c r="F158" s="94" t="str">
        <f>INDEX(Sites!$A:$N,MATCH($B158,Sites!$A:$A,0),6)</f>
        <v>Washington Crossing</v>
      </c>
      <c r="G158" s="14">
        <v>29</v>
      </c>
      <c r="H158" s="12">
        <v>33</v>
      </c>
      <c r="I158" s="12">
        <v>41</v>
      </c>
      <c r="J158" s="12">
        <v>38</v>
      </c>
      <c r="K158" s="12">
        <v>41</v>
      </c>
      <c r="L158" s="12">
        <v>38</v>
      </c>
      <c r="M158" s="12">
        <v>47</v>
      </c>
      <c r="N158" s="12">
        <v>43</v>
      </c>
      <c r="O158" s="12">
        <v>40</v>
      </c>
      <c r="P158" s="12">
        <v>39</v>
      </c>
      <c r="Q158" s="12">
        <v>45</v>
      </c>
      <c r="R158" s="12">
        <v>43</v>
      </c>
      <c r="S158" s="12">
        <v>43</v>
      </c>
      <c r="T158" s="12">
        <v>54</v>
      </c>
      <c r="U158" s="12">
        <v>39</v>
      </c>
      <c r="V158" s="12">
        <v>27</v>
      </c>
      <c r="W158" s="12">
        <v>38</v>
      </c>
      <c r="X158" s="12">
        <v>51</v>
      </c>
      <c r="Y158" s="12">
        <v>50</v>
      </c>
      <c r="Z158" s="12">
        <v>37</v>
      </c>
      <c r="AA158" s="12">
        <v>32</v>
      </c>
      <c r="AB158" s="12">
        <v>39</v>
      </c>
      <c r="AC158" s="12">
        <v>53</v>
      </c>
      <c r="AD158" s="12">
        <v>42</v>
      </c>
      <c r="AE158" s="12">
        <v>38</v>
      </c>
      <c r="AF158" s="12">
        <v>45</v>
      </c>
      <c r="AG158" s="12">
        <v>45</v>
      </c>
      <c r="AH158" s="12">
        <v>46</v>
      </c>
      <c r="AI158" s="12">
        <v>38</v>
      </c>
      <c r="AJ158" s="12">
        <v>44</v>
      </c>
      <c r="AK158" s="12">
        <v>40</v>
      </c>
      <c r="AL158" s="12">
        <v>35</v>
      </c>
      <c r="AM158" s="12">
        <v>49</v>
      </c>
      <c r="AN158" s="12">
        <v>53</v>
      </c>
      <c r="AO158" s="12">
        <v>56</v>
      </c>
      <c r="AP158" s="12">
        <v>41</v>
      </c>
      <c r="AQ158" s="12">
        <v>50</v>
      </c>
      <c r="AR158" s="12">
        <v>54</v>
      </c>
      <c r="AS158" s="12">
        <v>58</v>
      </c>
      <c r="AT158" s="12">
        <v>53</v>
      </c>
      <c r="AU158" s="12">
        <v>51</v>
      </c>
      <c r="AV158" s="12">
        <v>35</v>
      </c>
      <c r="AW158" s="12">
        <v>39</v>
      </c>
      <c r="AX158" s="12">
        <v>49</v>
      </c>
      <c r="AY158" s="12">
        <v>63</v>
      </c>
      <c r="AZ158" s="12">
        <v>62</v>
      </c>
      <c r="BA158" s="12">
        <v>70</v>
      </c>
      <c r="BB158" s="12">
        <v>51</v>
      </c>
      <c r="BC158" s="12">
        <v>41</v>
      </c>
      <c r="BD158" s="12">
        <v>56</v>
      </c>
      <c r="BE158" s="12">
        <v>49</v>
      </c>
      <c r="BF158" s="12">
        <v>54</v>
      </c>
      <c r="BG158" s="12">
        <v>29</v>
      </c>
      <c r="BH158" s="12">
        <v>29</v>
      </c>
      <c r="BI158" s="12">
        <v>52</v>
      </c>
      <c r="BJ158" s="12">
        <v>54</v>
      </c>
      <c r="BK158" s="12">
        <v>42</v>
      </c>
      <c r="BL158" s="12">
        <v>39</v>
      </c>
      <c r="BM158" s="12">
        <v>52</v>
      </c>
      <c r="BN158" s="12">
        <v>60</v>
      </c>
      <c r="BO158" s="12">
        <v>51</v>
      </c>
      <c r="BP158" s="12">
        <v>49</v>
      </c>
      <c r="BQ158" s="12">
        <v>32</v>
      </c>
      <c r="BR158" s="12">
        <v>28</v>
      </c>
      <c r="BS158" s="12">
        <v>50</v>
      </c>
      <c r="BT158" s="12">
        <v>39</v>
      </c>
      <c r="BU158" s="12">
        <v>41</v>
      </c>
      <c r="BV158" s="12">
        <v>39</v>
      </c>
      <c r="BW158" s="12">
        <v>51</v>
      </c>
      <c r="BX158" s="12">
        <v>43</v>
      </c>
      <c r="BY158" s="12">
        <v>44</v>
      </c>
      <c r="BZ158" s="12">
        <v>51</v>
      </c>
      <c r="CA158" s="12">
        <v>67</v>
      </c>
      <c r="CB158" s="12">
        <v>69</v>
      </c>
      <c r="CC158" s="12">
        <v>43</v>
      </c>
      <c r="CD158" s="12">
        <v>37</v>
      </c>
      <c r="CE158" s="12">
        <v>65</v>
      </c>
      <c r="CF158" s="12">
        <v>45</v>
      </c>
      <c r="CG158" s="12">
        <v>52</v>
      </c>
      <c r="CH158" s="12">
        <v>70</v>
      </c>
      <c r="CI158" s="12">
        <v>52</v>
      </c>
      <c r="CJ158" s="12">
        <v>25</v>
      </c>
      <c r="CK158" s="12">
        <v>33</v>
      </c>
      <c r="CL158" s="12">
        <v>45</v>
      </c>
      <c r="CM158" s="12">
        <v>43</v>
      </c>
      <c r="CN158" s="12" t="s">
        <v>71</v>
      </c>
      <c r="CO158" s="12" t="s">
        <v>71</v>
      </c>
      <c r="CP158" s="12" t="s">
        <v>71</v>
      </c>
      <c r="CQ158" s="12" t="s">
        <v>71</v>
      </c>
      <c r="CR158" s="12" t="s">
        <v>71</v>
      </c>
      <c r="CS158" s="12" t="s">
        <v>71</v>
      </c>
      <c r="CT158" s="12" t="s">
        <v>71</v>
      </c>
      <c r="CU158" s="12" t="s">
        <v>71</v>
      </c>
      <c r="CV158" s="12">
        <v>45</v>
      </c>
      <c r="CW158" s="12">
        <v>53</v>
      </c>
      <c r="CX158" s="12">
        <v>27</v>
      </c>
      <c r="CY158" s="12">
        <v>34</v>
      </c>
      <c r="CZ158" s="12">
        <v>39</v>
      </c>
      <c r="DA158" s="12">
        <v>48</v>
      </c>
      <c r="DB158" s="12">
        <v>48</v>
      </c>
      <c r="DC158" s="12">
        <v>59</v>
      </c>
      <c r="DD158" s="12">
        <v>72</v>
      </c>
      <c r="DE158" s="12">
        <v>53</v>
      </c>
      <c r="DF158" s="12">
        <v>32</v>
      </c>
      <c r="DG158" s="12">
        <v>38</v>
      </c>
      <c r="DH158" s="12">
        <v>48</v>
      </c>
      <c r="DI158" s="12">
        <v>63</v>
      </c>
      <c r="DJ158" s="12">
        <v>59</v>
      </c>
      <c r="DK158" s="12">
        <v>45</v>
      </c>
      <c r="DL158" s="12">
        <v>35</v>
      </c>
      <c r="DM158" s="12">
        <v>55</v>
      </c>
      <c r="DN158" s="12" t="s">
        <v>71</v>
      </c>
      <c r="DO158" s="12">
        <v>81</v>
      </c>
      <c r="DP158" s="12">
        <v>68</v>
      </c>
      <c r="DQ158" s="12">
        <v>48</v>
      </c>
      <c r="DR158" s="12">
        <v>44</v>
      </c>
      <c r="DS158" s="12">
        <v>55</v>
      </c>
      <c r="DT158" s="12">
        <v>36</v>
      </c>
      <c r="DU158" s="12">
        <v>45</v>
      </c>
      <c r="DV158" s="12">
        <v>81</v>
      </c>
      <c r="DW158" s="12">
        <v>79</v>
      </c>
      <c r="DX158" s="12">
        <v>70</v>
      </c>
      <c r="DY158" s="12">
        <v>75</v>
      </c>
      <c r="DZ158" s="12">
        <v>47</v>
      </c>
      <c r="EA158" s="12">
        <v>57</v>
      </c>
      <c r="EB158" s="12">
        <v>68</v>
      </c>
      <c r="EC158" s="12">
        <v>51</v>
      </c>
      <c r="ED158" s="12">
        <v>66</v>
      </c>
      <c r="EE158" s="12">
        <v>71</v>
      </c>
      <c r="EF158" s="12">
        <v>48</v>
      </c>
      <c r="EG158" s="12">
        <v>60</v>
      </c>
      <c r="EH158" s="12">
        <v>61</v>
      </c>
      <c r="EI158" s="12">
        <v>61</v>
      </c>
      <c r="EJ158" s="12">
        <v>64</v>
      </c>
      <c r="EK158" s="12">
        <v>75</v>
      </c>
      <c r="EL158" s="12">
        <v>63</v>
      </c>
      <c r="EM158" s="12">
        <v>44</v>
      </c>
      <c r="EN158" s="12">
        <v>64</v>
      </c>
      <c r="EO158" s="12">
        <v>83</v>
      </c>
      <c r="EP158" s="12">
        <v>77</v>
      </c>
      <c r="EQ158" s="12">
        <v>41</v>
      </c>
      <c r="ER158" s="12">
        <v>32</v>
      </c>
      <c r="ES158" s="12">
        <v>50</v>
      </c>
      <c r="ET158" s="12">
        <v>49</v>
      </c>
      <c r="EU158" s="12">
        <v>69</v>
      </c>
      <c r="EV158" s="12">
        <v>60</v>
      </c>
      <c r="EW158" s="12">
        <v>48</v>
      </c>
      <c r="EX158" s="12">
        <v>72</v>
      </c>
      <c r="EY158" s="12">
        <v>55</v>
      </c>
      <c r="EZ158" s="12">
        <v>53</v>
      </c>
      <c r="FA158" s="12">
        <v>46</v>
      </c>
      <c r="FB158" s="12">
        <v>53</v>
      </c>
      <c r="FC158" s="12">
        <v>51</v>
      </c>
      <c r="FD158" s="12">
        <v>44</v>
      </c>
      <c r="FE158" s="12">
        <v>63</v>
      </c>
      <c r="FF158" s="12">
        <v>78</v>
      </c>
      <c r="FG158" s="12">
        <v>47</v>
      </c>
      <c r="FH158" s="12">
        <v>49</v>
      </c>
      <c r="FI158" s="12">
        <v>52</v>
      </c>
      <c r="FJ158" s="12">
        <v>59</v>
      </c>
      <c r="FK158" s="12">
        <v>64</v>
      </c>
      <c r="FL158" s="12">
        <v>69</v>
      </c>
      <c r="FM158" s="12">
        <v>46</v>
      </c>
      <c r="FN158" s="12">
        <v>58</v>
      </c>
      <c r="FO158" s="12">
        <v>44</v>
      </c>
      <c r="FP158" s="12">
        <v>46</v>
      </c>
      <c r="FQ158" s="12">
        <v>37</v>
      </c>
      <c r="FR158" s="12">
        <v>54</v>
      </c>
      <c r="FS158" s="12" t="s">
        <v>71</v>
      </c>
      <c r="FT158" s="12">
        <v>72</v>
      </c>
      <c r="FU158" s="12">
        <v>39</v>
      </c>
      <c r="FV158" s="12">
        <v>36</v>
      </c>
      <c r="FW158" s="12">
        <v>60</v>
      </c>
      <c r="FX158" s="12">
        <v>51</v>
      </c>
      <c r="FY158" s="12">
        <v>67</v>
      </c>
      <c r="FZ158" s="12">
        <v>69</v>
      </c>
      <c r="GA158" s="12">
        <v>63</v>
      </c>
      <c r="GB158" s="12">
        <v>64</v>
      </c>
      <c r="GC158" s="12">
        <v>42</v>
      </c>
      <c r="GD158" s="12">
        <v>30</v>
      </c>
      <c r="GE158" s="12">
        <v>47</v>
      </c>
      <c r="GF158" s="12">
        <v>41</v>
      </c>
      <c r="GG158" s="12">
        <v>52</v>
      </c>
      <c r="GH158" s="12">
        <v>82</v>
      </c>
      <c r="GI158" s="12">
        <v>59</v>
      </c>
      <c r="GJ158" s="12">
        <v>48</v>
      </c>
      <c r="GK158" s="12">
        <v>28</v>
      </c>
      <c r="GL158" s="12">
        <v>27</v>
      </c>
      <c r="GM158" s="12">
        <v>36</v>
      </c>
      <c r="GN158" s="12">
        <v>27</v>
      </c>
      <c r="GO158" s="12">
        <v>72</v>
      </c>
      <c r="GP158" s="12">
        <v>43</v>
      </c>
      <c r="GQ158" s="12">
        <v>33</v>
      </c>
      <c r="GR158" s="12">
        <v>34</v>
      </c>
      <c r="GS158" s="12">
        <v>36</v>
      </c>
      <c r="GT158" s="12">
        <v>59</v>
      </c>
      <c r="GU158" s="12">
        <v>68</v>
      </c>
      <c r="GV158" s="12">
        <v>54</v>
      </c>
      <c r="GW158" s="12">
        <v>34</v>
      </c>
      <c r="GX158" s="12">
        <v>38</v>
      </c>
      <c r="GY158" s="12">
        <v>54</v>
      </c>
      <c r="GZ158" s="12">
        <v>35</v>
      </c>
      <c r="HA158" s="12">
        <v>35</v>
      </c>
      <c r="HB158" s="12">
        <v>40</v>
      </c>
      <c r="HC158" s="12">
        <v>46</v>
      </c>
      <c r="HD158" s="12">
        <v>53</v>
      </c>
      <c r="HE158" s="12">
        <v>31</v>
      </c>
      <c r="HF158" s="12">
        <v>35</v>
      </c>
      <c r="HG158" s="12">
        <v>49</v>
      </c>
      <c r="HH158" s="12">
        <v>48</v>
      </c>
      <c r="HI158" s="12">
        <v>33</v>
      </c>
      <c r="HJ158" s="12">
        <v>43</v>
      </c>
      <c r="HK158" s="12">
        <v>20</v>
      </c>
      <c r="HL158" s="12">
        <v>37</v>
      </c>
      <c r="HM158" s="12">
        <v>36</v>
      </c>
      <c r="HN158" s="12">
        <v>26</v>
      </c>
      <c r="HO158" s="12">
        <v>8</v>
      </c>
      <c r="HP158" s="12">
        <v>17</v>
      </c>
      <c r="HQ158" s="12">
        <v>60</v>
      </c>
      <c r="HR158" s="12">
        <v>40</v>
      </c>
      <c r="HS158" s="12">
        <v>17</v>
      </c>
      <c r="HT158" s="12">
        <v>18</v>
      </c>
      <c r="HU158" s="12">
        <v>14</v>
      </c>
      <c r="HV158" s="12">
        <v>36</v>
      </c>
      <c r="HW158" s="12">
        <v>35</v>
      </c>
      <c r="HX158" s="12">
        <v>29</v>
      </c>
      <c r="HY158" s="12">
        <v>30</v>
      </c>
      <c r="HZ158" s="12">
        <v>46</v>
      </c>
      <c r="IA158" s="12">
        <v>25</v>
      </c>
      <c r="IB158" s="12">
        <v>33</v>
      </c>
      <c r="IC158" s="12">
        <v>25</v>
      </c>
      <c r="ID158" s="12">
        <v>41</v>
      </c>
      <c r="IE158" s="12">
        <v>34</v>
      </c>
      <c r="IF158" s="12">
        <v>30</v>
      </c>
      <c r="IG158" s="12">
        <v>38</v>
      </c>
      <c r="IH158" s="12">
        <v>41</v>
      </c>
      <c r="II158" s="12">
        <v>21</v>
      </c>
      <c r="IJ158" s="12">
        <v>28</v>
      </c>
      <c r="IK158" s="12">
        <v>28</v>
      </c>
      <c r="IL158" s="12">
        <v>28</v>
      </c>
      <c r="IM158" s="12">
        <v>39</v>
      </c>
      <c r="IN158" s="12">
        <v>31</v>
      </c>
      <c r="IO158" s="12" t="s">
        <v>71</v>
      </c>
      <c r="IP158" s="12" t="s">
        <v>71</v>
      </c>
      <c r="IQ158" s="9" t="s">
        <v>71</v>
      </c>
      <c r="IR158" s="24">
        <f t="shared" si="63"/>
        <v>83</v>
      </c>
      <c r="IT158" s="41"/>
      <c r="IU158" s="41"/>
    </row>
    <row r="159" spans="1:255" ht="12.75" customHeight="1" x14ac:dyDescent="0.2">
      <c r="IT159" s="41"/>
      <c r="IU159" s="41"/>
    </row>
    <row r="160" spans="1:255" ht="12.75" customHeight="1" x14ac:dyDescent="0.2">
      <c r="IT160" s="41"/>
      <c r="IU160" s="41"/>
    </row>
    <row r="161" spans="1:1" ht="12.75" customHeight="1" x14ac:dyDescent="0.2">
      <c r="A161" s="19"/>
    </row>
    <row r="162" spans="1:1" ht="12.75" customHeight="1" x14ac:dyDescent="0.2">
      <c r="A162" s="466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2" customWidth="1"/>
    <col min="20" max="20" width="10.7109375" style="2" customWidth="1"/>
    <col min="21" max="16384" width="15.7109375" style="2"/>
  </cols>
  <sheetData>
    <row r="1" spans="1:21" s="52" customFormat="1" ht="12.75" customHeight="1" x14ac:dyDescent="0.2">
      <c r="A1" s="366" t="s">
        <v>22</v>
      </c>
      <c r="B1" s="367" t="s">
        <v>87</v>
      </c>
      <c r="C1" s="368">
        <v>340071001</v>
      </c>
      <c r="D1" s="368">
        <v>340170006</v>
      </c>
      <c r="E1" s="368">
        <v>340010006</v>
      </c>
      <c r="F1" s="368">
        <v>340070002</v>
      </c>
      <c r="G1" s="368">
        <v>340273001</v>
      </c>
      <c r="H1" s="368">
        <v>340150002</v>
      </c>
      <c r="I1" s="368">
        <v>340290006</v>
      </c>
      <c r="J1" s="368">
        <v>340410007</v>
      </c>
      <c r="K1" s="368">
        <v>340190001</v>
      </c>
      <c r="L1" s="368">
        <v>340030006</v>
      </c>
      <c r="M1" s="368">
        <v>340110007</v>
      </c>
      <c r="N1" s="368">
        <v>340250005</v>
      </c>
      <c r="O1" s="368">
        <v>340130003</v>
      </c>
      <c r="P1" s="368">
        <v>340315001</v>
      </c>
      <c r="Q1" s="368">
        <v>340210005</v>
      </c>
      <c r="R1" s="368">
        <v>340230011</v>
      </c>
      <c r="S1" s="368">
        <v>340219991</v>
      </c>
      <c r="U1"/>
    </row>
    <row r="2" spans="1:21" ht="12.75" customHeight="1" x14ac:dyDescent="0.2">
      <c r="A2" s="369" t="str">
        <f>IF(COUNT($C$6:$S$1101)=16365,"PASS","FAIL")</f>
        <v>PASS</v>
      </c>
      <c r="B2" s="370" t="s">
        <v>41</v>
      </c>
      <c r="C2" s="369" t="str">
        <f>INDEX(Sites!$A:$O,C$5,$T2)</f>
        <v>Ancora State Hospital</v>
      </c>
      <c r="D2" s="369" t="str">
        <f>INDEX(Sites!$A:$O,D$5,$T2)</f>
        <v>Bayonne</v>
      </c>
      <c r="E2" s="369" t="str">
        <f>INDEX(Sites!$A:$O,E$5,$T2)</f>
        <v>Brigantine</v>
      </c>
      <c r="F2" s="369" t="str">
        <f>INDEX(Sites!$A:$O,F$5,$T2)</f>
        <v>Camden Spruce St</v>
      </c>
      <c r="G2" s="369" t="str">
        <f>INDEX(Sites!$A:$O,G$5,$T2)</f>
        <v>Chester</v>
      </c>
      <c r="H2" s="369" t="str">
        <f>INDEX(Sites!$A:$O,H$5,$T2)</f>
        <v>Clarksboro</v>
      </c>
      <c r="I2" s="369" t="str">
        <f>INDEX(Sites!$A:$O,I$5,$T2)</f>
        <v>Colliers Mills</v>
      </c>
      <c r="J2" s="369" t="str">
        <f>INDEX(Sites!$A:$O,J$5,$T2)</f>
        <v>Columbia</v>
      </c>
      <c r="K2" s="369" t="str">
        <f>INDEX(Sites!$A:$O,K$5,$T2)</f>
        <v>Flemington</v>
      </c>
      <c r="L2" s="369" t="str">
        <f>INDEX(Sites!$A:$O,L$5,$T2)</f>
        <v>Leonia</v>
      </c>
      <c r="M2" s="369" t="str">
        <f>INDEX(Sites!$A:$O,M$5,$T2)</f>
        <v>Millville</v>
      </c>
      <c r="N2" s="369" t="str">
        <f>INDEX(Sites!$A:$O,N$5,$T2)</f>
        <v>Monmouth University</v>
      </c>
      <c r="O2" s="369" t="str">
        <f>INDEX(Sites!$A:$O,O$5,$T2)</f>
        <v>Newark Firehouse</v>
      </c>
      <c r="P2" s="369" t="str">
        <f>INDEX(Sites!$A:$O,P$5,$T2)</f>
        <v>Ramapo</v>
      </c>
      <c r="Q2" s="369" t="str">
        <f>INDEX(Sites!$A:$O,Q$5,$T2)</f>
        <v>Rider University</v>
      </c>
      <c r="R2" s="369" t="str">
        <f>INDEX(Sites!$A:$O,R$5,$T2)</f>
        <v>Rutgers University</v>
      </c>
      <c r="S2" s="369" t="str">
        <f>INDEX(Sites!$A:$O,S$5,$T2)</f>
        <v>Washington Crossing</v>
      </c>
      <c r="T2" s="69">
        <v>6</v>
      </c>
    </row>
    <row r="3" spans="1:21" s="52" customFormat="1" ht="12.75" customHeight="1" x14ac:dyDescent="0.2">
      <c r="A3" s="369" t="str">
        <f>IF(ROUND(SUM($C$6:$S$1101),5)=626011,"PASS","FAIL")</f>
        <v>PASS</v>
      </c>
      <c r="B3" s="371" t="s">
        <v>43</v>
      </c>
      <c r="C3" s="369" t="str">
        <f>INDEX(Sites!$A:$O,C$5,$T3)</f>
        <v>Camden</v>
      </c>
      <c r="D3" s="369" t="str">
        <f>INDEX(Sites!$A:$O,D$5,$T3)</f>
        <v>Hudson</v>
      </c>
      <c r="E3" s="369" t="str">
        <f>INDEX(Sites!$A:$O,E$5,$T3)</f>
        <v>Atlantic</v>
      </c>
      <c r="F3" s="369" t="str">
        <f>INDEX(Sites!$A:$O,F$5,$T3)</f>
        <v>Camden</v>
      </c>
      <c r="G3" s="369" t="str">
        <f>INDEX(Sites!$A:$O,G$5,$T3)</f>
        <v>Morris</v>
      </c>
      <c r="H3" s="369" t="str">
        <f>INDEX(Sites!$A:$O,H$5,$T3)</f>
        <v>Gloucester</v>
      </c>
      <c r="I3" s="369" t="str">
        <f>INDEX(Sites!$A:$O,I$5,$T3)</f>
        <v>Ocean</v>
      </c>
      <c r="J3" s="369" t="str">
        <f>INDEX(Sites!$A:$O,J$5,$T3)</f>
        <v>Warren</v>
      </c>
      <c r="K3" s="369" t="str">
        <f>INDEX(Sites!$A:$O,K$5,$T3)</f>
        <v>Hunterdon</v>
      </c>
      <c r="L3" s="369" t="str">
        <f>INDEX(Sites!$A:$O,L$5,$T3)</f>
        <v>Bergen</v>
      </c>
      <c r="M3" s="369" t="str">
        <f>INDEX(Sites!$A:$O,M$5,$T3)</f>
        <v>Cumberland</v>
      </c>
      <c r="N3" s="369" t="str">
        <f>INDEX(Sites!$A:$O,N$5,$T3)</f>
        <v>Monmouth</v>
      </c>
      <c r="O3" s="369" t="str">
        <f>INDEX(Sites!$A:$O,O$5,$T3)</f>
        <v>Essex</v>
      </c>
      <c r="P3" s="369" t="str">
        <f>INDEX(Sites!$A:$O,P$5,$T3)</f>
        <v>Passaic</v>
      </c>
      <c r="Q3" s="369" t="str">
        <f>INDEX(Sites!$A:$O,Q$5,$T3)</f>
        <v>Mercer</v>
      </c>
      <c r="R3" s="369" t="str">
        <f>INDEX(Sites!$A:$O,R$5,$T3)</f>
        <v>Middlesex</v>
      </c>
      <c r="S3" s="369" t="str">
        <f>INDEX(Sites!$A:$O,S$5,$T3)</f>
        <v>Mercer</v>
      </c>
      <c r="T3" s="70" t="s">
        <v>88</v>
      </c>
    </row>
    <row r="4" spans="1:21" ht="12.75" customHeight="1" x14ac:dyDescent="0.2">
      <c r="A4" s="372" t="s">
        <v>89</v>
      </c>
      <c r="B4" s="371" t="s">
        <v>90</v>
      </c>
      <c r="C4" s="369" t="str">
        <f>INDEX(Sites!$A:$O,C$5,$T4)</f>
        <v>PA-NJ-MD-DE</v>
      </c>
      <c r="D4" s="369" t="str">
        <f>INDEX(Sites!$A:$O,D$5,$T4)</f>
        <v>NJ-NJ-CT</v>
      </c>
      <c r="E4" s="369" t="str">
        <f>INDEX(Sites!$A:$O,E$5,$T4)</f>
        <v>PA-NJ-MD-DE</v>
      </c>
      <c r="F4" s="369" t="str">
        <f>INDEX(Sites!$A:$O,F$5,$T4)</f>
        <v>PA-NJ-MD-DE</v>
      </c>
      <c r="G4" s="369" t="str">
        <f>INDEX(Sites!$A:$O,G$5,$T4)</f>
        <v>NJ-NJ-CT</v>
      </c>
      <c r="H4" s="369" t="str">
        <f>INDEX(Sites!$A:$O,H$5,$T4)</f>
        <v>PA-NJ-MD-DE</v>
      </c>
      <c r="I4" s="369" t="str">
        <f>INDEX(Sites!$A:$O,I$5,$T4)</f>
        <v>PA-NJ-MD-DE</v>
      </c>
      <c r="J4" s="369" t="str">
        <f>INDEX(Sites!$A:$O,J$5,$T4)</f>
        <v>NJ-NJ-CT</v>
      </c>
      <c r="K4" s="369" t="str">
        <f>INDEX(Sites!$A:$O,K$5,$T4)</f>
        <v>NJ-NJ-CT</v>
      </c>
      <c r="L4" s="369" t="str">
        <f>INDEX(Sites!$A:$O,L$5,$T4)</f>
        <v>NJ-NJ-CT</v>
      </c>
      <c r="M4" s="369" t="str">
        <f>INDEX(Sites!$A:$O,M$5,$T4)</f>
        <v>PA-NJ-MD-DE</v>
      </c>
      <c r="N4" s="369" t="str">
        <f>INDEX(Sites!$A:$O,N$5,$T4)</f>
        <v>NJ-NJ-CT</v>
      </c>
      <c r="O4" s="369" t="str">
        <f>INDEX(Sites!$A:$O,O$5,$T4)</f>
        <v>NJ-NJ-CT</v>
      </c>
      <c r="P4" s="369" t="str">
        <f>INDEX(Sites!$A:$O,P$5,$T4)</f>
        <v>NJ-NJ-CT</v>
      </c>
      <c r="Q4" s="369" t="str">
        <f>INDEX(Sites!$A:$O,Q$5,$T4)</f>
        <v>PA-NJ-MD-DE</v>
      </c>
      <c r="R4" s="369" t="str">
        <f>INDEX(Sites!$A:$O,R$5,$T4)</f>
        <v>NJ-NJ-CT</v>
      </c>
      <c r="S4" s="369" t="str">
        <f>INDEX(Sites!$A:$O,S$5,$T4)</f>
        <v>PA-NJ-MD-DE</v>
      </c>
      <c r="T4" s="68">
        <v>15</v>
      </c>
    </row>
    <row r="5" spans="1:21" ht="12.75" customHeight="1" x14ac:dyDescent="0.25">
      <c r="A5" s="373" t="s">
        <v>37</v>
      </c>
      <c r="B5" s="26" t="s">
        <v>12</v>
      </c>
      <c r="C5" s="369">
        <f>MATCH(C1,Sites!$A:$A,0)</f>
        <v>2</v>
      </c>
      <c r="D5" s="369">
        <f>MATCH(D1,Sites!$A:$A,0)</f>
        <v>3</v>
      </c>
      <c r="E5" s="369">
        <f>MATCH(E1,Sites!$A:$A,0)</f>
        <v>4</v>
      </c>
      <c r="F5" s="369">
        <f>MATCH(F1,Sites!$A:$A,0)</f>
        <v>5</v>
      </c>
      <c r="G5" s="369">
        <f>MATCH(G1,Sites!$A:$A,0)</f>
        <v>6</v>
      </c>
      <c r="H5" s="369">
        <f>MATCH(H1,Sites!$A:$A,0)</f>
        <v>7</v>
      </c>
      <c r="I5" s="369">
        <f>MATCH(I1,Sites!$A:$A,0)</f>
        <v>8</v>
      </c>
      <c r="J5" s="369">
        <f>MATCH(J1,Sites!$A:$A,0)</f>
        <v>9</v>
      </c>
      <c r="K5" s="369">
        <f>MATCH(K1,Sites!$A:$A,0)</f>
        <v>10</v>
      </c>
      <c r="L5" s="369">
        <f>MATCH(L1,Sites!$A:$A,0)</f>
        <v>11</v>
      </c>
      <c r="M5" s="369">
        <f>MATCH(M1,Sites!$A:$A,0)</f>
        <v>12</v>
      </c>
      <c r="N5" s="369">
        <f>MATCH(N1,Sites!$A:$A,0)</f>
        <v>13</v>
      </c>
      <c r="O5" s="369">
        <f>MATCH(O1,Sites!$A:$A,0)</f>
        <v>14</v>
      </c>
      <c r="P5" s="369">
        <f>MATCH(P1,Sites!$A:$A,0)</f>
        <v>15</v>
      </c>
      <c r="Q5" s="369">
        <f>MATCH(Q1,Sites!$A:$A,0)</f>
        <v>16</v>
      </c>
      <c r="R5" s="369">
        <f>MATCH(R1,Sites!$A:$A,0)</f>
        <v>17</v>
      </c>
      <c r="S5" s="369">
        <f>MATCH(S1,Sites!$A:$A,0)</f>
        <v>18</v>
      </c>
    </row>
    <row r="6" spans="1:21" ht="12.75" customHeight="1" x14ac:dyDescent="0.2">
      <c r="A6" s="369">
        <v>2015</v>
      </c>
      <c r="B6" s="374">
        <v>42005</v>
      </c>
      <c r="C6" s="369" t="s">
        <v>71</v>
      </c>
      <c r="D6" s="369">
        <v>32</v>
      </c>
      <c r="E6" s="369">
        <v>36.000000000000007</v>
      </c>
      <c r="F6" s="369">
        <v>31</v>
      </c>
      <c r="G6" s="369">
        <v>35</v>
      </c>
      <c r="H6" s="369" t="s">
        <v>71</v>
      </c>
      <c r="I6" s="369" t="s">
        <v>71</v>
      </c>
      <c r="J6" s="369">
        <v>32</v>
      </c>
      <c r="K6" s="369">
        <v>34</v>
      </c>
      <c r="L6" s="369" t="s">
        <v>71</v>
      </c>
      <c r="M6" s="369">
        <v>34</v>
      </c>
      <c r="N6" s="369" t="s">
        <v>71</v>
      </c>
      <c r="O6" s="369">
        <v>32</v>
      </c>
      <c r="P6" s="369" t="s">
        <v>71</v>
      </c>
      <c r="Q6" s="369">
        <v>34</v>
      </c>
      <c r="R6" s="369">
        <v>35</v>
      </c>
      <c r="S6" s="369">
        <v>34</v>
      </c>
    </row>
    <row r="7" spans="1:21" ht="12.75" customHeight="1" x14ac:dyDescent="0.2">
      <c r="A7" s="369">
        <v>2015</v>
      </c>
      <c r="B7" s="374">
        <v>42006</v>
      </c>
      <c r="C7" s="369" t="s">
        <v>71</v>
      </c>
      <c r="D7" s="369">
        <v>17</v>
      </c>
      <c r="E7" s="369">
        <v>30</v>
      </c>
      <c r="F7" s="369">
        <v>17</v>
      </c>
      <c r="G7" s="369">
        <v>29</v>
      </c>
      <c r="H7" s="369" t="s">
        <v>71</v>
      </c>
      <c r="I7" s="369" t="s">
        <v>71</v>
      </c>
      <c r="J7" s="369">
        <v>27</v>
      </c>
      <c r="K7" s="369">
        <v>28</v>
      </c>
      <c r="L7" s="369" t="s">
        <v>71</v>
      </c>
      <c r="M7" s="369">
        <v>26.000000000000004</v>
      </c>
      <c r="N7" s="369" t="s">
        <v>71</v>
      </c>
      <c r="O7" s="369">
        <v>26.000000000000004</v>
      </c>
      <c r="P7" s="369" t="s">
        <v>71</v>
      </c>
      <c r="Q7" s="369">
        <v>27</v>
      </c>
      <c r="R7" s="369">
        <v>28</v>
      </c>
      <c r="S7" s="369">
        <v>28</v>
      </c>
    </row>
    <row r="8" spans="1:21" ht="12.75" customHeight="1" x14ac:dyDescent="0.2">
      <c r="A8" s="369">
        <v>2015</v>
      </c>
      <c r="B8" s="374">
        <v>42007</v>
      </c>
      <c r="C8" s="369" t="s">
        <v>71</v>
      </c>
      <c r="D8" s="369">
        <v>8</v>
      </c>
      <c r="E8" s="369">
        <v>27</v>
      </c>
      <c r="F8" s="369">
        <v>6</v>
      </c>
      <c r="G8" s="369">
        <v>22.000000000000004</v>
      </c>
      <c r="H8" s="369" t="s">
        <v>71</v>
      </c>
      <c r="I8" s="369" t="s">
        <v>71</v>
      </c>
      <c r="J8" s="369" t="s">
        <v>71</v>
      </c>
      <c r="K8" s="369">
        <v>8</v>
      </c>
      <c r="L8" s="369" t="s">
        <v>71</v>
      </c>
      <c r="M8" s="369">
        <v>20</v>
      </c>
      <c r="N8" s="369" t="s">
        <v>71</v>
      </c>
      <c r="O8" s="369">
        <v>9.0000000000000018</v>
      </c>
      <c r="P8" s="369" t="s">
        <v>71</v>
      </c>
      <c r="Q8" s="369">
        <v>14</v>
      </c>
      <c r="R8" s="369">
        <v>25</v>
      </c>
      <c r="S8" s="369">
        <v>10</v>
      </c>
    </row>
    <row r="9" spans="1:21" ht="12.75" customHeight="1" x14ac:dyDescent="0.2">
      <c r="A9" s="369">
        <v>2015</v>
      </c>
      <c r="B9" s="374">
        <v>42008</v>
      </c>
      <c r="C9" s="369" t="s">
        <v>71</v>
      </c>
      <c r="D9" s="369">
        <v>17</v>
      </c>
      <c r="E9" s="369">
        <v>22.000000000000004</v>
      </c>
      <c r="F9" s="369">
        <v>18.000000000000004</v>
      </c>
      <c r="G9" s="369">
        <v>22.000000000000004</v>
      </c>
      <c r="H9" s="369" t="s">
        <v>71</v>
      </c>
      <c r="I9" s="369" t="s">
        <v>71</v>
      </c>
      <c r="J9" s="369" t="s">
        <v>71</v>
      </c>
      <c r="K9" s="369">
        <v>24</v>
      </c>
      <c r="L9" s="369" t="s">
        <v>71</v>
      </c>
      <c r="M9" s="369">
        <v>23</v>
      </c>
      <c r="N9" s="369" t="s">
        <v>71</v>
      </c>
      <c r="O9" s="369">
        <v>22.000000000000004</v>
      </c>
      <c r="P9" s="369" t="s">
        <v>71</v>
      </c>
      <c r="Q9" s="369">
        <v>25</v>
      </c>
      <c r="R9" s="369">
        <v>23</v>
      </c>
      <c r="S9" s="369">
        <v>24</v>
      </c>
    </row>
    <row r="10" spans="1:21" ht="12.75" customHeight="1" x14ac:dyDescent="0.2">
      <c r="A10" s="369">
        <v>2015</v>
      </c>
      <c r="B10" s="374">
        <v>42009</v>
      </c>
      <c r="C10" s="369" t="s">
        <v>71</v>
      </c>
      <c r="D10" s="369">
        <v>30</v>
      </c>
      <c r="E10" s="369">
        <v>33</v>
      </c>
      <c r="F10" s="369">
        <v>29</v>
      </c>
      <c r="G10" s="369">
        <v>36.000000000000007</v>
      </c>
      <c r="H10" s="369" t="s">
        <v>71</v>
      </c>
      <c r="I10" s="369" t="s">
        <v>71</v>
      </c>
      <c r="J10" s="369">
        <v>34</v>
      </c>
      <c r="K10" s="369">
        <v>35</v>
      </c>
      <c r="L10" s="369" t="s">
        <v>71</v>
      </c>
      <c r="M10" s="369">
        <v>29</v>
      </c>
      <c r="N10" s="369" t="s">
        <v>71</v>
      </c>
      <c r="O10" s="369">
        <v>34</v>
      </c>
      <c r="P10" s="369" t="s">
        <v>71</v>
      </c>
      <c r="Q10" s="369">
        <v>33</v>
      </c>
      <c r="R10" s="369">
        <v>34</v>
      </c>
      <c r="S10" s="369">
        <v>35</v>
      </c>
    </row>
    <row r="11" spans="1:21" ht="12.75" customHeight="1" x14ac:dyDescent="0.2">
      <c r="A11" s="369">
        <v>2015</v>
      </c>
      <c r="B11" s="374">
        <v>42010</v>
      </c>
      <c r="C11" s="369" t="s">
        <v>71</v>
      </c>
      <c r="D11" s="369">
        <v>16</v>
      </c>
      <c r="E11" s="369">
        <v>31</v>
      </c>
      <c r="F11" s="369">
        <v>17</v>
      </c>
      <c r="G11" s="369">
        <v>27</v>
      </c>
      <c r="H11" s="369" t="s">
        <v>71</v>
      </c>
      <c r="I11" s="369" t="s">
        <v>71</v>
      </c>
      <c r="J11" s="369">
        <v>27</v>
      </c>
      <c r="K11" s="369">
        <v>27</v>
      </c>
      <c r="L11" s="369" t="s">
        <v>71</v>
      </c>
      <c r="M11" s="369">
        <v>26.000000000000004</v>
      </c>
      <c r="N11" s="369" t="s">
        <v>71</v>
      </c>
      <c r="O11" s="369">
        <v>20</v>
      </c>
      <c r="P11" s="369" t="s">
        <v>71</v>
      </c>
      <c r="Q11" s="369">
        <v>25</v>
      </c>
      <c r="R11" s="369">
        <v>25</v>
      </c>
      <c r="S11" s="369">
        <v>24</v>
      </c>
    </row>
    <row r="12" spans="1:21" ht="12.75" customHeight="1" x14ac:dyDescent="0.2">
      <c r="A12" s="369">
        <v>2015</v>
      </c>
      <c r="B12" s="374">
        <v>42011</v>
      </c>
      <c r="C12" s="369" t="s">
        <v>71</v>
      </c>
      <c r="D12" s="369">
        <v>26.000000000000004</v>
      </c>
      <c r="E12" s="369">
        <v>32</v>
      </c>
      <c r="F12" s="369">
        <v>30</v>
      </c>
      <c r="G12" s="369">
        <v>33</v>
      </c>
      <c r="H12" s="369" t="s">
        <v>71</v>
      </c>
      <c r="I12" s="369" t="s">
        <v>71</v>
      </c>
      <c r="J12" s="369">
        <v>31</v>
      </c>
      <c r="K12" s="369">
        <v>32</v>
      </c>
      <c r="L12" s="369" t="s">
        <v>71</v>
      </c>
      <c r="M12" s="369">
        <v>32</v>
      </c>
      <c r="N12" s="369" t="s">
        <v>71</v>
      </c>
      <c r="O12" s="369">
        <v>31</v>
      </c>
      <c r="P12" s="369" t="s">
        <v>71</v>
      </c>
      <c r="Q12" s="369">
        <v>33</v>
      </c>
      <c r="R12" s="369">
        <v>30</v>
      </c>
      <c r="S12" s="369">
        <v>32</v>
      </c>
    </row>
    <row r="13" spans="1:21" ht="12.75" customHeight="1" x14ac:dyDescent="0.2">
      <c r="A13" s="369">
        <v>2015</v>
      </c>
      <c r="B13" s="374">
        <v>42012</v>
      </c>
      <c r="C13" s="369" t="s">
        <v>71</v>
      </c>
      <c r="D13" s="369">
        <v>23</v>
      </c>
      <c r="E13" s="369">
        <v>31</v>
      </c>
      <c r="F13" s="369">
        <v>23</v>
      </c>
      <c r="G13" s="369">
        <v>30</v>
      </c>
      <c r="H13" s="369" t="s">
        <v>71</v>
      </c>
      <c r="I13" s="369" t="s">
        <v>71</v>
      </c>
      <c r="J13" s="369">
        <v>32</v>
      </c>
      <c r="K13" s="369">
        <v>30</v>
      </c>
      <c r="L13" s="369" t="s">
        <v>71</v>
      </c>
      <c r="M13" s="369">
        <v>30</v>
      </c>
      <c r="N13" s="369" t="s">
        <v>71</v>
      </c>
      <c r="O13" s="369">
        <v>27</v>
      </c>
      <c r="P13" s="369" t="s">
        <v>71</v>
      </c>
      <c r="Q13" s="369">
        <v>30</v>
      </c>
      <c r="R13" s="369">
        <v>30</v>
      </c>
      <c r="S13" s="369">
        <v>28</v>
      </c>
    </row>
    <row r="14" spans="1:21" ht="12.75" customHeight="1" x14ac:dyDescent="0.2">
      <c r="A14" s="369">
        <v>2015</v>
      </c>
      <c r="B14" s="374">
        <v>42013</v>
      </c>
      <c r="C14" s="369" t="s">
        <v>71</v>
      </c>
      <c r="D14" s="369">
        <v>22.000000000000004</v>
      </c>
      <c r="E14" s="369">
        <v>31</v>
      </c>
      <c r="F14" s="369">
        <v>23</v>
      </c>
      <c r="G14" s="369">
        <v>31</v>
      </c>
      <c r="H14" s="369" t="s">
        <v>71</v>
      </c>
      <c r="I14" s="369" t="s">
        <v>71</v>
      </c>
      <c r="J14" s="369">
        <v>32</v>
      </c>
      <c r="K14" s="369">
        <v>29</v>
      </c>
      <c r="L14" s="369" t="s">
        <v>71</v>
      </c>
      <c r="M14" s="369">
        <v>30</v>
      </c>
      <c r="N14" s="369" t="s">
        <v>71</v>
      </c>
      <c r="O14" s="369">
        <v>27</v>
      </c>
      <c r="P14" s="369" t="s">
        <v>71</v>
      </c>
      <c r="Q14" s="369">
        <v>30</v>
      </c>
      <c r="R14" s="369">
        <v>27</v>
      </c>
      <c r="S14" s="369">
        <v>30</v>
      </c>
    </row>
    <row r="15" spans="1:21" ht="12.75" customHeight="1" x14ac:dyDescent="0.2">
      <c r="A15" s="369">
        <v>2015</v>
      </c>
      <c r="B15" s="374">
        <v>42014</v>
      </c>
      <c r="C15" s="369" t="s">
        <v>71</v>
      </c>
      <c r="D15" s="369">
        <v>28</v>
      </c>
      <c r="E15" s="369">
        <v>30</v>
      </c>
      <c r="F15" s="369">
        <v>25</v>
      </c>
      <c r="G15" s="369">
        <v>32</v>
      </c>
      <c r="H15" s="369" t="s">
        <v>71</v>
      </c>
      <c r="I15" s="369" t="s">
        <v>71</v>
      </c>
      <c r="J15" s="369">
        <v>32</v>
      </c>
      <c r="K15" s="369">
        <v>31</v>
      </c>
      <c r="L15" s="369" t="s">
        <v>71</v>
      </c>
      <c r="M15" s="369">
        <v>30</v>
      </c>
      <c r="N15" s="369" t="s">
        <v>71</v>
      </c>
      <c r="O15" s="369">
        <v>30</v>
      </c>
      <c r="P15" s="369" t="s">
        <v>71</v>
      </c>
      <c r="Q15" s="369">
        <v>32</v>
      </c>
      <c r="R15" s="369">
        <v>31</v>
      </c>
      <c r="S15" s="369">
        <v>31</v>
      </c>
    </row>
    <row r="16" spans="1:21" ht="12.75" customHeight="1" x14ac:dyDescent="0.2">
      <c r="A16" s="369">
        <v>2015</v>
      </c>
      <c r="B16" s="374">
        <v>42015</v>
      </c>
      <c r="C16" s="369" t="s">
        <v>71</v>
      </c>
      <c r="D16" s="369">
        <v>25</v>
      </c>
      <c r="E16" s="369">
        <v>34</v>
      </c>
      <c r="F16" s="369">
        <v>26.000000000000004</v>
      </c>
      <c r="G16" s="369">
        <v>28</v>
      </c>
      <c r="H16" s="369" t="s">
        <v>71</v>
      </c>
      <c r="I16" s="369" t="s">
        <v>71</v>
      </c>
      <c r="J16" s="369">
        <v>30</v>
      </c>
      <c r="K16" s="369">
        <v>27</v>
      </c>
      <c r="L16" s="369" t="s">
        <v>71</v>
      </c>
      <c r="M16" s="369">
        <v>31</v>
      </c>
      <c r="N16" s="369" t="s">
        <v>71</v>
      </c>
      <c r="O16" s="369">
        <v>21</v>
      </c>
      <c r="P16" s="369" t="s">
        <v>71</v>
      </c>
      <c r="Q16" s="369">
        <v>29</v>
      </c>
      <c r="R16" s="369">
        <v>32</v>
      </c>
      <c r="S16" s="369">
        <v>29</v>
      </c>
    </row>
    <row r="17" spans="1:19" ht="12.75" customHeight="1" x14ac:dyDescent="0.2">
      <c r="A17" s="369">
        <v>2015</v>
      </c>
      <c r="B17" s="374">
        <v>42016</v>
      </c>
      <c r="C17" s="369" t="s">
        <v>71</v>
      </c>
      <c r="D17" s="369">
        <v>16</v>
      </c>
      <c r="E17" s="369">
        <v>23</v>
      </c>
      <c r="F17" s="369">
        <v>16</v>
      </c>
      <c r="G17" s="369">
        <v>28</v>
      </c>
      <c r="H17" s="369" t="s">
        <v>71</v>
      </c>
      <c r="I17" s="369" t="s">
        <v>71</v>
      </c>
      <c r="J17" s="369">
        <v>21</v>
      </c>
      <c r="K17" s="369">
        <v>27</v>
      </c>
      <c r="L17" s="369">
        <v>0</v>
      </c>
      <c r="M17" s="369">
        <v>15.000000000000002</v>
      </c>
      <c r="N17" s="369" t="s">
        <v>71</v>
      </c>
      <c r="O17" s="369">
        <v>23</v>
      </c>
      <c r="P17" s="369" t="s">
        <v>71</v>
      </c>
      <c r="Q17" s="369">
        <v>27</v>
      </c>
      <c r="R17" s="369">
        <v>24</v>
      </c>
      <c r="S17" s="369">
        <v>27</v>
      </c>
    </row>
    <row r="18" spans="1:19" ht="12.75" customHeight="1" x14ac:dyDescent="0.2">
      <c r="A18" s="369">
        <v>2015</v>
      </c>
      <c r="B18" s="374">
        <v>42017</v>
      </c>
      <c r="C18" s="369" t="s">
        <v>71</v>
      </c>
      <c r="D18" s="369">
        <v>29</v>
      </c>
      <c r="E18" s="369">
        <v>28</v>
      </c>
      <c r="F18" s="369">
        <v>27</v>
      </c>
      <c r="G18" s="369">
        <v>36.000000000000007</v>
      </c>
      <c r="H18" s="369" t="s">
        <v>71</v>
      </c>
      <c r="I18" s="369" t="s">
        <v>71</v>
      </c>
      <c r="J18" s="369">
        <v>28</v>
      </c>
      <c r="K18" s="369">
        <v>33</v>
      </c>
      <c r="L18" s="369">
        <v>0</v>
      </c>
      <c r="M18" s="369">
        <v>26.000000000000004</v>
      </c>
      <c r="N18" s="369" t="s">
        <v>71</v>
      </c>
      <c r="O18" s="369">
        <v>30</v>
      </c>
      <c r="P18" s="369" t="s">
        <v>71</v>
      </c>
      <c r="Q18" s="369">
        <v>33</v>
      </c>
      <c r="R18" s="369">
        <v>32</v>
      </c>
      <c r="S18" s="369">
        <v>34</v>
      </c>
    </row>
    <row r="19" spans="1:19" ht="12.75" customHeight="1" x14ac:dyDescent="0.2">
      <c r="A19" s="369">
        <v>2015</v>
      </c>
      <c r="B19" s="374">
        <v>42018</v>
      </c>
      <c r="C19" s="369" t="s">
        <v>71</v>
      </c>
      <c r="D19" s="369">
        <v>11.000000000000002</v>
      </c>
      <c r="E19" s="369">
        <v>31</v>
      </c>
      <c r="F19" s="369">
        <v>7</v>
      </c>
      <c r="G19" s="369">
        <v>29</v>
      </c>
      <c r="H19" s="369" t="s">
        <v>71</v>
      </c>
      <c r="I19" s="369" t="s">
        <v>71</v>
      </c>
      <c r="J19" s="369">
        <v>17</v>
      </c>
      <c r="K19" s="369">
        <v>19</v>
      </c>
      <c r="L19" s="369" t="s">
        <v>71</v>
      </c>
      <c r="M19" s="369">
        <v>16</v>
      </c>
      <c r="N19" s="369" t="s">
        <v>71</v>
      </c>
      <c r="O19" s="369">
        <v>15.000000000000002</v>
      </c>
      <c r="P19" s="369" t="s">
        <v>71</v>
      </c>
      <c r="Q19" s="369">
        <v>12</v>
      </c>
      <c r="R19" s="369">
        <v>7</v>
      </c>
      <c r="S19" s="369">
        <v>16</v>
      </c>
    </row>
    <row r="20" spans="1:19" ht="12.75" customHeight="1" x14ac:dyDescent="0.2">
      <c r="A20" s="369">
        <v>2015</v>
      </c>
      <c r="B20" s="374">
        <v>42019</v>
      </c>
      <c r="C20" s="369" t="s">
        <v>71</v>
      </c>
      <c r="D20" s="369">
        <v>19</v>
      </c>
      <c r="E20" s="369">
        <v>20</v>
      </c>
      <c r="F20" s="369">
        <v>7</v>
      </c>
      <c r="G20" s="369">
        <v>29</v>
      </c>
      <c r="H20" s="369" t="s">
        <v>71</v>
      </c>
      <c r="I20" s="369" t="s">
        <v>71</v>
      </c>
      <c r="J20" s="369">
        <v>27</v>
      </c>
      <c r="K20" s="369">
        <v>24</v>
      </c>
      <c r="L20" s="369" t="s">
        <v>71</v>
      </c>
      <c r="M20" s="369">
        <v>18.000000000000004</v>
      </c>
      <c r="N20" s="369" t="s">
        <v>71</v>
      </c>
      <c r="O20" s="369">
        <v>26.000000000000004</v>
      </c>
      <c r="P20" s="369" t="s">
        <v>71</v>
      </c>
      <c r="Q20" s="369">
        <v>23</v>
      </c>
      <c r="R20" s="369">
        <v>25</v>
      </c>
      <c r="S20" s="369">
        <v>23</v>
      </c>
    </row>
    <row r="21" spans="1:19" ht="12.75" customHeight="1" x14ac:dyDescent="0.2">
      <c r="A21" s="369">
        <v>2015</v>
      </c>
      <c r="B21" s="374">
        <v>42020</v>
      </c>
      <c r="C21" s="369" t="s">
        <v>71</v>
      </c>
      <c r="D21" s="369">
        <v>31</v>
      </c>
      <c r="E21" s="369">
        <v>31</v>
      </c>
      <c r="F21" s="369">
        <v>27</v>
      </c>
      <c r="G21" s="369">
        <v>36.000000000000007</v>
      </c>
      <c r="H21" s="369" t="s">
        <v>71</v>
      </c>
      <c r="I21" s="369" t="s">
        <v>71</v>
      </c>
      <c r="J21" s="369">
        <v>30</v>
      </c>
      <c r="K21" s="369">
        <v>33</v>
      </c>
      <c r="L21" s="369" t="s">
        <v>71</v>
      </c>
      <c r="M21" s="369">
        <v>28</v>
      </c>
      <c r="N21" s="369" t="s">
        <v>71</v>
      </c>
      <c r="O21" s="369">
        <v>33</v>
      </c>
      <c r="P21" s="369" t="s">
        <v>71</v>
      </c>
      <c r="Q21" s="369">
        <v>32</v>
      </c>
      <c r="R21" s="369">
        <v>33</v>
      </c>
      <c r="S21" s="369">
        <v>33</v>
      </c>
    </row>
    <row r="22" spans="1:19" ht="12.75" customHeight="1" x14ac:dyDescent="0.2">
      <c r="A22" s="369">
        <v>2015</v>
      </c>
      <c r="B22" s="374">
        <v>42021</v>
      </c>
      <c r="C22" s="369" t="s">
        <v>71</v>
      </c>
      <c r="D22" s="369">
        <v>26.000000000000004</v>
      </c>
      <c r="E22" s="369">
        <v>35</v>
      </c>
      <c r="F22" s="369">
        <v>25</v>
      </c>
      <c r="G22" s="369">
        <v>36.000000000000007</v>
      </c>
      <c r="H22" s="369" t="s">
        <v>71</v>
      </c>
      <c r="I22" s="369" t="s">
        <v>71</v>
      </c>
      <c r="J22" s="369">
        <v>35</v>
      </c>
      <c r="K22" s="369">
        <v>34</v>
      </c>
      <c r="L22" s="369" t="s">
        <v>71</v>
      </c>
      <c r="M22" s="369">
        <v>34</v>
      </c>
      <c r="N22" s="369" t="s">
        <v>71</v>
      </c>
      <c r="O22" s="369">
        <v>28</v>
      </c>
      <c r="P22" s="369" t="s">
        <v>71</v>
      </c>
      <c r="Q22" s="369">
        <v>33</v>
      </c>
      <c r="R22" s="369">
        <v>34</v>
      </c>
      <c r="S22" s="369">
        <v>34</v>
      </c>
    </row>
    <row r="23" spans="1:19" ht="12.75" customHeight="1" x14ac:dyDescent="0.2">
      <c r="A23" s="369">
        <v>2015</v>
      </c>
      <c r="B23" s="374">
        <v>42022</v>
      </c>
      <c r="C23" s="369" t="s">
        <v>71</v>
      </c>
      <c r="D23" s="369">
        <v>9.0000000000000018</v>
      </c>
      <c r="E23" s="369">
        <v>38</v>
      </c>
      <c r="F23" s="369">
        <v>4</v>
      </c>
      <c r="G23" s="369">
        <v>31</v>
      </c>
      <c r="H23" s="369" t="s">
        <v>71</v>
      </c>
      <c r="I23" s="369" t="s">
        <v>71</v>
      </c>
      <c r="J23" s="369">
        <v>22.000000000000004</v>
      </c>
      <c r="K23" s="369">
        <v>23</v>
      </c>
      <c r="L23" s="369" t="s">
        <v>71</v>
      </c>
      <c r="M23" s="369">
        <v>28</v>
      </c>
      <c r="N23" s="369" t="s">
        <v>71</v>
      </c>
      <c r="O23" s="369">
        <v>15.000000000000002</v>
      </c>
      <c r="P23" s="369" t="s">
        <v>71</v>
      </c>
      <c r="Q23" s="369">
        <v>20</v>
      </c>
      <c r="R23" s="369">
        <v>22.000000000000004</v>
      </c>
      <c r="S23" s="369">
        <v>18.000000000000004</v>
      </c>
    </row>
    <row r="24" spans="1:19" ht="12.75" customHeight="1" x14ac:dyDescent="0.2">
      <c r="A24" s="369">
        <v>2015</v>
      </c>
      <c r="B24" s="374">
        <v>42023</v>
      </c>
      <c r="C24" s="369" t="s">
        <v>71</v>
      </c>
      <c r="D24" s="369">
        <v>17</v>
      </c>
      <c r="E24" s="369">
        <v>30</v>
      </c>
      <c r="F24" s="369">
        <v>16</v>
      </c>
      <c r="G24" s="369">
        <v>29</v>
      </c>
      <c r="H24" s="369" t="s">
        <v>71</v>
      </c>
      <c r="I24" s="369" t="s">
        <v>71</v>
      </c>
      <c r="J24" s="369">
        <v>28</v>
      </c>
      <c r="K24" s="369">
        <v>28</v>
      </c>
      <c r="L24" s="369" t="s">
        <v>71</v>
      </c>
      <c r="M24" s="369">
        <v>26.000000000000004</v>
      </c>
      <c r="N24" s="369" t="s">
        <v>71</v>
      </c>
      <c r="O24" s="369">
        <v>26.000000000000004</v>
      </c>
      <c r="P24" s="369" t="s">
        <v>71</v>
      </c>
      <c r="Q24" s="369">
        <v>29</v>
      </c>
      <c r="R24" s="369">
        <v>27</v>
      </c>
      <c r="S24" s="369">
        <v>29</v>
      </c>
    </row>
    <row r="25" spans="1:19" ht="12.75" customHeight="1" x14ac:dyDescent="0.2">
      <c r="A25" s="369">
        <v>2015</v>
      </c>
      <c r="B25" s="374">
        <v>42024</v>
      </c>
      <c r="C25" s="369" t="s">
        <v>71</v>
      </c>
      <c r="D25" s="369">
        <v>21</v>
      </c>
      <c r="E25" s="369">
        <v>24</v>
      </c>
      <c r="F25" s="369">
        <v>13.000000000000002</v>
      </c>
      <c r="G25" s="369">
        <v>32</v>
      </c>
      <c r="H25" s="369" t="s">
        <v>71</v>
      </c>
      <c r="I25" s="369" t="s">
        <v>71</v>
      </c>
      <c r="J25" s="369">
        <v>24</v>
      </c>
      <c r="K25" s="369">
        <v>27</v>
      </c>
      <c r="L25" s="369" t="s">
        <v>71</v>
      </c>
      <c r="M25" s="369">
        <v>20</v>
      </c>
      <c r="N25" s="369" t="s">
        <v>71</v>
      </c>
      <c r="O25" s="369">
        <v>28</v>
      </c>
      <c r="P25" s="369" t="s">
        <v>71</v>
      </c>
      <c r="Q25" s="369">
        <v>27</v>
      </c>
      <c r="R25" s="369">
        <v>28</v>
      </c>
      <c r="S25" s="369">
        <v>27</v>
      </c>
    </row>
    <row r="26" spans="1:19" ht="12.75" customHeight="1" x14ac:dyDescent="0.2">
      <c r="A26" s="369">
        <v>2015</v>
      </c>
      <c r="B26" s="374">
        <v>42025</v>
      </c>
      <c r="C26" s="369" t="s">
        <v>71</v>
      </c>
      <c r="D26" s="369">
        <v>12</v>
      </c>
      <c r="E26" s="369">
        <v>32</v>
      </c>
      <c r="F26" s="369">
        <v>10</v>
      </c>
      <c r="G26" s="369">
        <v>26.000000000000004</v>
      </c>
      <c r="H26" s="369" t="s">
        <v>71</v>
      </c>
      <c r="I26" s="369" t="s">
        <v>71</v>
      </c>
      <c r="J26" s="369">
        <v>22.000000000000004</v>
      </c>
      <c r="K26" s="369">
        <v>17</v>
      </c>
      <c r="L26" s="369" t="s">
        <v>71</v>
      </c>
      <c r="M26" s="369">
        <v>17</v>
      </c>
      <c r="N26" s="369" t="s">
        <v>71</v>
      </c>
      <c r="O26" s="369">
        <v>12</v>
      </c>
      <c r="P26" s="369" t="s">
        <v>71</v>
      </c>
      <c r="Q26" s="369">
        <v>15.000000000000002</v>
      </c>
      <c r="R26" s="369">
        <v>8</v>
      </c>
      <c r="S26" s="369">
        <v>21</v>
      </c>
    </row>
    <row r="27" spans="1:19" ht="12.75" customHeight="1" x14ac:dyDescent="0.2">
      <c r="A27" s="369">
        <v>2015</v>
      </c>
      <c r="B27" s="374">
        <v>42026</v>
      </c>
      <c r="C27" s="369" t="s">
        <v>71</v>
      </c>
      <c r="D27" s="369">
        <v>21</v>
      </c>
      <c r="E27" s="369">
        <v>8</v>
      </c>
      <c r="F27" s="369">
        <v>7</v>
      </c>
      <c r="G27" s="369">
        <v>32</v>
      </c>
      <c r="H27" s="369" t="s">
        <v>71</v>
      </c>
      <c r="I27" s="369" t="s">
        <v>71</v>
      </c>
      <c r="J27" s="369">
        <v>16</v>
      </c>
      <c r="K27" s="369">
        <v>23</v>
      </c>
      <c r="L27" s="369" t="s">
        <v>71</v>
      </c>
      <c r="M27" s="369">
        <v>9.0000000000000018</v>
      </c>
      <c r="N27" s="369" t="s">
        <v>71</v>
      </c>
      <c r="O27" s="369">
        <v>25</v>
      </c>
      <c r="P27" s="369" t="s">
        <v>71</v>
      </c>
      <c r="Q27" s="369">
        <v>13.000000000000002</v>
      </c>
      <c r="R27" s="369">
        <v>20</v>
      </c>
      <c r="S27" s="369">
        <v>23</v>
      </c>
    </row>
    <row r="28" spans="1:19" ht="12.75" customHeight="1" x14ac:dyDescent="0.2">
      <c r="A28" s="369">
        <v>2015</v>
      </c>
      <c r="B28" s="374">
        <v>42027</v>
      </c>
      <c r="C28" s="369" t="s">
        <v>71</v>
      </c>
      <c r="D28" s="369">
        <v>20</v>
      </c>
      <c r="E28" s="369">
        <v>29</v>
      </c>
      <c r="F28" s="369">
        <v>17</v>
      </c>
      <c r="G28" s="369">
        <v>29</v>
      </c>
      <c r="H28" s="369" t="s">
        <v>71</v>
      </c>
      <c r="I28" s="369" t="s">
        <v>71</v>
      </c>
      <c r="J28" s="369">
        <v>28</v>
      </c>
      <c r="K28" s="369">
        <v>25</v>
      </c>
      <c r="L28" s="369" t="s">
        <v>71</v>
      </c>
      <c r="M28" s="369">
        <v>27</v>
      </c>
      <c r="N28" s="369" t="s">
        <v>71</v>
      </c>
      <c r="O28" s="369">
        <v>24</v>
      </c>
      <c r="P28" s="369" t="s">
        <v>71</v>
      </c>
      <c r="Q28" s="369">
        <v>20</v>
      </c>
      <c r="R28" s="369">
        <v>22.000000000000004</v>
      </c>
      <c r="S28" s="369">
        <v>23</v>
      </c>
    </row>
    <row r="29" spans="1:19" ht="12.75" customHeight="1" x14ac:dyDescent="0.2">
      <c r="A29" s="369">
        <v>2015</v>
      </c>
      <c r="B29" s="374">
        <v>42028</v>
      </c>
      <c r="C29" s="369" t="s">
        <v>71</v>
      </c>
      <c r="D29" s="369">
        <v>14</v>
      </c>
      <c r="E29" s="369">
        <v>22.000000000000004</v>
      </c>
      <c r="F29" s="369">
        <v>9.0000000000000018</v>
      </c>
      <c r="G29" s="369">
        <v>28</v>
      </c>
      <c r="H29" s="369" t="s">
        <v>71</v>
      </c>
      <c r="I29" s="369" t="s">
        <v>71</v>
      </c>
      <c r="J29" s="369">
        <v>26.000000000000004</v>
      </c>
      <c r="K29" s="369">
        <v>22.000000000000004</v>
      </c>
      <c r="L29" s="369" t="s">
        <v>71</v>
      </c>
      <c r="M29" s="369">
        <v>20</v>
      </c>
      <c r="N29" s="369" t="s">
        <v>71</v>
      </c>
      <c r="O29" s="369">
        <v>21</v>
      </c>
      <c r="P29" s="369" t="s">
        <v>71</v>
      </c>
      <c r="Q29" s="369">
        <v>23</v>
      </c>
      <c r="R29" s="369">
        <v>21</v>
      </c>
      <c r="S29" s="369">
        <v>24</v>
      </c>
    </row>
    <row r="30" spans="1:19" ht="12.75" customHeight="1" x14ac:dyDescent="0.2">
      <c r="A30" s="369">
        <v>2015</v>
      </c>
      <c r="B30" s="374">
        <v>42029</v>
      </c>
      <c r="C30" s="369" t="s">
        <v>71</v>
      </c>
      <c r="D30" s="369">
        <v>33</v>
      </c>
      <c r="E30" s="369">
        <v>29</v>
      </c>
      <c r="F30" s="369">
        <v>22.000000000000004</v>
      </c>
      <c r="G30" s="369">
        <v>39</v>
      </c>
      <c r="H30" s="369" t="s">
        <v>71</v>
      </c>
      <c r="I30" s="369" t="s">
        <v>71</v>
      </c>
      <c r="J30" s="369">
        <v>33</v>
      </c>
      <c r="K30" s="369">
        <v>33</v>
      </c>
      <c r="L30" s="369" t="s">
        <v>71</v>
      </c>
      <c r="M30" s="369">
        <v>26.000000000000004</v>
      </c>
      <c r="N30" s="369" t="s">
        <v>71</v>
      </c>
      <c r="O30" s="369">
        <v>34</v>
      </c>
      <c r="P30" s="369" t="s">
        <v>71</v>
      </c>
      <c r="Q30" s="369">
        <v>31</v>
      </c>
      <c r="R30" s="369">
        <v>30</v>
      </c>
      <c r="S30" s="369">
        <v>33</v>
      </c>
    </row>
    <row r="31" spans="1:19" ht="12.75" customHeight="1" x14ac:dyDescent="0.2">
      <c r="A31" s="369">
        <v>2015</v>
      </c>
      <c r="B31" s="374">
        <v>42030</v>
      </c>
      <c r="C31" s="369" t="s">
        <v>71</v>
      </c>
      <c r="D31" s="369">
        <v>32</v>
      </c>
      <c r="E31" s="369">
        <v>35</v>
      </c>
      <c r="F31" s="369">
        <v>29</v>
      </c>
      <c r="G31" s="369">
        <v>38</v>
      </c>
      <c r="H31" s="369" t="s">
        <v>71</v>
      </c>
      <c r="I31" s="369" t="s">
        <v>71</v>
      </c>
      <c r="J31" s="369">
        <v>37.000000000000007</v>
      </c>
      <c r="K31" s="369">
        <v>36.000000000000007</v>
      </c>
      <c r="L31" s="369" t="s">
        <v>71</v>
      </c>
      <c r="M31" s="369">
        <v>31</v>
      </c>
      <c r="N31" s="369" t="s">
        <v>71</v>
      </c>
      <c r="O31" s="369">
        <v>33</v>
      </c>
      <c r="P31" s="369" t="s">
        <v>71</v>
      </c>
      <c r="Q31" s="369">
        <v>36.000000000000007</v>
      </c>
      <c r="R31" s="369">
        <v>35</v>
      </c>
      <c r="S31" s="369">
        <v>36.000000000000007</v>
      </c>
    </row>
    <row r="32" spans="1:19" ht="12.75" customHeight="1" x14ac:dyDescent="0.2">
      <c r="A32" s="369">
        <v>2015</v>
      </c>
      <c r="B32" s="374">
        <v>42031</v>
      </c>
      <c r="C32" s="369" t="s">
        <v>71</v>
      </c>
      <c r="D32" s="369">
        <v>37.000000000000007</v>
      </c>
      <c r="E32" s="369">
        <v>37.000000000000007</v>
      </c>
      <c r="F32" s="369">
        <v>30</v>
      </c>
      <c r="G32" s="369">
        <v>40</v>
      </c>
      <c r="H32" s="369" t="s">
        <v>71</v>
      </c>
      <c r="I32" s="369" t="s">
        <v>71</v>
      </c>
      <c r="J32" s="369">
        <v>36.000000000000007</v>
      </c>
      <c r="K32" s="369">
        <v>39</v>
      </c>
      <c r="L32" s="369" t="s">
        <v>71</v>
      </c>
      <c r="M32" s="369">
        <v>35</v>
      </c>
      <c r="N32" s="369" t="s">
        <v>71</v>
      </c>
      <c r="O32" s="369">
        <v>37.000000000000007</v>
      </c>
      <c r="P32" s="369" t="s">
        <v>71</v>
      </c>
      <c r="Q32" s="369">
        <v>39</v>
      </c>
      <c r="R32" s="369">
        <v>37.000000000000007</v>
      </c>
      <c r="S32" s="369">
        <v>38</v>
      </c>
    </row>
    <row r="33" spans="1:19" ht="12.75" customHeight="1" x14ac:dyDescent="0.2">
      <c r="A33" s="369">
        <v>2015</v>
      </c>
      <c r="B33" s="374">
        <v>42032</v>
      </c>
      <c r="C33" s="369" t="s">
        <v>71</v>
      </c>
      <c r="D33" s="369">
        <v>32</v>
      </c>
      <c r="E33" s="369">
        <v>36.000000000000007</v>
      </c>
      <c r="F33" s="369">
        <v>27</v>
      </c>
      <c r="G33" s="369">
        <v>41</v>
      </c>
      <c r="H33" s="369" t="s">
        <v>71</v>
      </c>
      <c r="I33" s="369" t="s">
        <v>71</v>
      </c>
      <c r="J33" s="369">
        <v>34</v>
      </c>
      <c r="K33" s="369">
        <v>38</v>
      </c>
      <c r="L33" s="369" t="s">
        <v>71</v>
      </c>
      <c r="M33" s="369">
        <v>32</v>
      </c>
      <c r="N33" s="369" t="s">
        <v>71</v>
      </c>
      <c r="O33" s="369">
        <v>37.000000000000007</v>
      </c>
      <c r="P33" s="369" t="s">
        <v>71</v>
      </c>
      <c r="Q33" s="369">
        <v>37.000000000000007</v>
      </c>
      <c r="R33" s="369">
        <v>38</v>
      </c>
      <c r="S33" s="369">
        <v>38</v>
      </c>
    </row>
    <row r="34" spans="1:19" ht="12.75" customHeight="1" x14ac:dyDescent="0.2">
      <c r="A34" s="369">
        <v>2015</v>
      </c>
      <c r="B34" s="374">
        <v>42033</v>
      </c>
      <c r="C34" s="369" t="s">
        <v>71</v>
      </c>
      <c r="D34" s="369">
        <v>20</v>
      </c>
      <c r="E34" s="369">
        <v>35</v>
      </c>
      <c r="F34" s="369">
        <v>22.000000000000004</v>
      </c>
      <c r="G34" s="369">
        <v>32</v>
      </c>
      <c r="H34" s="369" t="s">
        <v>71</v>
      </c>
      <c r="I34" s="369" t="s">
        <v>71</v>
      </c>
      <c r="J34" s="369">
        <v>31</v>
      </c>
      <c r="K34" s="369">
        <v>27</v>
      </c>
      <c r="L34" s="369" t="s">
        <v>71</v>
      </c>
      <c r="M34" s="369">
        <v>33</v>
      </c>
      <c r="N34" s="369" t="s">
        <v>71</v>
      </c>
      <c r="O34" s="369">
        <v>15.000000000000002</v>
      </c>
      <c r="P34" s="369" t="s">
        <v>71</v>
      </c>
      <c r="Q34" s="369">
        <v>24</v>
      </c>
      <c r="R34" s="369">
        <v>23</v>
      </c>
      <c r="S34" s="369">
        <v>24</v>
      </c>
    </row>
    <row r="35" spans="1:19" ht="12.75" customHeight="1" x14ac:dyDescent="0.2">
      <c r="A35" s="369">
        <v>2015</v>
      </c>
      <c r="B35" s="374">
        <v>42034</v>
      </c>
      <c r="C35" s="369" t="s">
        <v>71</v>
      </c>
      <c r="D35" s="369">
        <v>34</v>
      </c>
      <c r="E35" s="369">
        <v>35</v>
      </c>
      <c r="F35" s="369">
        <v>32</v>
      </c>
      <c r="G35" s="369">
        <v>39</v>
      </c>
      <c r="H35" s="369" t="s">
        <v>71</v>
      </c>
      <c r="I35" s="369" t="s">
        <v>71</v>
      </c>
      <c r="J35" s="369">
        <v>37.000000000000007</v>
      </c>
      <c r="K35" s="369">
        <v>37.000000000000007</v>
      </c>
      <c r="L35" s="369" t="s">
        <v>71</v>
      </c>
      <c r="M35" s="369">
        <v>37.000000000000007</v>
      </c>
      <c r="N35" s="369" t="s">
        <v>71</v>
      </c>
      <c r="O35" s="369">
        <v>37.000000000000007</v>
      </c>
      <c r="P35" s="369" t="s">
        <v>71</v>
      </c>
      <c r="Q35" s="369">
        <v>37.000000000000007</v>
      </c>
      <c r="R35" s="369">
        <v>37.000000000000007</v>
      </c>
      <c r="S35" s="369">
        <v>37.000000000000007</v>
      </c>
    </row>
    <row r="36" spans="1:19" ht="12.75" customHeight="1" x14ac:dyDescent="0.2">
      <c r="A36" s="369">
        <v>2015</v>
      </c>
      <c r="B36" s="374">
        <v>42035</v>
      </c>
      <c r="C36" s="369" t="s">
        <v>71</v>
      </c>
      <c r="D36" s="369">
        <v>35</v>
      </c>
      <c r="E36" s="369">
        <v>38</v>
      </c>
      <c r="F36" s="369">
        <v>32</v>
      </c>
      <c r="G36" s="369">
        <v>41</v>
      </c>
      <c r="H36" s="369" t="s">
        <v>71</v>
      </c>
      <c r="I36" s="369" t="s">
        <v>71</v>
      </c>
      <c r="J36" s="369">
        <v>38</v>
      </c>
      <c r="K36" s="369">
        <v>39</v>
      </c>
      <c r="L36" s="369" t="s">
        <v>71</v>
      </c>
      <c r="M36" s="369">
        <v>38</v>
      </c>
      <c r="N36" s="369" t="s">
        <v>71</v>
      </c>
      <c r="O36" s="369">
        <v>39</v>
      </c>
      <c r="P36" s="369" t="s">
        <v>71</v>
      </c>
      <c r="Q36" s="369">
        <v>39</v>
      </c>
      <c r="R36" s="369">
        <v>39</v>
      </c>
      <c r="S36" s="369">
        <v>39</v>
      </c>
    </row>
    <row r="37" spans="1:19" ht="12.75" customHeight="1" x14ac:dyDescent="0.2">
      <c r="A37" s="369">
        <v>2015</v>
      </c>
      <c r="B37" s="374">
        <v>42036</v>
      </c>
      <c r="C37" s="369" t="s">
        <v>71</v>
      </c>
      <c r="D37" s="369">
        <v>25</v>
      </c>
      <c r="E37" s="369">
        <v>35</v>
      </c>
      <c r="F37" s="369">
        <v>22.000000000000004</v>
      </c>
      <c r="G37" s="369">
        <v>32</v>
      </c>
      <c r="H37" s="369" t="s">
        <v>71</v>
      </c>
      <c r="I37" s="369" t="s">
        <v>71</v>
      </c>
      <c r="J37" s="369">
        <v>32</v>
      </c>
      <c r="K37" s="369">
        <v>32</v>
      </c>
      <c r="L37" s="369" t="s">
        <v>71</v>
      </c>
      <c r="M37" s="369">
        <v>35</v>
      </c>
      <c r="N37" s="369" t="s">
        <v>71</v>
      </c>
      <c r="O37" s="369">
        <v>27</v>
      </c>
      <c r="P37" s="369" t="s">
        <v>71</v>
      </c>
      <c r="Q37" s="369">
        <v>32</v>
      </c>
      <c r="R37" s="369">
        <v>33</v>
      </c>
      <c r="S37" s="369">
        <v>31</v>
      </c>
    </row>
    <row r="38" spans="1:19" ht="12.75" customHeight="1" x14ac:dyDescent="0.2">
      <c r="A38" s="369">
        <v>2015</v>
      </c>
      <c r="B38" s="374">
        <v>42037</v>
      </c>
      <c r="C38" s="369" t="s">
        <v>71</v>
      </c>
      <c r="D38" s="369">
        <v>31</v>
      </c>
      <c r="E38" s="369">
        <v>34</v>
      </c>
      <c r="F38" s="369">
        <v>31</v>
      </c>
      <c r="G38" s="369">
        <v>37.000000000000007</v>
      </c>
      <c r="H38" s="369" t="s">
        <v>71</v>
      </c>
      <c r="I38" s="369" t="s">
        <v>71</v>
      </c>
      <c r="J38" s="369">
        <v>32</v>
      </c>
      <c r="K38" s="369">
        <v>35</v>
      </c>
      <c r="L38" s="369" t="s">
        <v>71</v>
      </c>
      <c r="M38" s="369">
        <v>36.000000000000007</v>
      </c>
      <c r="N38" s="369" t="s">
        <v>71</v>
      </c>
      <c r="O38" s="369">
        <v>34</v>
      </c>
      <c r="P38" s="369" t="s">
        <v>71</v>
      </c>
      <c r="Q38" s="369">
        <v>35</v>
      </c>
      <c r="R38" s="369">
        <v>32</v>
      </c>
      <c r="S38" s="369">
        <v>35</v>
      </c>
    </row>
    <row r="39" spans="1:19" ht="12.75" customHeight="1" x14ac:dyDescent="0.2">
      <c r="A39" s="369">
        <v>2015</v>
      </c>
      <c r="B39" s="374">
        <v>42038</v>
      </c>
      <c r="C39" s="369" t="s">
        <v>71</v>
      </c>
      <c r="D39" s="369">
        <v>28</v>
      </c>
      <c r="E39" s="369">
        <v>36.000000000000007</v>
      </c>
      <c r="F39" s="369">
        <v>26.000000000000004</v>
      </c>
      <c r="G39" s="369">
        <v>39</v>
      </c>
      <c r="H39" s="369" t="s">
        <v>71</v>
      </c>
      <c r="I39" s="369" t="s">
        <v>71</v>
      </c>
      <c r="J39" s="369">
        <v>39</v>
      </c>
      <c r="K39" s="369">
        <v>38</v>
      </c>
      <c r="L39" s="369" t="s">
        <v>71</v>
      </c>
      <c r="M39" s="369">
        <v>34</v>
      </c>
      <c r="N39" s="369" t="s">
        <v>71</v>
      </c>
      <c r="O39" s="369">
        <v>33</v>
      </c>
      <c r="P39" s="369" t="s">
        <v>71</v>
      </c>
      <c r="Q39" s="369">
        <v>38</v>
      </c>
      <c r="R39" s="369">
        <v>39</v>
      </c>
      <c r="S39" s="369">
        <v>37.000000000000007</v>
      </c>
    </row>
    <row r="40" spans="1:19" ht="12.75" customHeight="1" x14ac:dyDescent="0.2">
      <c r="A40" s="369">
        <v>2015</v>
      </c>
      <c r="B40" s="374">
        <v>42039</v>
      </c>
      <c r="C40" s="369" t="s">
        <v>71</v>
      </c>
      <c r="D40" s="369">
        <v>9.0000000000000018</v>
      </c>
      <c r="E40" s="369">
        <v>38</v>
      </c>
      <c r="F40" s="369">
        <v>20</v>
      </c>
      <c r="G40" s="369">
        <v>23</v>
      </c>
      <c r="H40" s="369" t="s">
        <v>71</v>
      </c>
      <c r="I40" s="369" t="s">
        <v>71</v>
      </c>
      <c r="J40" s="369">
        <v>17</v>
      </c>
      <c r="K40" s="369">
        <v>24</v>
      </c>
      <c r="L40" s="369" t="s">
        <v>71</v>
      </c>
      <c r="M40" s="369">
        <v>32</v>
      </c>
      <c r="N40" s="369" t="s">
        <v>71</v>
      </c>
      <c r="O40" s="369">
        <v>9.0000000000000018</v>
      </c>
      <c r="P40" s="369" t="s">
        <v>71</v>
      </c>
      <c r="Q40" s="369">
        <v>27</v>
      </c>
      <c r="R40" s="369">
        <v>28</v>
      </c>
      <c r="S40" s="369">
        <v>26.000000000000004</v>
      </c>
    </row>
    <row r="41" spans="1:19" ht="12.75" customHeight="1" x14ac:dyDescent="0.2">
      <c r="A41" s="369">
        <v>2015</v>
      </c>
      <c r="B41" s="374">
        <v>42040</v>
      </c>
      <c r="C41" s="369" t="s">
        <v>71</v>
      </c>
      <c r="D41" s="369">
        <v>33</v>
      </c>
      <c r="E41" s="369">
        <v>38</v>
      </c>
      <c r="F41" s="369">
        <v>29</v>
      </c>
      <c r="G41" s="369">
        <v>40</v>
      </c>
      <c r="H41" s="369" t="s">
        <v>71</v>
      </c>
      <c r="I41" s="369" t="s">
        <v>71</v>
      </c>
      <c r="J41" s="369">
        <v>35</v>
      </c>
      <c r="K41" s="369">
        <v>38</v>
      </c>
      <c r="L41" s="369" t="s">
        <v>71</v>
      </c>
      <c r="M41" s="369">
        <v>35</v>
      </c>
      <c r="N41" s="369" t="s">
        <v>71</v>
      </c>
      <c r="O41" s="369">
        <v>36.000000000000007</v>
      </c>
      <c r="P41" s="369" t="s">
        <v>71</v>
      </c>
      <c r="Q41" s="369">
        <v>38</v>
      </c>
      <c r="R41" s="369">
        <v>38</v>
      </c>
      <c r="S41" s="369">
        <v>38</v>
      </c>
    </row>
    <row r="42" spans="1:19" ht="12.75" customHeight="1" x14ac:dyDescent="0.2">
      <c r="A42" s="369">
        <v>2015</v>
      </c>
      <c r="B42" s="374">
        <v>42041</v>
      </c>
      <c r="C42" s="369" t="s">
        <v>71</v>
      </c>
      <c r="D42" s="369">
        <v>23</v>
      </c>
      <c r="E42" s="369">
        <v>34</v>
      </c>
      <c r="F42" s="369">
        <v>17</v>
      </c>
      <c r="G42" s="369">
        <v>33</v>
      </c>
      <c r="H42" s="369" t="s">
        <v>71</v>
      </c>
      <c r="I42" s="369" t="s">
        <v>71</v>
      </c>
      <c r="J42" s="369">
        <v>34</v>
      </c>
      <c r="K42" s="369">
        <v>32</v>
      </c>
      <c r="L42" s="369" t="s">
        <v>71</v>
      </c>
      <c r="M42" s="369">
        <v>32</v>
      </c>
      <c r="N42" s="369" t="s">
        <v>71</v>
      </c>
      <c r="O42" s="369">
        <v>28</v>
      </c>
      <c r="P42" s="369" t="s">
        <v>71</v>
      </c>
      <c r="Q42" s="369">
        <v>32</v>
      </c>
      <c r="R42" s="369">
        <v>33</v>
      </c>
      <c r="S42" s="369">
        <v>32</v>
      </c>
    </row>
    <row r="43" spans="1:19" ht="12.75" customHeight="1" x14ac:dyDescent="0.2">
      <c r="A43" s="369">
        <v>2015</v>
      </c>
      <c r="B43" s="374">
        <v>42042</v>
      </c>
      <c r="C43" s="369" t="s">
        <v>71</v>
      </c>
      <c r="D43" s="369">
        <v>14</v>
      </c>
      <c r="E43" s="369">
        <v>31</v>
      </c>
      <c r="F43" s="369">
        <v>23</v>
      </c>
      <c r="G43" s="369">
        <v>25</v>
      </c>
      <c r="H43" s="369" t="s">
        <v>71</v>
      </c>
      <c r="I43" s="369" t="s">
        <v>71</v>
      </c>
      <c r="J43" s="369">
        <v>22.000000000000004</v>
      </c>
      <c r="K43" s="369">
        <v>21</v>
      </c>
      <c r="L43" s="369" t="s">
        <v>71</v>
      </c>
      <c r="M43" s="369">
        <v>33</v>
      </c>
      <c r="N43" s="369" t="s">
        <v>71</v>
      </c>
      <c r="O43" s="369">
        <v>15.000000000000002</v>
      </c>
      <c r="P43" s="369" t="s">
        <v>71</v>
      </c>
      <c r="Q43" s="369">
        <v>27</v>
      </c>
      <c r="R43" s="369">
        <v>26.000000000000004</v>
      </c>
      <c r="S43" s="369">
        <v>29</v>
      </c>
    </row>
    <row r="44" spans="1:19" ht="12.75" customHeight="1" x14ac:dyDescent="0.2">
      <c r="A44" s="369">
        <v>2015</v>
      </c>
      <c r="B44" s="374">
        <v>42043</v>
      </c>
      <c r="C44" s="369" t="s">
        <v>71</v>
      </c>
      <c r="D44" s="369">
        <v>13.000000000000002</v>
      </c>
      <c r="E44" s="369">
        <v>36.000000000000007</v>
      </c>
      <c r="F44" s="369">
        <v>18.000000000000004</v>
      </c>
      <c r="G44" s="369">
        <v>25</v>
      </c>
      <c r="H44" s="369" t="s">
        <v>71</v>
      </c>
      <c r="I44" s="369" t="s">
        <v>71</v>
      </c>
      <c r="J44" s="369">
        <v>16</v>
      </c>
      <c r="K44" s="369">
        <v>15.000000000000002</v>
      </c>
      <c r="L44" s="369" t="s">
        <v>71</v>
      </c>
      <c r="M44" s="369">
        <v>38</v>
      </c>
      <c r="N44" s="369" t="s">
        <v>71</v>
      </c>
      <c r="O44" s="369">
        <v>18.000000000000004</v>
      </c>
      <c r="P44" s="369" t="s">
        <v>71</v>
      </c>
      <c r="Q44" s="369">
        <v>25</v>
      </c>
      <c r="R44" s="369">
        <v>13.000000000000002</v>
      </c>
      <c r="S44" s="369">
        <v>17</v>
      </c>
    </row>
    <row r="45" spans="1:19" ht="12.75" customHeight="1" x14ac:dyDescent="0.2">
      <c r="A45" s="369">
        <v>2015</v>
      </c>
      <c r="B45" s="374">
        <v>42044</v>
      </c>
      <c r="C45" s="369" t="s">
        <v>71</v>
      </c>
      <c r="D45" s="369">
        <v>27</v>
      </c>
      <c r="E45" s="369">
        <v>27</v>
      </c>
      <c r="F45" s="369">
        <v>20</v>
      </c>
      <c r="G45" s="369">
        <v>32</v>
      </c>
      <c r="H45" s="369" t="s">
        <v>71</v>
      </c>
      <c r="I45" s="369" t="s">
        <v>71</v>
      </c>
      <c r="J45" s="369">
        <v>23</v>
      </c>
      <c r="K45" s="369">
        <v>28</v>
      </c>
      <c r="L45" s="369" t="s">
        <v>71</v>
      </c>
      <c r="M45" s="369">
        <v>22.000000000000004</v>
      </c>
      <c r="N45" s="369" t="s">
        <v>71</v>
      </c>
      <c r="O45" s="369">
        <v>25</v>
      </c>
      <c r="P45" s="369" t="s">
        <v>71</v>
      </c>
      <c r="Q45" s="369">
        <v>27</v>
      </c>
      <c r="R45" s="369">
        <v>25</v>
      </c>
      <c r="S45" s="369">
        <v>29</v>
      </c>
    </row>
    <row r="46" spans="1:19" ht="12.75" customHeight="1" x14ac:dyDescent="0.2">
      <c r="A46" s="369">
        <v>2015</v>
      </c>
      <c r="B46" s="374">
        <v>42045</v>
      </c>
      <c r="C46" s="369" t="s">
        <v>71</v>
      </c>
      <c r="D46" s="369">
        <v>32</v>
      </c>
      <c r="E46" s="369">
        <v>29</v>
      </c>
      <c r="F46" s="369">
        <v>28</v>
      </c>
      <c r="G46" s="369">
        <v>40</v>
      </c>
      <c r="H46" s="369" t="s">
        <v>71</v>
      </c>
      <c r="I46" s="369" t="s">
        <v>71</v>
      </c>
      <c r="J46" s="369">
        <v>26.000000000000004</v>
      </c>
      <c r="K46" s="369">
        <v>37.000000000000007</v>
      </c>
      <c r="L46" s="369" t="s">
        <v>71</v>
      </c>
      <c r="M46" s="369">
        <v>31</v>
      </c>
      <c r="N46" s="369" t="s">
        <v>71</v>
      </c>
      <c r="O46" s="369">
        <v>30</v>
      </c>
      <c r="P46" s="369" t="s">
        <v>71</v>
      </c>
      <c r="Q46" s="369">
        <v>36.000000000000007</v>
      </c>
      <c r="R46" s="369">
        <v>34</v>
      </c>
      <c r="S46" s="369">
        <v>39</v>
      </c>
    </row>
    <row r="47" spans="1:19" ht="12.75" customHeight="1" x14ac:dyDescent="0.2">
      <c r="A47" s="369">
        <v>2015</v>
      </c>
      <c r="B47" s="374">
        <v>42046</v>
      </c>
      <c r="C47" s="369" t="s">
        <v>71</v>
      </c>
      <c r="D47" s="369">
        <v>33</v>
      </c>
      <c r="E47" s="369">
        <v>36.000000000000007</v>
      </c>
      <c r="F47" s="369">
        <v>27</v>
      </c>
      <c r="G47" s="369">
        <v>40</v>
      </c>
      <c r="H47" s="369" t="s">
        <v>71</v>
      </c>
      <c r="I47" s="369" t="s">
        <v>71</v>
      </c>
      <c r="J47" s="369">
        <v>36.000000000000007</v>
      </c>
      <c r="K47" s="369">
        <v>36.000000000000007</v>
      </c>
      <c r="L47" s="369" t="s">
        <v>71</v>
      </c>
      <c r="M47" s="369">
        <v>29</v>
      </c>
      <c r="N47" s="369" t="s">
        <v>71</v>
      </c>
      <c r="O47" s="369">
        <v>33</v>
      </c>
      <c r="P47" s="369" t="s">
        <v>71</v>
      </c>
      <c r="Q47" s="369">
        <v>33</v>
      </c>
      <c r="R47" s="369">
        <v>32</v>
      </c>
      <c r="S47" s="369">
        <v>37.000000000000007</v>
      </c>
    </row>
    <row r="48" spans="1:19" ht="12.75" customHeight="1" x14ac:dyDescent="0.2">
      <c r="A48" s="369">
        <v>2015</v>
      </c>
      <c r="B48" s="374">
        <v>42047</v>
      </c>
      <c r="C48" s="369" t="s">
        <v>71</v>
      </c>
      <c r="D48" s="369">
        <v>27</v>
      </c>
      <c r="E48" s="369">
        <v>32</v>
      </c>
      <c r="F48" s="369">
        <v>28</v>
      </c>
      <c r="G48" s="369">
        <v>34</v>
      </c>
      <c r="H48" s="369" t="s">
        <v>71</v>
      </c>
      <c r="I48" s="369" t="s">
        <v>71</v>
      </c>
      <c r="J48" s="369">
        <v>30</v>
      </c>
      <c r="K48" s="369">
        <v>33</v>
      </c>
      <c r="L48" s="369" t="s">
        <v>71</v>
      </c>
      <c r="M48" s="369">
        <v>34</v>
      </c>
      <c r="N48" s="369" t="s">
        <v>71</v>
      </c>
      <c r="O48" s="369">
        <v>29</v>
      </c>
      <c r="P48" s="369" t="s">
        <v>71</v>
      </c>
      <c r="Q48" s="369">
        <v>34</v>
      </c>
      <c r="R48" s="369">
        <v>31</v>
      </c>
      <c r="S48" s="369">
        <v>34</v>
      </c>
    </row>
    <row r="49" spans="1:19" ht="12.75" customHeight="1" x14ac:dyDescent="0.2">
      <c r="A49" s="369">
        <v>2015</v>
      </c>
      <c r="B49" s="374">
        <v>42048</v>
      </c>
      <c r="C49" s="369" t="s">
        <v>71</v>
      </c>
      <c r="D49" s="369">
        <v>32</v>
      </c>
      <c r="E49" s="369">
        <v>34</v>
      </c>
      <c r="F49" s="369">
        <v>28</v>
      </c>
      <c r="G49" s="369">
        <v>38</v>
      </c>
      <c r="H49" s="369" t="s">
        <v>71</v>
      </c>
      <c r="I49" s="369" t="s">
        <v>71</v>
      </c>
      <c r="J49" s="369">
        <v>35</v>
      </c>
      <c r="K49" s="369">
        <v>36.000000000000007</v>
      </c>
      <c r="L49" s="369" t="s">
        <v>71</v>
      </c>
      <c r="M49" s="369">
        <v>34</v>
      </c>
      <c r="N49" s="369" t="s">
        <v>71</v>
      </c>
      <c r="O49" s="369">
        <v>36.000000000000007</v>
      </c>
      <c r="P49" s="369" t="s">
        <v>71</v>
      </c>
      <c r="Q49" s="369">
        <v>36.000000000000007</v>
      </c>
      <c r="R49" s="369">
        <v>37.000000000000007</v>
      </c>
      <c r="S49" s="369">
        <v>36.000000000000007</v>
      </c>
    </row>
    <row r="50" spans="1:19" ht="12.75" customHeight="1" x14ac:dyDescent="0.2">
      <c r="A50" s="369">
        <v>2015</v>
      </c>
      <c r="B50" s="374">
        <v>42049</v>
      </c>
      <c r="C50" s="369" t="s">
        <v>71</v>
      </c>
      <c r="D50" s="369">
        <v>26.000000000000004</v>
      </c>
      <c r="E50" s="369">
        <v>35</v>
      </c>
      <c r="F50" s="369">
        <v>25</v>
      </c>
      <c r="G50" s="369">
        <v>31</v>
      </c>
      <c r="H50" s="369" t="s">
        <v>71</v>
      </c>
      <c r="I50" s="369" t="s">
        <v>71</v>
      </c>
      <c r="J50" s="369">
        <v>31</v>
      </c>
      <c r="K50" s="369">
        <v>30</v>
      </c>
      <c r="L50" s="369" t="s">
        <v>71</v>
      </c>
      <c r="M50" s="369">
        <v>32</v>
      </c>
      <c r="N50" s="369" t="s">
        <v>71</v>
      </c>
      <c r="O50" s="369">
        <v>27</v>
      </c>
      <c r="P50" s="369" t="s">
        <v>71</v>
      </c>
      <c r="Q50" s="369">
        <v>30</v>
      </c>
      <c r="R50" s="369">
        <v>32</v>
      </c>
      <c r="S50" s="369">
        <v>30</v>
      </c>
    </row>
    <row r="51" spans="1:19" ht="12.75" customHeight="1" x14ac:dyDescent="0.2">
      <c r="A51" s="369">
        <v>2015</v>
      </c>
      <c r="B51" s="374">
        <v>42050</v>
      </c>
      <c r="C51" s="369" t="s">
        <v>71</v>
      </c>
      <c r="D51" s="369">
        <v>32</v>
      </c>
      <c r="E51" s="369">
        <v>33</v>
      </c>
      <c r="F51" s="369">
        <v>29</v>
      </c>
      <c r="G51" s="369">
        <v>35</v>
      </c>
      <c r="H51" s="369" t="s">
        <v>71</v>
      </c>
      <c r="I51" s="369" t="s">
        <v>71</v>
      </c>
      <c r="J51" s="369">
        <v>33</v>
      </c>
      <c r="K51" s="369">
        <v>33</v>
      </c>
      <c r="L51" s="369" t="s">
        <v>71</v>
      </c>
      <c r="M51" s="369">
        <v>33</v>
      </c>
      <c r="N51" s="369" t="s">
        <v>71</v>
      </c>
      <c r="O51" s="369">
        <v>35</v>
      </c>
      <c r="P51" s="369" t="s">
        <v>71</v>
      </c>
      <c r="Q51" s="369">
        <v>34</v>
      </c>
      <c r="R51" s="369">
        <v>34</v>
      </c>
      <c r="S51" s="369">
        <v>34</v>
      </c>
    </row>
    <row r="52" spans="1:19" ht="12.75" customHeight="1" x14ac:dyDescent="0.2">
      <c r="A52" s="369">
        <v>2015</v>
      </c>
      <c r="B52" s="374">
        <v>42051</v>
      </c>
      <c r="C52" s="369" t="s">
        <v>71</v>
      </c>
      <c r="D52" s="369">
        <v>32</v>
      </c>
      <c r="E52" s="369">
        <v>29</v>
      </c>
      <c r="F52" s="369">
        <v>21</v>
      </c>
      <c r="G52" s="369">
        <v>38</v>
      </c>
      <c r="H52" s="369" t="s">
        <v>71</v>
      </c>
      <c r="I52" s="369" t="s">
        <v>71</v>
      </c>
      <c r="J52" s="369">
        <v>34</v>
      </c>
      <c r="K52" s="369">
        <v>36.000000000000007</v>
      </c>
      <c r="L52" s="369" t="s">
        <v>71</v>
      </c>
      <c r="M52" s="369">
        <v>29</v>
      </c>
      <c r="N52" s="369" t="s">
        <v>71</v>
      </c>
      <c r="O52" s="369">
        <v>36.000000000000007</v>
      </c>
      <c r="P52" s="369" t="s">
        <v>71</v>
      </c>
      <c r="Q52" s="369">
        <v>35</v>
      </c>
      <c r="R52" s="369">
        <v>36.000000000000007</v>
      </c>
      <c r="S52" s="369">
        <v>34</v>
      </c>
    </row>
    <row r="53" spans="1:19" ht="12.75" customHeight="1" x14ac:dyDescent="0.2">
      <c r="A53" s="369">
        <v>2015</v>
      </c>
      <c r="B53" s="374">
        <v>42052</v>
      </c>
      <c r="C53" s="369" t="s">
        <v>71</v>
      </c>
      <c r="D53" s="369">
        <v>27</v>
      </c>
      <c r="E53" s="369">
        <v>23</v>
      </c>
      <c r="F53" s="369">
        <v>21</v>
      </c>
      <c r="G53" s="369">
        <v>40</v>
      </c>
      <c r="H53" s="369" t="s">
        <v>71</v>
      </c>
      <c r="I53" s="369" t="s">
        <v>71</v>
      </c>
      <c r="J53" s="369">
        <v>37.000000000000007</v>
      </c>
      <c r="K53" s="369">
        <v>34</v>
      </c>
      <c r="L53" s="369" t="s">
        <v>71</v>
      </c>
      <c r="M53" s="369">
        <v>30</v>
      </c>
      <c r="N53" s="369" t="s">
        <v>71</v>
      </c>
      <c r="O53" s="369">
        <v>32</v>
      </c>
      <c r="P53" s="369" t="s">
        <v>71</v>
      </c>
      <c r="Q53" s="369">
        <v>34</v>
      </c>
      <c r="R53" s="369">
        <v>33</v>
      </c>
      <c r="S53" s="369">
        <v>35</v>
      </c>
    </row>
    <row r="54" spans="1:19" ht="12.75" customHeight="1" x14ac:dyDescent="0.2">
      <c r="A54" s="369">
        <v>2015</v>
      </c>
      <c r="B54" s="374">
        <v>42053</v>
      </c>
      <c r="C54" s="369" t="s">
        <v>71</v>
      </c>
      <c r="D54" s="369">
        <v>24</v>
      </c>
      <c r="E54" s="369">
        <v>36.000000000000007</v>
      </c>
      <c r="F54" s="369">
        <v>30</v>
      </c>
      <c r="G54" s="369">
        <v>39</v>
      </c>
      <c r="H54" s="369" t="s">
        <v>71</v>
      </c>
      <c r="I54" s="369" t="s">
        <v>71</v>
      </c>
      <c r="J54" s="369">
        <v>39</v>
      </c>
      <c r="K54" s="369">
        <v>35</v>
      </c>
      <c r="L54" s="369" t="s">
        <v>71</v>
      </c>
      <c r="M54" s="369">
        <v>36.000000000000007</v>
      </c>
      <c r="N54" s="369" t="s">
        <v>71</v>
      </c>
      <c r="O54" s="369">
        <v>29</v>
      </c>
      <c r="P54" s="369" t="s">
        <v>71</v>
      </c>
      <c r="Q54" s="369">
        <v>37.000000000000007</v>
      </c>
      <c r="R54" s="369">
        <v>34</v>
      </c>
      <c r="S54" s="369">
        <v>36.000000000000007</v>
      </c>
    </row>
    <row r="55" spans="1:19" ht="12.75" customHeight="1" x14ac:dyDescent="0.2">
      <c r="A55" s="369">
        <v>2015</v>
      </c>
      <c r="B55" s="374">
        <v>42054</v>
      </c>
      <c r="C55" s="369" t="s">
        <v>71</v>
      </c>
      <c r="D55" s="369">
        <v>29</v>
      </c>
      <c r="E55" s="369">
        <v>37.000000000000007</v>
      </c>
      <c r="F55" s="369">
        <v>28</v>
      </c>
      <c r="G55" s="369">
        <v>38</v>
      </c>
      <c r="H55" s="369" t="s">
        <v>71</v>
      </c>
      <c r="I55" s="369" t="s">
        <v>71</v>
      </c>
      <c r="J55" s="369">
        <v>35</v>
      </c>
      <c r="K55" s="369">
        <v>36.000000000000007</v>
      </c>
      <c r="L55" s="369" t="s">
        <v>71</v>
      </c>
      <c r="M55" s="369">
        <v>35</v>
      </c>
      <c r="N55" s="369" t="s">
        <v>71</v>
      </c>
      <c r="O55" s="369">
        <v>33</v>
      </c>
      <c r="P55" s="369" t="s">
        <v>71</v>
      </c>
      <c r="Q55" s="369">
        <v>38</v>
      </c>
      <c r="R55" s="369">
        <v>37.000000000000007</v>
      </c>
      <c r="S55" s="369">
        <v>37.000000000000007</v>
      </c>
    </row>
    <row r="56" spans="1:19" ht="12.75" customHeight="1" x14ac:dyDescent="0.2">
      <c r="A56" s="369">
        <v>2015</v>
      </c>
      <c r="B56" s="374">
        <v>42055</v>
      </c>
      <c r="C56" s="369" t="s">
        <v>71</v>
      </c>
      <c r="D56" s="369">
        <v>30</v>
      </c>
      <c r="E56" s="369">
        <v>35</v>
      </c>
      <c r="F56" s="369">
        <v>25</v>
      </c>
      <c r="G56" s="369">
        <v>37.000000000000007</v>
      </c>
      <c r="H56" s="369" t="s">
        <v>71</v>
      </c>
      <c r="I56" s="369" t="s">
        <v>71</v>
      </c>
      <c r="J56" s="369">
        <v>35</v>
      </c>
      <c r="K56" s="369">
        <v>34</v>
      </c>
      <c r="L56" s="369" t="s">
        <v>71</v>
      </c>
      <c r="M56" s="369">
        <v>33</v>
      </c>
      <c r="N56" s="369" t="s">
        <v>71</v>
      </c>
      <c r="O56" s="369">
        <v>32</v>
      </c>
      <c r="P56" s="369" t="s">
        <v>71</v>
      </c>
      <c r="Q56" s="369">
        <v>35</v>
      </c>
      <c r="R56" s="369">
        <v>35</v>
      </c>
      <c r="S56" s="369">
        <v>32</v>
      </c>
    </row>
    <row r="57" spans="1:19" ht="12.75" customHeight="1" x14ac:dyDescent="0.2">
      <c r="A57" s="369">
        <v>2015</v>
      </c>
      <c r="B57" s="374">
        <v>42056</v>
      </c>
      <c r="C57" s="369" t="s">
        <v>71</v>
      </c>
      <c r="D57" s="369">
        <v>28</v>
      </c>
      <c r="E57" s="369">
        <v>37.000000000000007</v>
      </c>
      <c r="F57" s="369">
        <v>27</v>
      </c>
      <c r="G57" s="369">
        <v>35</v>
      </c>
      <c r="H57" s="369" t="s">
        <v>71</v>
      </c>
      <c r="I57" s="369" t="s">
        <v>71</v>
      </c>
      <c r="J57" s="369">
        <v>31</v>
      </c>
      <c r="K57" s="369">
        <v>33</v>
      </c>
      <c r="L57" s="369" t="s">
        <v>71</v>
      </c>
      <c r="M57" s="369">
        <v>36.000000000000007</v>
      </c>
      <c r="N57" s="369" t="s">
        <v>71</v>
      </c>
      <c r="O57" s="369">
        <v>24</v>
      </c>
      <c r="P57" s="369" t="s">
        <v>71</v>
      </c>
      <c r="Q57" s="369">
        <v>31</v>
      </c>
      <c r="R57" s="369">
        <v>38</v>
      </c>
      <c r="S57" s="369">
        <v>33</v>
      </c>
    </row>
    <row r="58" spans="1:19" ht="12.75" customHeight="1" x14ac:dyDescent="0.2">
      <c r="A58" s="369">
        <v>2015</v>
      </c>
      <c r="B58" s="374">
        <v>42057</v>
      </c>
      <c r="C58" s="369" t="s">
        <v>71</v>
      </c>
      <c r="D58" s="369">
        <v>19</v>
      </c>
      <c r="E58" s="369">
        <v>28</v>
      </c>
      <c r="F58" s="369">
        <v>29</v>
      </c>
      <c r="G58" s="369">
        <v>42</v>
      </c>
      <c r="H58" s="369" t="s">
        <v>71</v>
      </c>
      <c r="I58" s="369" t="s">
        <v>71</v>
      </c>
      <c r="J58" s="369">
        <v>40</v>
      </c>
      <c r="K58" s="369">
        <v>35</v>
      </c>
      <c r="L58" s="369" t="s">
        <v>71</v>
      </c>
      <c r="M58" s="369">
        <v>27</v>
      </c>
      <c r="N58" s="369" t="s">
        <v>71</v>
      </c>
      <c r="O58" s="369">
        <v>25</v>
      </c>
      <c r="P58" s="369" t="s">
        <v>71</v>
      </c>
      <c r="Q58" s="369">
        <v>35</v>
      </c>
      <c r="R58" s="369">
        <v>34</v>
      </c>
      <c r="S58" s="369">
        <v>37.000000000000007</v>
      </c>
    </row>
    <row r="59" spans="1:19" ht="12.75" customHeight="1" x14ac:dyDescent="0.2">
      <c r="A59" s="369">
        <v>2015</v>
      </c>
      <c r="B59" s="374">
        <v>42058</v>
      </c>
      <c r="C59" s="369" t="s">
        <v>71</v>
      </c>
      <c r="D59" s="369">
        <v>32</v>
      </c>
      <c r="E59" s="369">
        <v>40</v>
      </c>
      <c r="F59" s="369">
        <v>32</v>
      </c>
      <c r="G59" s="369">
        <v>41</v>
      </c>
      <c r="H59" s="369" t="s">
        <v>71</v>
      </c>
      <c r="I59" s="369" t="s">
        <v>71</v>
      </c>
      <c r="J59" s="369">
        <v>38</v>
      </c>
      <c r="K59" s="369">
        <v>39</v>
      </c>
      <c r="L59" s="369" t="s">
        <v>71</v>
      </c>
      <c r="M59" s="369">
        <v>39</v>
      </c>
      <c r="N59" s="369" t="s">
        <v>71</v>
      </c>
      <c r="O59" s="369">
        <v>35</v>
      </c>
      <c r="P59" s="369" t="s">
        <v>71</v>
      </c>
      <c r="Q59" s="369">
        <v>41</v>
      </c>
      <c r="R59" s="369">
        <v>40</v>
      </c>
      <c r="S59" s="369">
        <v>40</v>
      </c>
    </row>
    <row r="60" spans="1:19" ht="12.75" customHeight="1" x14ac:dyDescent="0.2">
      <c r="A60" s="369">
        <v>2015</v>
      </c>
      <c r="B60" s="374">
        <v>42059</v>
      </c>
      <c r="C60" s="369" t="s">
        <v>71</v>
      </c>
      <c r="D60" s="369">
        <v>23</v>
      </c>
      <c r="E60" s="369">
        <v>31</v>
      </c>
      <c r="F60" s="369">
        <v>27</v>
      </c>
      <c r="G60" s="369">
        <v>36.000000000000007</v>
      </c>
      <c r="H60" s="369" t="s">
        <v>71</v>
      </c>
      <c r="I60" s="369" t="s">
        <v>71</v>
      </c>
      <c r="J60" s="369">
        <v>34</v>
      </c>
      <c r="K60" s="369">
        <v>35</v>
      </c>
      <c r="L60" s="369" t="s">
        <v>71</v>
      </c>
      <c r="M60" s="369">
        <v>38</v>
      </c>
      <c r="N60" s="369" t="s">
        <v>71</v>
      </c>
      <c r="O60" s="369">
        <v>23</v>
      </c>
      <c r="P60" s="369" t="s">
        <v>71</v>
      </c>
      <c r="Q60" s="369">
        <v>35</v>
      </c>
      <c r="R60" s="369">
        <v>33</v>
      </c>
      <c r="S60" s="369">
        <v>35</v>
      </c>
    </row>
    <row r="61" spans="1:19" ht="12.75" customHeight="1" x14ac:dyDescent="0.2">
      <c r="A61" s="369">
        <v>2015</v>
      </c>
      <c r="B61" s="374">
        <v>42060</v>
      </c>
      <c r="C61" s="369" t="s">
        <v>71</v>
      </c>
      <c r="D61" s="369">
        <v>30</v>
      </c>
      <c r="E61" s="369">
        <v>42</v>
      </c>
      <c r="F61" s="369">
        <v>26.000000000000004</v>
      </c>
      <c r="G61" s="369">
        <v>43</v>
      </c>
      <c r="H61" s="369" t="s">
        <v>71</v>
      </c>
      <c r="I61" s="369" t="s">
        <v>71</v>
      </c>
      <c r="J61" s="369">
        <v>42</v>
      </c>
      <c r="K61" s="369">
        <v>39</v>
      </c>
      <c r="L61" s="369" t="s">
        <v>71</v>
      </c>
      <c r="M61" s="369">
        <v>39</v>
      </c>
      <c r="N61" s="369" t="s">
        <v>71</v>
      </c>
      <c r="O61" s="369">
        <v>37.000000000000007</v>
      </c>
      <c r="P61" s="369" t="s">
        <v>71</v>
      </c>
      <c r="Q61" s="369">
        <v>34</v>
      </c>
      <c r="R61" s="369">
        <v>42</v>
      </c>
      <c r="S61" s="369">
        <v>41</v>
      </c>
    </row>
    <row r="62" spans="1:19" ht="12.75" customHeight="1" x14ac:dyDescent="0.2">
      <c r="A62" s="369">
        <v>2015</v>
      </c>
      <c r="B62" s="374">
        <v>42061</v>
      </c>
      <c r="C62" s="369" t="s">
        <v>71</v>
      </c>
      <c r="D62" s="369">
        <v>28</v>
      </c>
      <c r="E62" s="369">
        <v>35</v>
      </c>
      <c r="F62" s="369">
        <v>29</v>
      </c>
      <c r="G62" s="369">
        <v>39</v>
      </c>
      <c r="H62" s="369" t="s">
        <v>71</v>
      </c>
      <c r="I62" s="369" t="s">
        <v>71</v>
      </c>
      <c r="J62" s="369">
        <v>31</v>
      </c>
      <c r="K62" s="369">
        <v>35</v>
      </c>
      <c r="L62" s="369" t="s">
        <v>71</v>
      </c>
      <c r="M62" s="369">
        <v>29</v>
      </c>
      <c r="N62" s="369" t="s">
        <v>71</v>
      </c>
      <c r="O62" s="369">
        <v>22.000000000000004</v>
      </c>
      <c r="P62" s="369" t="s">
        <v>71</v>
      </c>
      <c r="Q62" s="369">
        <v>36.000000000000007</v>
      </c>
      <c r="R62" s="369">
        <v>34</v>
      </c>
      <c r="S62" s="369">
        <v>38</v>
      </c>
    </row>
    <row r="63" spans="1:19" ht="12.75" customHeight="1" x14ac:dyDescent="0.2">
      <c r="A63" s="369">
        <v>2015</v>
      </c>
      <c r="B63" s="374">
        <v>42062</v>
      </c>
      <c r="C63" s="369" t="s">
        <v>71</v>
      </c>
      <c r="D63" s="369">
        <v>33</v>
      </c>
      <c r="E63" s="369">
        <v>37.000000000000007</v>
      </c>
      <c r="F63" s="369">
        <v>30</v>
      </c>
      <c r="G63" s="369">
        <v>41</v>
      </c>
      <c r="H63" s="369" t="s">
        <v>71</v>
      </c>
      <c r="I63" s="369" t="s">
        <v>71</v>
      </c>
      <c r="J63" s="369">
        <v>35</v>
      </c>
      <c r="K63" s="369">
        <v>38</v>
      </c>
      <c r="L63" s="369" t="s">
        <v>71</v>
      </c>
      <c r="M63" s="369">
        <v>35</v>
      </c>
      <c r="N63" s="369" t="s">
        <v>71</v>
      </c>
      <c r="O63" s="369">
        <v>35</v>
      </c>
      <c r="P63" s="369" t="s">
        <v>71</v>
      </c>
      <c r="Q63" s="369">
        <v>40</v>
      </c>
      <c r="R63" s="369">
        <v>40</v>
      </c>
      <c r="S63" s="369">
        <v>39</v>
      </c>
    </row>
    <row r="64" spans="1:19" ht="12.75" customHeight="1" x14ac:dyDescent="0.2">
      <c r="A64" s="369">
        <v>2015</v>
      </c>
      <c r="B64" s="374">
        <v>42063</v>
      </c>
      <c r="C64" s="369" t="s">
        <v>71</v>
      </c>
      <c r="D64" s="369">
        <v>33</v>
      </c>
      <c r="E64" s="369">
        <v>41</v>
      </c>
      <c r="F64" s="369">
        <v>35</v>
      </c>
      <c r="G64" s="369">
        <v>45.000000000000007</v>
      </c>
      <c r="H64" s="369" t="s">
        <v>71</v>
      </c>
      <c r="I64" s="369" t="s">
        <v>71</v>
      </c>
      <c r="J64" s="369">
        <v>44.000000000000007</v>
      </c>
      <c r="K64" s="369">
        <v>42</v>
      </c>
      <c r="L64" s="369" t="s">
        <v>71</v>
      </c>
      <c r="M64" s="369">
        <v>38</v>
      </c>
      <c r="N64" s="369" t="s">
        <v>71</v>
      </c>
      <c r="O64" s="369">
        <v>38</v>
      </c>
      <c r="P64" s="369" t="s">
        <v>71</v>
      </c>
      <c r="Q64" s="369">
        <v>44.000000000000007</v>
      </c>
      <c r="R64" s="369">
        <v>44.000000000000007</v>
      </c>
      <c r="S64" s="369">
        <v>44.000000000000007</v>
      </c>
    </row>
    <row r="65" spans="1:19" ht="12.75" customHeight="1" x14ac:dyDescent="0.2">
      <c r="A65" s="369">
        <v>2015</v>
      </c>
      <c r="B65" s="374">
        <v>42064</v>
      </c>
      <c r="C65" s="369" t="s">
        <v>71</v>
      </c>
      <c r="D65" s="369">
        <v>31</v>
      </c>
      <c r="E65" s="369">
        <v>35</v>
      </c>
      <c r="F65" s="369">
        <v>28</v>
      </c>
      <c r="G65" s="369">
        <v>36.000000000000007</v>
      </c>
      <c r="H65" s="369" t="s">
        <v>71</v>
      </c>
      <c r="I65" s="369" t="s">
        <v>71</v>
      </c>
      <c r="J65" s="369">
        <v>33</v>
      </c>
      <c r="K65" s="369">
        <v>31</v>
      </c>
      <c r="L65" s="369" t="s">
        <v>71</v>
      </c>
      <c r="M65" s="369">
        <v>36.000000000000007</v>
      </c>
      <c r="N65" s="369" t="s">
        <v>71</v>
      </c>
      <c r="O65" s="369">
        <v>28</v>
      </c>
      <c r="P65" s="369" t="s">
        <v>71</v>
      </c>
      <c r="Q65" s="369">
        <v>34</v>
      </c>
      <c r="R65" s="369">
        <v>38</v>
      </c>
      <c r="S65" s="369">
        <v>33</v>
      </c>
    </row>
    <row r="66" spans="1:19" ht="12.75" customHeight="1" x14ac:dyDescent="0.2">
      <c r="A66" s="369">
        <v>2015</v>
      </c>
      <c r="B66" s="374">
        <v>42065</v>
      </c>
      <c r="C66" s="369" t="s">
        <v>71</v>
      </c>
      <c r="D66" s="369">
        <v>37.000000000000007</v>
      </c>
      <c r="E66" s="369">
        <v>47</v>
      </c>
      <c r="F66" s="369">
        <v>36.000000000000007</v>
      </c>
      <c r="G66" s="369">
        <v>48</v>
      </c>
      <c r="H66" s="369" t="s">
        <v>71</v>
      </c>
      <c r="I66" s="369" t="s">
        <v>71</v>
      </c>
      <c r="J66" s="369">
        <v>44.000000000000007</v>
      </c>
      <c r="K66" s="369">
        <v>45.000000000000007</v>
      </c>
      <c r="L66" s="369">
        <v>45.000000000000007</v>
      </c>
      <c r="M66" s="369">
        <v>45.000000000000007</v>
      </c>
      <c r="N66" s="369" t="s">
        <v>71</v>
      </c>
      <c r="O66" s="369">
        <v>43</v>
      </c>
      <c r="P66" s="369">
        <v>46</v>
      </c>
      <c r="Q66" s="369">
        <v>47</v>
      </c>
      <c r="R66" s="369">
        <v>47</v>
      </c>
      <c r="S66" s="369">
        <v>47</v>
      </c>
    </row>
    <row r="67" spans="1:19" ht="12.75" customHeight="1" x14ac:dyDescent="0.2">
      <c r="A67" s="369">
        <v>2015</v>
      </c>
      <c r="B67" s="374">
        <v>42066</v>
      </c>
      <c r="C67" s="369">
        <v>43</v>
      </c>
      <c r="D67" s="369">
        <v>28</v>
      </c>
      <c r="E67" s="369">
        <v>41</v>
      </c>
      <c r="F67" s="369">
        <v>29</v>
      </c>
      <c r="G67" s="369">
        <v>38</v>
      </c>
      <c r="H67" s="369">
        <v>41</v>
      </c>
      <c r="I67" s="369" t="s">
        <v>71</v>
      </c>
      <c r="J67" s="369">
        <v>38</v>
      </c>
      <c r="K67" s="369">
        <v>35</v>
      </c>
      <c r="L67" s="369">
        <v>26.000000000000004</v>
      </c>
      <c r="M67" s="369">
        <v>41</v>
      </c>
      <c r="N67" s="369" t="s">
        <v>71</v>
      </c>
      <c r="O67" s="369">
        <v>22.000000000000004</v>
      </c>
      <c r="P67" s="369">
        <v>35</v>
      </c>
      <c r="Q67" s="369">
        <v>36.000000000000007</v>
      </c>
      <c r="R67" s="369">
        <v>40</v>
      </c>
      <c r="S67" s="369">
        <v>38</v>
      </c>
    </row>
    <row r="68" spans="1:19" ht="12.75" customHeight="1" x14ac:dyDescent="0.2">
      <c r="A68" s="369">
        <v>2015</v>
      </c>
      <c r="B68" s="374">
        <v>42067</v>
      </c>
      <c r="C68" s="369">
        <v>22.000000000000004</v>
      </c>
      <c r="D68" s="369">
        <v>11.000000000000002</v>
      </c>
      <c r="E68" s="369">
        <v>21</v>
      </c>
      <c r="F68" s="369">
        <v>14</v>
      </c>
      <c r="G68" s="369">
        <v>34</v>
      </c>
      <c r="H68" s="369">
        <v>19</v>
      </c>
      <c r="I68" s="369" t="s">
        <v>71</v>
      </c>
      <c r="J68" s="369">
        <v>21</v>
      </c>
      <c r="K68" s="369">
        <v>25</v>
      </c>
      <c r="L68" s="369">
        <v>17</v>
      </c>
      <c r="M68" s="369">
        <v>16</v>
      </c>
      <c r="N68" s="369" t="s">
        <v>71</v>
      </c>
      <c r="O68" s="369">
        <v>17</v>
      </c>
      <c r="P68" s="369">
        <v>35</v>
      </c>
      <c r="Q68" s="369">
        <v>24</v>
      </c>
      <c r="R68" s="369">
        <v>22.000000000000004</v>
      </c>
      <c r="S68" s="369">
        <v>26.000000000000004</v>
      </c>
    </row>
    <row r="69" spans="1:19" ht="12.75" customHeight="1" x14ac:dyDescent="0.2">
      <c r="A69" s="369">
        <v>2015</v>
      </c>
      <c r="B69" s="374">
        <v>42068</v>
      </c>
      <c r="C69" s="369">
        <v>41</v>
      </c>
      <c r="D69" s="369">
        <v>26.000000000000004</v>
      </c>
      <c r="E69" s="369">
        <v>40</v>
      </c>
      <c r="F69" s="369">
        <v>29</v>
      </c>
      <c r="G69" s="369">
        <v>38</v>
      </c>
      <c r="H69" s="369">
        <v>33</v>
      </c>
      <c r="I69" s="369" t="s">
        <v>71</v>
      </c>
      <c r="J69" s="369">
        <v>31</v>
      </c>
      <c r="K69" s="369">
        <v>35</v>
      </c>
      <c r="L69" s="369">
        <v>30</v>
      </c>
      <c r="M69" s="369">
        <v>36.000000000000007</v>
      </c>
      <c r="N69" s="369" t="s">
        <v>71</v>
      </c>
      <c r="O69" s="369">
        <v>29</v>
      </c>
      <c r="P69" s="369">
        <v>38</v>
      </c>
      <c r="Q69" s="369">
        <v>37.000000000000007</v>
      </c>
      <c r="R69" s="369">
        <v>36.000000000000007</v>
      </c>
      <c r="S69" s="369">
        <v>38</v>
      </c>
    </row>
    <row r="70" spans="1:19" ht="12.75" customHeight="1" x14ac:dyDescent="0.2">
      <c r="A70" s="369">
        <v>2015</v>
      </c>
      <c r="B70" s="374">
        <v>42069</v>
      </c>
      <c r="C70" s="369">
        <v>33</v>
      </c>
      <c r="D70" s="369">
        <v>26.000000000000004</v>
      </c>
      <c r="E70" s="369">
        <v>31</v>
      </c>
      <c r="F70" s="369">
        <v>24</v>
      </c>
      <c r="G70" s="369">
        <v>39</v>
      </c>
      <c r="H70" s="369">
        <v>31</v>
      </c>
      <c r="I70" s="369">
        <v>30</v>
      </c>
      <c r="J70" s="369">
        <v>36.000000000000007</v>
      </c>
      <c r="K70" s="369">
        <v>36.000000000000007</v>
      </c>
      <c r="L70" s="369">
        <v>32</v>
      </c>
      <c r="M70" s="369">
        <v>30</v>
      </c>
      <c r="N70" s="369" t="s">
        <v>71</v>
      </c>
      <c r="O70" s="369">
        <v>30</v>
      </c>
      <c r="P70" s="369">
        <v>38</v>
      </c>
      <c r="Q70" s="369">
        <v>37.000000000000007</v>
      </c>
      <c r="R70" s="369">
        <v>36.000000000000007</v>
      </c>
      <c r="S70" s="369">
        <v>35</v>
      </c>
    </row>
    <row r="71" spans="1:19" ht="12.75" customHeight="1" x14ac:dyDescent="0.2">
      <c r="A71" s="369">
        <v>2015</v>
      </c>
      <c r="B71" s="374">
        <v>42070</v>
      </c>
      <c r="C71" s="369">
        <v>49</v>
      </c>
      <c r="D71" s="369">
        <v>38</v>
      </c>
      <c r="E71" s="369">
        <v>43</v>
      </c>
      <c r="F71" s="369">
        <v>35</v>
      </c>
      <c r="G71" s="369">
        <v>49</v>
      </c>
      <c r="H71" s="369">
        <v>46</v>
      </c>
      <c r="I71" s="369">
        <v>49</v>
      </c>
      <c r="J71" s="369">
        <v>45.000000000000007</v>
      </c>
      <c r="K71" s="369">
        <v>43</v>
      </c>
      <c r="L71" s="369">
        <v>41</v>
      </c>
      <c r="M71" s="369">
        <v>45.000000000000007</v>
      </c>
      <c r="N71" s="369" t="s">
        <v>71</v>
      </c>
      <c r="O71" s="369">
        <v>38</v>
      </c>
      <c r="P71" s="369">
        <v>49</v>
      </c>
      <c r="Q71" s="369">
        <v>44.000000000000007</v>
      </c>
      <c r="R71" s="369">
        <v>48</v>
      </c>
      <c r="S71" s="369">
        <v>44.000000000000007</v>
      </c>
    </row>
    <row r="72" spans="1:19" ht="12.75" customHeight="1" x14ac:dyDescent="0.2">
      <c r="A72" s="369">
        <v>2015</v>
      </c>
      <c r="B72" s="374">
        <v>42071</v>
      </c>
      <c r="C72" s="369">
        <v>59.000000000000007</v>
      </c>
      <c r="D72" s="369">
        <v>45.000000000000007</v>
      </c>
      <c r="E72" s="369">
        <v>58</v>
      </c>
      <c r="F72" s="369">
        <v>42</v>
      </c>
      <c r="G72" s="369">
        <v>52.000000000000007</v>
      </c>
      <c r="H72" s="369">
        <v>57</v>
      </c>
      <c r="I72" s="369">
        <v>57</v>
      </c>
      <c r="J72" s="369">
        <v>49</v>
      </c>
      <c r="K72" s="369">
        <v>49</v>
      </c>
      <c r="L72" s="369">
        <v>49</v>
      </c>
      <c r="M72" s="369">
        <v>56</v>
      </c>
      <c r="N72" s="369" t="s">
        <v>71</v>
      </c>
      <c r="O72" s="369">
        <v>49</v>
      </c>
      <c r="P72" s="369">
        <v>50</v>
      </c>
      <c r="Q72" s="369">
        <v>54</v>
      </c>
      <c r="R72" s="369">
        <v>55</v>
      </c>
      <c r="S72" s="369">
        <v>53.000000000000007</v>
      </c>
    </row>
    <row r="73" spans="1:19" ht="12.75" customHeight="1" x14ac:dyDescent="0.2">
      <c r="A73" s="369">
        <v>2015</v>
      </c>
      <c r="B73" s="374">
        <v>42072</v>
      </c>
      <c r="C73" s="369">
        <v>48</v>
      </c>
      <c r="D73" s="369">
        <v>37.000000000000007</v>
      </c>
      <c r="E73" s="369">
        <v>52.000000000000007</v>
      </c>
      <c r="F73" s="369">
        <v>30</v>
      </c>
      <c r="G73" s="369">
        <v>53.000000000000007</v>
      </c>
      <c r="H73" s="369">
        <v>47</v>
      </c>
      <c r="I73" s="369">
        <v>50</v>
      </c>
      <c r="J73" s="369">
        <v>51.000000000000007</v>
      </c>
      <c r="K73" s="369">
        <v>46</v>
      </c>
      <c r="L73" s="369">
        <v>46</v>
      </c>
      <c r="M73" s="369">
        <v>43</v>
      </c>
      <c r="N73" s="369" t="s">
        <v>71</v>
      </c>
      <c r="O73" s="369">
        <v>45.000000000000007</v>
      </c>
      <c r="P73" s="369">
        <v>51.000000000000007</v>
      </c>
      <c r="Q73" s="369">
        <v>50</v>
      </c>
      <c r="R73" s="369">
        <v>51.000000000000007</v>
      </c>
      <c r="S73" s="369">
        <v>51.000000000000007</v>
      </c>
    </row>
    <row r="74" spans="1:19" ht="12.75" customHeight="1" x14ac:dyDescent="0.2">
      <c r="A74" s="369">
        <v>2015</v>
      </c>
      <c r="B74" s="374">
        <v>42073</v>
      </c>
      <c r="C74" s="369">
        <v>48</v>
      </c>
      <c r="D74" s="369">
        <v>18.000000000000004</v>
      </c>
      <c r="E74" s="369">
        <v>43</v>
      </c>
      <c r="F74" s="369">
        <v>28</v>
      </c>
      <c r="G74" s="369">
        <v>43</v>
      </c>
      <c r="H74" s="369">
        <v>42</v>
      </c>
      <c r="I74" s="369">
        <v>51.000000000000007</v>
      </c>
      <c r="J74" s="369">
        <v>24</v>
      </c>
      <c r="K74" s="369">
        <v>23</v>
      </c>
      <c r="L74" s="369">
        <v>14</v>
      </c>
      <c r="M74" s="369">
        <v>44.000000000000007</v>
      </c>
      <c r="N74" s="369">
        <v>49</v>
      </c>
      <c r="O74" s="369">
        <v>5</v>
      </c>
      <c r="P74" s="369">
        <v>37.000000000000007</v>
      </c>
      <c r="Q74" s="369">
        <v>38</v>
      </c>
      <c r="R74" s="369">
        <v>36.000000000000007</v>
      </c>
      <c r="S74" s="369">
        <v>44.000000000000007</v>
      </c>
    </row>
    <row r="75" spans="1:19" ht="12.75" customHeight="1" x14ac:dyDescent="0.2">
      <c r="A75" s="369">
        <v>2015</v>
      </c>
      <c r="B75" s="374">
        <v>42074</v>
      </c>
      <c r="C75" s="369">
        <v>45.000000000000007</v>
      </c>
      <c r="D75" s="369">
        <v>30</v>
      </c>
      <c r="E75" s="369">
        <v>43</v>
      </c>
      <c r="F75" s="369">
        <v>35</v>
      </c>
      <c r="G75" s="369">
        <v>53.000000000000007</v>
      </c>
      <c r="H75" s="369">
        <v>45.000000000000007</v>
      </c>
      <c r="I75" s="369">
        <v>48</v>
      </c>
      <c r="J75" s="369">
        <v>45.000000000000007</v>
      </c>
      <c r="K75" s="369">
        <v>43</v>
      </c>
      <c r="L75" s="369">
        <v>45.000000000000007</v>
      </c>
      <c r="M75" s="369">
        <v>38</v>
      </c>
      <c r="N75" s="369">
        <v>46</v>
      </c>
      <c r="O75" s="369">
        <v>45.000000000000007</v>
      </c>
      <c r="P75" s="369">
        <v>51.000000000000007</v>
      </c>
      <c r="Q75" s="369">
        <v>49</v>
      </c>
      <c r="R75" s="369">
        <v>49</v>
      </c>
      <c r="S75" s="369">
        <v>52.000000000000007</v>
      </c>
    </row>
    <row r="76" spans="1:19" ht="12.75" customHeight="1" x14ac:dyDescent="0.2">
      <c r="A76" s="369">
        <v>2015</v>
      </c>
      <c r="B76" s="374">
        <v>42075</v>
      </c>
      <c r="C76" s="369">
        <v>47</v>
      </c>
      <c r="D76" s="369">
        <v>39</v>
      </c>
      <c r="E76" s="369">
        <v>46</v>
      </c>
      <c r="F76" s="369">
        <v>36.000000000000007</v>
      </c>
      <c r="G76" s="369">
        <v>48</v>
      </c>
      <c r="H76" s="369">
        <v>44.000000000000007</v>
      </c>
      <c r="I76" s="369">
        <v>48</v>
      </c>
      <c r="J76" s="369">
        <v>43</v>
      </c>
      <c r="K76" s="369">
        <v>45.000000000000007</v>
      </c>
      <c r="L76" s="369">
        <v>45.000000000000007</v>
      </c>
      <c r="M76" s="369">
        <v>43</v>
      </c>
      <c r="N76" s="369">
        <v>45.000000000000007</v>
      </c>
      <c r="O76" s="369">
        <v>43</v>
      </c>
      <c r="P76" s="369">
        <v>46</v>
      </c>
      <c r="Q76" s="369">
        <v>46</v>
      </c>
      <c r="R76" s="369">
        <v>46</v>
      </c>
      <c r="S76" s="369">
        <v>47</v>
      </c>
    </row>
    <row r="77" spans="1:19" ht="12.75" customHeight="1" x14ac:dyDescent="0.2">
      <c r="A77" s="369">
        <v>2015</v>
      </c>
      <c r="B77" s="374">
        <v>42076</v>
      </c>
      <c r="C77" s="369">
        <v>45.000000000000007</v>
      </c>
      <c r="D77" s="369">
        <v>38</v>
      </c>
      <c r="E77" s="369">
        <v>45.000000000000007</v>
      </c>
      <c r="F77" s="369">
        <v>34</v>
      </c>
      <c r="G77" s="369">
        <v>40</v>
      </c>
      <c r="H77" s="369">
        <v>44.000000000000007</v>
      </c>
      <c r="I77" s="369">
        <v>45.000000000000007</v>
      </c>
      <c r="J77" s="369">
        <v>38</v>
      </c>
      <c r="K77" s="369">
        <v>38</v>
      </c>
      <c r="L77" s="369">
        <v>33</v>
      </c>
      <c r="M77" s="369">
        <v>45.000000000000007</v>
      </c>
      <c r="N77" s="369">
        <v>48</v>
      </c>
      <c r="O77" s="369">
        <v>28</v>
      </c>
      <c r="P77" s="369">
        <v>36.000000000000007</v>
      </c>
      <c r="Q77" s="369">
        <v>41</v>
      </c>
      <c r="R77" s="369">
        <v>43</v>
      </c>
      <c r="S77" s="369">
        <v>40</v>
      </c>
    </row>
    <row r="78" spans="1:19" ht="12.75" customHeight="1" x14ac:dyDescent="0.2">
      <c r="A78" s="369">
        <v>2015</v>
      </c>
      <c r="B78" s="374">
        <v>42077</v>
      </c>
      <c r="C78" s="369">
        <v>42</v>
      </c>
      <c r="D78" s="369">
        <v>20</v>
      </c>
      <c r="E78" s="369">
        <v>42</v>
      </c>
      <c r="F78" s="369">
        <v>22.000000000000004</v>
      </c>
      <c r="G78" s="369">
        <v>33</v>
      </c>
      <c r="H78" s="369">
        <v>30</v>
      </c>
      <c r="I78" s="369">
        <v>42</v>
      </c>
      <c r="J78" s="369">
        <v>34</v>
      </c>
      <c r="K78" s="369">
        <v>29</v>
      </c>
      <c r="L78" s="369">
        <v>26.000000000000004</v>
      </c>
      <c r="M78" s="369">
        <v>37.000000000000007</v>
      </c>
      <c r="N78" s="369">
        <v>43</v>
      </c>
      <c r="O78" s="369">
        <v>21</v>
      </c>
      <c r="P78" s="369">
        <v>36.000000000000007</v>
      </c>
      <c r="Q78" s="369">
        <v>30</v>
      </c>
      <c r="R78" s="369">
        <v>30</v>
      </c>
      <c r="S78" s="369">
        <v>30</v>
      </c>
    </row>
    <row r="79" spans="1:19" ht="12.75" customHeight="1" x14ac:dyDescent="0.2">
      <c r="A79" s="369">
        <v>2015</v>
      </c>
      <c r="B79" s="374">
        <v>42078</v>
      </c>
      <c r="C79" s="369">
        <v>39</v>
      </c>
      <c r="D79" s="369">
        <v>36.000000000000007</v>
      </c>
      <c r="E79" s="369">
        <v>38</v>
      </c>
      <c r="F79" s="369">
        <v>33</v>
      </c>
      <c r="G79" s="369">
        <v>42</v>
      </c>
      <c r="H79" s="369">
        <v>38</v>
      </c>
      <c r="I79" s="369">
        <v>37.000000000000007</v>
      </c>
      <c r="J79" s="369">
        <v>33</v>
      </c>
      <c r="K79" s="369">
        <v>35</v>
      </c>
      <c r="L79" s="369">
        <v>37.000000000000007</v>
      </c>
      <c r="M79" s="369">
        <v>39</v>
      </c>
      <c r="N79" s="369">
        <v>36.000000000000007</v>
      </c>
      <c r="O79" s="369">
        <v>37.000000000000007</v>
      </c>
      <c r="P79" s="369">
        <v>41</v>
      </c>
      <c r="Q79" s="369">
        <v>38</v>
      </c>
      <c r="R79" s="369">
        <v>39</v>
      </c>
      <c r="S79" s="369">
        <v>39</v>
      </c>
    </row>
    <row r="80" spans="1:19" ht="12.75" customHeight="1" x14ac:dyDescent="0.2">
      <c r="A80" s="369">
        <v>2015</v>
      </c>
      <c r="B80" s="374">
        <v>42079</v>
      </c>
      <c r="C80" s="369">
        <v>43</v>
      </c>
      <c r="D80" s="369">
        <v>26.000000000000004</v>
      </c>
      <c r="E80" s="369">
        <v>42</v>
      </c>
      <c r="F80" s="369">
        <v>23</v>
      </c>
      <c r="G80" s="369">
        <v>41</v>
      </c>
      <c r="H80" s="369">
        <v>38</v>
      </c>
      <c r="I80" s="369">
        <v>35</v>
      </c>
      <c r="J80" s="369">
        <v>38</v>
      </c>
      <c r="K80" s="369">
        <v>36.000000000000007</v>
      </c>
      <c r="L80" s="369">
        <v>27</v>
      </c>
      <c r="M80" s="369">
        <v>42</v>
      </c>
      <c r="N80" s="369">
        <v>39</v>
      </c>
      <c r="O80" s="369">
        <v>30</v>
      </c>
      <c r="P80" s="369">
        <v>40</v>
      </c>
      <c r="Q80" s="369">
        <v>37.000000000000007</v>
      </c>
      <c r="R80" s="369">
        <v>40</v>
      </c>
      <c r="S80" s="369">
        <v>39</v>
      </c>
    </row>
    <row r="81" spans="1:19" ht="12.75" customHeight="1" x14ac:dyDescent="0.2">
      <c r="A81" s="369">
        <v>2015</v>
      </c>
      <c r="B81" s="374">
        <v>42080</v>
      </c>
      <c r="C81" s="369">
        <v>44.000000000000007</v>
      </c>
      <c r="D81" s="369">
        <v>37.000000000000007</v>
      </c>
      <c r="E81" s="369">
        <v>44.000000000000007</v>
      </c>
      <c r="F81" s="369">
        <v>35</v>
      </c>
      <c r="G81" s="369">
        <v>42</v>
      </c>
      <c r="H81" s="369">
        <v>43</v>
      </c>
      <c r="I81" s="369">
        <v>41</v>
      </c>
      <c r="J81" s="369">
        <v>36.000000000000007</v>
      </c>
      <c r="K81" s="369">
        <v>38</v>
      </c>
      <c r="L81" s="369">
        <v>40</v>
      </c>
      <c r="M81" s="369">
        <v>40</v>
      </c>
      <c r="N81" s="369">
        <v>40</v>
      </c>
      <c r="O81" s="369">
        <v>38</v>
      </c>
      <c r="P81" s="369">
        <v>41</v>
      </c>
      <c r="Q81" s="369">
        <v>41</v>
      </c>
      <c r="R81" s="369">
        <v>41</v>
      </c>
      <c r="S81" s="369">
        <v>41</v>
      </c>
    </row>
    <row r="82" spans="1:19" ht="12.75" customHeight="1" x14ac:dyDescent="0.2">
      <c r="A82" s="369">
        <v>2015</v>
      </c>
      <c r="B82" s="374">
        <v>42081</v>
      </c>
      <c r="C82" s="369">
        <v>45.000000000000007</v>
      </c>
      <c r="D82" s="369">
        <v>38</v>
      </c>
      <c r="E82" s="369">
        <v>44.000000000000007</v>
      </c>
      <c r="F82" s="369">
        <v>41</v>
      </c>
      <c r="G82" s="369">
        <v>44.000000000000007</v>
      </c>
      <c r="H82" s="369">
        <v>44.000000000000007</v>
      </c>
      <c r="I82" s="369">
        <v>43</v>
      </c>
      <c r="J82" s="369">
        <v>40</v>
      </c>
      <c r="K82" s="369">
        <v>41</v>
      </c>
      <c r="L82" s="369">
        <v>40</v>
      </c>
      <c r="M82" s="369">
        <v>43</v>
      </c>
      <c r="N82" s="369">
        <v>42</v>
      </c>
      <c r="O82" s="369">
        <v>39</v>
      </c>
      <c r="P82" s="369">
        <v>43</v>
      </c>
      <c r="Q82" s="369">
        <v>43</v>
      </c>
      <c r="R82" s="369">
        <v>43</v>
      </c>
      <c r="S82" s="369">
        <v>44.000000000000007</v>
      </c>
    </row>
    <row r="83" spans="1:19" ht="12.75" customHeight="1" x14ac:dyDescent="0.2">
      <c r="A83" s="369">
        <v>2015</v>
      </c>
      <c r="B83" s="374">
        <v>42082</v>
      </c>
      <c r="C83" s="369">
        <v>43</v>
      </c>
      <c r="D83" s="369">
        <v>41</v>
      </c>
      <c r="E83" s="369">
        <v>43</v>
      </c>
      <c r="F83" s="369">
        <v>40</v>
      </c>
      <c r="G83" s="369">
        <v>48</v>
      </c>
      <c r="H83" s="369">
        <v>40</v>
      </c>
      <c r="I83" s="369">
        <v>44.000000000000007</v>
      </c>
      <c r="J83" s="369">
        <v>43</v>
      </c>
      <c r="K83" s="369">
        <v>43</v>
      </c>
      <c r="L83" s="369">
        <v>44.000000000000007</v>
      </c>
      <c r="M83" s="369">
        <v>38</v>
      </c>
      <c r="N83" s="369">
        <v>43</v>
      </c>
      <c r="O83" s="369">
        <v>42</v>
      </c>
      <c r="P83" s="369">
        <v>46</v>
      </c>
      <c r="Q83" s="369">
        <v>45.000000000000007</v>
      </c>
      <c r="R83" s="369">
        <v>46</v>
      </c>
      <c r="S83" s="369">
        <v>45.000000000000007</v>
      </c>
    </row>
    <row r="84" spans="1:19" ht="12.75" customHeight="1" x14ac:dyDescent="0.2">
      <c r="A84" s="369">
        <v>2015</v>
      </c>
      <c r="B84" s="374">
        <v>42083</v>
      </c>
      <c r="C84" s="369">
        <v>42</v>
      </c>
      <c r="D84" s="369">
        <v>25</v>
      </c>
      <c r="E84" s="369">
        <v>44.000000000000007</v>
      </c>
      <c r="F84" s="369">
        <v>30</v>
      </c>
      <c r="G84" s="369">
        <v>36.000000000000007</v>
      </c>
      <c r="H84" s="369">
        <v>35</v>
      </c>
      <c r="I84" s="369">
        <v>42</v>
      </c>
      <c r="J84" s="369">
        <v>19</v>
      </c>
      <c r="K84" s="369">
        <v>31</v>
      </c>
      <c r="L84" s="369">
        <v>31</v>
      </c>
      <c r="M84" s="369">
        <v>40</v>
      </c>
      <c r="N84" s="369">
        <v>44.000000000000007</v>
      </c>
      <c r="O84" s="369">
        <v>21</v>
      </c>
      <c r="P84" s="369">
        <v>35</v>
      </c>
      <c r="Q84" s="369">
        <v>33</v>
      </c>
      <c r="R84" s="369">
        <v>35</v>
      </c>
      <c r="S84" s="369">
        <v>35</v>
      </c>
    </row>
    <row r="85" spans="1:19" ht="12.75" customHeight="1" x14ac:dyDescent="0.2">
      <c r="A85" s="369">
        <v>2015</v>
      </c>
      <c r="B85" s="374">
        <v>42084</v>
      </c>
      <c r="C85" s="369">
        <v>39</v>
      </c>
      <c r="D85" s="369">
        <v>31</v>
      </c>
      <c r="E85" s="369">
        <v>41</v>
      </c>
      <c r="F85" s="369">
        <v>33</v>
      </c>
      <c r="G85" s="369">
        <v>41</v>
      </c>
      <c r="H85" s="369" t="s">
        <v>71</v>
      </c>
      <c r="I85" s="369">
        <v>40</v>
      </c>
      <c r="J85" s="369">
        <v>39</v>
      </c>
      <c r="K85" s="369">
        <v>36.000000000000007</v>
      </c>
      <c r="L85" s="369">
        <v>37.000000000000007</v>
      </c>
      <c r="M85" s="369">
        <v>39</v>
      </c>
      <c r="N85" s="369">
        <v>37.000000000000007</v>
      </c>
      <c r="O85" s="369">
        <v>35</v>
      </c>
      <c r="P85" s="369">
        <v>39</v>
      </c>
      <c r="Q85" s="369">
        <v>41</v>
      </c>
      <c r="R85" s="369">
        <v>42</v>
      </c>
      <c r="S85" s="369">
        <v>41</v>
      </c>
    </row>
    <row r="86" spans="1:19" ht="12.75" customHeight="1" x14ac:dyDescent="0.2">
      <c r="A86" s="369">
        <v>2015</v>
      </c>
      <c r="B86" s="374">
        <v>42085</v>
      </c>
      <c r="C86" s="369">
        <v>43</v>
      </c>
      <c r="D86" s="369">
        <v>39</v>
      </c>
      <c r="E86" s="369">
        <v>43</v>
      </c>
      <c r="F86" s="369">
        <v>42</v>
      </c>
      <c r="G86" s="369">
        <v>41</v>
      </c>
      <c r="H86" s="369" t="s">
        <v>71</v>
      </c>
      <c r="I86" s="369">
        <v>44.000000000000007</v>
      </c>
      <c r="J86" s="369">
        <v>38</v>
      </c>
      <c r="K86" s="369">
        <v>39</v>
      </c>
      <c r="L86" s="369">
        <v>40</v>
      </c>
      <c r="M86" s="369">
        <v>43</v>
      </c>
      <c r="N86" s="369">
        <v>42</v>
      </c>
      <c r="O86" s="369">
        <v>39</v>
      </c>
      <c r="P86" s="369">
        <v>38</v>
      </c>
      <c r="Q86" s="369">
        <v>43</v>
      </c>
      <c r="R86" s="369">
        <v>43</v>
      </c>
      <c r="S86" s="369">
        <v>43</v>
      </c>
    </row>
    <row r="87" spans="1:19" ht="12.75" customHeight="1" x14ac:dyDescent="0.2">
      <c r="A87" s="369">
        <v>2015</v>
      </c>
      <c r="B87" s="374">
        <v>42086</v>
      </c>
      <c r="C87" s="369">
        <v>37.000000000000007</v>
      </c>
      <c r="D87" s="369">
        <v>38</v>
      </c>
      <c r="E87" s="369">
        <v>36.000000000000007</v>
      </c>
      <c r="F87" s="369">
        <v>37.000000000000007</v>
      </c>
      <c r="G87" s="369">
        <v>43</v>
      </c>
      <c r="H87" s="369">
        <v>38</v>
      </c>
      <c r="I87" s="369">
        <v>39</v>
      </c>
      <c r="J87" s="369">
        <v>37.000000000000007</v>
      </c>
      <c r="K87" s="369">
        <v>37.000000000000007</v>
      </c>
      <c r="L87" s="369">
        <v>39</v>
      </c>
      <c r="M87" s="369">
        <v>34</v>
      </c>
      <c r="N87" s="369">
        <v>38</v>
      </c>
      <c r="O87" s="369">
        <v>38</v>
      </c>
      <c r="P87" s="369">
        <v>41</v>
      </c>
      <c r="Q87" s="369">
        <v>39</v>
      </c>
      <c r="R87" s="369">
        <v>41</v>
      </c>
      <c r="S87" s="369">
        <v>40</v>
      </c>
    </row>
    <row r="88" spans="1:19" ht="12.75" customHeight="1" x14ac:dyDescent="0.2">
      <c r="A88" s="369">
        <v>2015</v>
      </c>
      <c r="B88" s="374">
        <v>42087</v>
      </c>
      <c r="C88" s="369">
        <v>30</v>
      </c>
      <c r="D88" s="369">
        <v>26.000000000000004</v>
      </c>
      <c r="E88" s="369">
        <v>31</v>
      </c>
      <c r="F88" s="369">
        <v>19</v>
      </c>
      <c r="G88" s="369">
        <v>45.000000000000007</v>
      </c>
      <c r="H88" s="369">
        <v>24</v>
      </c>
      <c r="I88" s="369">
        <v>26.000000000000004</v>
      </c>
      <c r="J88" s="369">
        <v>38</v>
      </c>
      <c r="K88" s="369">
        <v>33</v>
      </c>
      <c r="L88" s="369">
        <v>36.000000000000007</v>
      </c>
      <c r="M88" s="369">
        <v>27</v>
      </c>
      <c r="N88" s="369">
        <v>21</v>
      </c>
      <c r="O88" s="369">
        <v>34</v>
      </c>
      <c r="P88" s="369">
        <v>39</v>
      </c>
      <c r="Q88" s="369">
        <v>34</v>
      </c>
      <c r="R88" s="369">
        <v>35</v>
      </c>
      <c r="S88" s="369">
        <v>35</v>
      </c>
    </row>
    <row r="89" spans="1:19" ht="12.75" customHeight="1" x14ac:dyDescent="0.2">
      <c r="A89" s="369">
        <v>2015</v>
      </c>
      <c r="B89" s="374">
        <v>42088</v>
      </c>
      <c r="C89" s="369">
        <v>38</v>
      </c>
      <c r="D89" s="369">
        <v>25</v>
      </c>
      <c r="E89" s="369">
        <v>39</v>
      </c>
      <c r="F89" s="369">
        <v>26.000000000000004</v>
      </c>
      <c r="G89" s="369">
        <v>33</v>
      </c>
      <c r="H89" s="369">
        <v>34</v>
      </c>
      <c r="I89" s="369">
        <v>37.000000000000007</v>
      </c>
      <c r="J89" s="369">
        <v>27</v>
      </c>
      <c r="K89" s="369">
        <v>27</v>
      </c>
      <c r="L89" s="369">
        <v>21</v>
      </c>
      <c r="M89" s="369">
        <v>35</v>
      </c>
      <c r="N89" s="369">
        <v>35</v>
      </c>
      <c r="O89" s="369">
        <v>16</v>
      </c>
      <c r="P89" s="369">
        <v>30</v>
      </c>
      <c r="Q89" s="369">
        <v>33</v>
      </c>
      <c r="R89" s="369">
        <v>34</v>
      </c>
      <c r="S89" s="369">
        <v>32</v>
      </c>
    </row>
    <row r="90" spans="1:19" ht="12.75" customHeight="1" x14ac:dyDescent="0.2">
      <c r="A90" s="369">
        <v>2015</v>
      </c>
      <c r="B90" s="374">
        <v>42089</v>
      </c>
      <c r="C90" s="369">
        <v>37.000000000000007</v>
      </c>
      <c r="D90" s="369">
        <v>18.000000000000004</v>
      </c>
      <c r="E90" s="369">
        <v>40</v>
      </c>
      <c r="F90" s="369">
        <v>26.000000000000004</v>
      </c>
      <c r="G90" s="369">
        <v>29</v>
      </c>
      <c r="H90" s="369">
        <v>35</v>
      </c>
      <c r="I90" s="369">
        <v>35</v>
      </c>
      <c r="J90" s="369">
        <v>16</v>
      </c>
      <c r="K90" s="369">
        <v>25</v>
      </c>
      <c r="L90" s="369">
        <v>21</v>
      </c>
      <c r="M90" s="369">
        <v>35</v>
      </c>
      <c r="N90" s="369">
        <v>38</v>
      </c>
      <c r="O90" s="369">
        <v>23</v>
      </c>
      <c r="P90" s="369">
        <v>29</v>
      </c>
      <c r="Q90" s="369">
        <v>30</v>
      </c>
      <c r="R90" s="369">
        <v>29</v>
      </c>
      <c r="S90" s="369">
        <v>29</v>
      </c>
    </row>
    <row r="91" spans="1:19" ht="12.75" customHeight="1" x14ac:dyDescent="0.2">
      <c r="A91" s="369">
        <v>2015</v>
      </c>
      <c r="B91" s="374">
        <v>42090</v>
      </c>
      <c r="C91" s="369">
        <v>32</v>
      </c>
      <c r="D91" s="369">
        <v>33</v>
      </c>
      <c r="E91" s="369">
        <v>31</v>
      </c>
      <c r="F91" s="369">
        <v>30</v>
      </c>
      <c r="G91" s="369">
        <v>36.000000000000007</v>
      </c>
      <c r="H91" s="369">
        <v>30</v>
      </c>
      <c r="I91" s="369">
        <v>34</v>
      </c>
      <c r="J91" s="369">
        <v>29</v>
      </c>
      <c r="K91" s="369">
        <v>33</v>
      </c>
      <c r="L91" s="369">
        <v>32</v>
      </c>
      <c r="M91" s="369">
        <v>25</v>
      </c>
      <c r="N91" s="369">
        <v>29</v>
      </c>
      <c r="O91" s="369">
        <v>32</v>
      </c>
      <c r="P91" s="369">
        <v>36.000000000000007</v>
      </c>
      <c r="Q91" s="369">
        <v>34</v>
      </c>
      <c r="R91" s="369">
        <v>33</v>
      </c>
      <c r="S91" s="369">
        <v>35</v>
      </c>
    </row>
    <row r="92" spans="1:19" ht="12.75" customHeight="1" x14ac:dyDescent="0.2">
      <c r="A92" s="369">
        <v>2015</v>
      </c>
      <c r="B92" s="374">
        <v>42091</v>
      </c>
      <c r="C92" s="369">
        <v>37.000000000000007</v>
      </c>
      <c r="D92" s="369">
        <v>37.000000000000007</v>
      </c>
      <c r="E92" s="369">
        <v>37.000000000000007</v>
      </c>
      <c r="F92" s="369">
        <v>38</v>
      </c>
      <c r="G92" s="369">
        <v>40</v>
      </c>
      <c r="H92" s="369">
        <v>39</v>
      </c>
      <c r="I92" s="369">
        <v>40</v>
      </c>
      <c r="J92" s="369">
        <v>37.000000000000007</v>
      </c>
      <c r="K92" s="369">
        <v>37.000000000000007</v>
      </c>
      <c r="L92" s="369">
        <v>36.000000000000007</v>
      </c>
      <c r="M92" s="369">
        <v>37.000000000000007</v>
      </c>
      <c r="N92" s="369">
        <v>38</v>
      </c>
      <c r="O92" s="369">
        <v>36.000000000000007</v>
      </c>
      <c r="P92" s="369">
        <v>38</v>
      </c>
      <c r="Q92" s="369">
        <v>38</v>
      </c>
      <c r="R92" s="369">
        <v>40</v>
      </c>
      <c r="S92" s="369">
        <v>38</v>
      </c>
    </row>
    <row r="93" spans="1:19" ht="12.75" customHeight="1" x14ac:dyDescent="0.2">
      <c r="A93" s="369">
        <v>2015</v>
      </c>
      <c r="B93" s="374">
        <v>42092</v>
      </c>
      <c r="C93" s="369">
        <v>44.000000000000007</v>
      </c>
      <c r="D93" s="369">
        <v>44.000000000000007</v>
      </c>
      <c r="E93" s="369">
        <v>43</v>
      </c>
      <c r="F93" s="369">
        <v>41</v>
      </c>
      <c r="G93" s="369">
        <v>47</v>
      </c>
      <c r="H93" s="369">
        <v>44.000000000000007</v>
      </c>
      <c r="I93" s="369">
        <v>46</v>
      </c>
      <c r="J93" s="369">
        <v>46</v>
      </c>
      <c r="K93" s="369">
        <v>43</v>
      </c>
      <c r="L93" s="369">
        <v>44.000000000000007</v>
      </c>
      <c r="M93" s="369">
        <v>43</v>
      </c>
      <c r="N93" s="369">
        <v>43</v>
      </c>
      <c r="O93" s="369">
        <v>43</v>
      </c>
      <c r="P93" s="369">
        <v>46</v>
      </c>
      <c r="Q93" s="369">
        <v>45.000000000000007</v>
      </c>
      <c r="R93" s="369">
        <v>46</v>
      </c>
      <c r="S93" s="369">
        <v>45.000000000000007</v>
      </c>
    </row>
    <row r="94" spans="1:19" ht="12.75" customHeight="1" x14ac:dyDescent="0.2">
      <c r="A94" s="369">
        <v>2015</v>
      </c>
      <c r="B94" s="374">
        <v>42093</v>
      </c>
      <c r="C94" s="369">
        <v>41</v>
      </c>
      <c r="D94" s="369">
        <v>31</v>
      </c>
      <c r="E94" s="369">
        <v>42</v>
      </c>
      <c r="F94" s="369">
        <v>33</v>
      </c>
      <c r="G94" s="369">
        <v>39</v>
      </c>
      <c r="H94" s="369">
        <v>40</v>
      </c>
      <c r="I94" s="369">
        <v>38</v>
      </c>
      <c r="J94" s="369">
        <v>38</v>
      </c>
      <c r="K94" s="369">
        <v>35</v>
      </c>
      <c r="L94" s="369">
        <v>35</v>
      </c>
      <c r="M94" s="369">
        <v>40</v>
      </c>
      <c r="N94" s="369">
        <v>40</v>
      </c>
      <c r="O94" s="369">
        <v>35</v>
      </c>
      <c r="P94" s="369">
        <v>39</v>
      </c>
      <c r="Q94" s="369">
        <v>37.000000000000007</v>
      </c>
      <c r="R94" s="369">
        <v>39</v>
      </c>
      <c r="S94" s="369">
        <v>39</v>
      </c>
    </row>
    <row r="95" spans="1:19" ht="12.75" customHeight="1" x14ac:dyDescent="0.2">
      <c r="A95" s="369">
        <v>2015</v>
      </c>
      <c r="B95" s="374">
        <v>42094</v>
      </c>
      <c r="C95" s="369">
        <v>45.000000000000007</v>
      </c>
      <c r="D95" s="369">
        <v>31</v>
      </c>
      <c r="E95" s="369">
        <v>44.000000000000007</v>
      </c>
      <c r="F95" s="369">
        <v>31</v>
      </c>
      <c r="G95" s="369">
        <v>39</v>
      </c>
      <c r="H95" s="369">
        <v>42</v>
      </c>
      <c r="I95" s="369">
        <v>40</v>
      </c>
      <c r="J95" s="369">
        <v>32</v>
      </c>
      <c r="K95" s="369">
        <v>35</v>
      </c>
      <c r="L95" s="369">
        <v>34</v>
      </c>
      <c r="M95" s="369">
        <v>42</v>
      </c>
      <c r="N95" s="369">
        <v>37.000000000000007</v>
      </c>
      <c r="O95" s="369">
        <v>33</v>
      </c>
      <c r="P95" s="369">
        <v>39</v>
      </c>
      <c r="Q95" s="369">
        <v>36.000000000000007</v>
      </c>
      <c r="R95" s="369">
        <v>38</v>
      </c>
      <c r="S95" s="369">
        <v>38</v>
      </c>
    </row>
    <row r="96" spans="1:19" ht="12.75" customHeight="1" x14ac:dyDescent="0.2">
      <c r="A96" s="369">
        <v>2015</v>
      </c>
      <c r="B96" s="374">
        <v>42095</v>
      </c>
      <c r="C96" s="369">
        <v>45.000000000000007</v>
      </c>
      <c r="D96" s="369">
        <v>41</v>
      </c>
      <c r="E96" s="369">
        <v>43</v>
      </c>
      <c r="F96" s="369">
        <v>42</v>
      </c>
      <c r="G96" s="369">
        <v>48</v>
      </c>
      <c r="H96" s="369">
        <v>45.000000000000007</v>
      </c>
      <c r="I96" s="369">
        <v>47</v>
      </c>
      <c r="J96" s="369">
        <v>42</v>
      </c>
      <c r="K96" s="369">
        <v>41</v>
      </c>
      <c r="L96" s="369">
        <v>46</v>
      </c>
      <c r="M96" s="369">
        <v>42</v>
      </c>
      <c r="N96" s="369">
        <v>46</v>
      </c>
      <c r="O96" s="369">
        <v>44.000000000000007</v>
      </c>
      <c r="P96" s="369">
        <v>49</v>
      </c>
      <c r="Q96" s="369">
        <v>44.000000000000007</v>
      </c>
      <c r="R96" s="369">
        <v>46</v>
      </c>
      <c r="S96" s="369">
        <v>46</v>
      </c>
    </row>
    <row r="97" spans="1:19" ht="12.75" customHeight="1" x14ac:dyDescent="0.2">
      <c r="A97" s="369">
        <v>2015</v>
      </c>
      <c r="B97" s="374">
        <v>42096</v>
      </c>
      <c r="C97" s="369">
        <v>53.000000000000007</v>
      </c>
      <c r="D97" s="369">
        <v>54</v>
      </c>
      <c r="E97" s="369">
        <v>49</v>
      </c>
      <c r="F97" s="369">
        <v>51.000000000000007</v>
      </c>
      <c r="G97" s="369">
        <v>57</v>
      </c>
      <c r="H97" s="369">
        <v>54</v>
      </c>
      <c r="I97" s="369">
        <v>55</v>
      </c>
      <c r="J97" s="369">
        <v>56</v>
      </c>
      <c r="K97" s="369">
        <v>50</v>
      </c>
      <c r="L97" s="369">
        <v>48</v>
      </c>
      <c r="M97" s="369">
        <v>50</v>
      </c>
      <c r="N97" s="369">
        <v>51.000000000000007</v>
      </c>
      <c r="O97" s="369">
        <v>52.000000000000007</v>
      </c>
      <c r="P97" s="369">
        <v>55</v>
      </c>
      <c r="Q97" s="369">
        <v>53.000000000000007</v>
      </c>
      <c r="R97" s="369">
        <v>56</v>
      </c>
      <c r="S97" s="369">
        <v>54</v>
      </c>
    </row>
    <row r="98" spans="1:19" ht="12.75" customHeight="1" x14ac:dyDescent="0.2">
      <c r="A98" s="369">
        <v>2015</v>
      </c>
      <c r="B98" s="374">
        <v>42097</v>
      </c>
      <c r="C98" s="369">
        <v>37.000000000000007</v>
      </c>
      <c r="D98" s="369">
        <v>27</v>
      </c>
      <c r="E98" s="369">
        <v>40</v>
      </c>
      <c r="F98" s="369">
        <v>28</v>
      </c>
      <c r="G98" s="369">
        <v>36.000000000000007</v>
      </c>
      <c r="H98" s="369">
        <v>35</v>
      </c>
      <c r="I98" s="369">
        <v>38</v>
      </c>
      <c r="J98" s="369">
        <v>33</v>
      </c>
      <c r="K98" s="369">
        <v>27</v>
      </c>
      <c r="L98" s="369">
        <v>26.000000000000004</v>
      </c>
      <c r="M98" s="369">
        <v>38</v>
      </c>
      <c r="N98" s="369">
        <v>37.000000000000007</v>
      </c>
      <c r="O98" s="369">
        <v>25</v>
      </c>
      <c r="P98" s="369">
        <v>37.000000000000007</v>
      </c>
      <c r="Q98" s="369">
        <v>29</v>
      </c>
      <c r="R98" s="369">
        <v>34</v>
      </c>
      <c r="S98" s="369">
        <v>31</v>
      </c>
    </row>
    <row r="99" spans="1:19" ht="12.75" customHeight="1" x14ac:dyDescent="0.2">
      <c r="A99" s="369">
        <v>2015</v>
      </c>
      <c r="B99" s="374">
        <v>42098</v>
      </c>
      <c r="C99" s="369">
        <v>42</v>
      </c>
      <c r="D99" s="369">
        <v>39</v>
      </c>
      <c r="E99" s="369">
        <v>41</v>
      </c>
      <c r="F99" s="369">
        <v>40</v>
      </c>
      <c r="G99" s="369">
        <v>42</v>
      </c>
      <c r="H99" s="369">
        <v>40</v>
      </c>
      <c r="I99" s="369">
        <v>42</v>
      </c>
      <c r="J99" s="369">
        <v>39</v>
      </c>
      <c r="K99" s="369">
        <v>39</v>
      </c>
      <c r="L99" s="369">
        <v>40</v>
      </c>
      <c r="M99" s="369">
        <v>40</v>
      </c>
      <c r="N99" s="369">
        <v>42</v>
      </c>
      <c r="O99" s="369">
        <v>39</v>
      </c>
      <c r="P99" s="369">
        <v>40</v>
      </c>
      <c r="Q99" s="369">
        <v>40</v>
      </c>
      <c r="R99" s="369">
        <v>40</v>
      </c>
      <c r="S99" s="369">
        <v>41</v>
      </c>
    </row>
    <row r="100" spans="1:19" ht="12.75" customHeight="1" x14ac:dyDescent="0.2">
      <c r="A100" s="369">
        <v>2015</v>
      </c>
      <c r="B100" s="374">
        <v>42099</v>
      </c>
      <c r="C100" s="369">
        <v>49</v>
      </c>
      <c r="D100" s="369">
        <v>47</v>
      </c>
      <c r="E100" s="369">
        <v>47</v>
      </c>
      <c r="F100" s="369">
        <v>48</v>
      </c>
      <c r="G100" s="369">
        <v>49</v>
      </c>
      <c r="H100" s="369">
        <v>48</v>
      </c>
      <c r="I100" s="369">
        <v>50</v>
      </c>
      <c r="J100" s="369">
        <v>46</v>
      </c>
      <c r="K100" s="369">
        <v>46</v>
      </c>
      <c r="L100" s="369">
        <v>44.000000000000007</v>
      </c>
      <c r="M100" s="369">
        <v>47</v>
      </c>
      <c r="N100" s="369">
        <v>51.000000000000007</v>
      </c>
      <c r="O100" s="369">
        <v>44.000000000000007</v>
      </c>
      <c r="P100" s="369">
        <v>44.000000000000007</v>
      </c>
      <c r="Q100" s="369">
        <v>48</v>
      </c>
      <c r="R100" s="369">
        <v>50</v>
      </c>
      <c r="S100" s="369">
        <v>48</v>
      </c>
    </row>
    <row r="101" spans="1:19" ht="12.75" customHeight="1" x14ac:dyDescent="0.2">
      <c r="A101" s="369">
        <v>2015</v>
      </c>
      <c r="B101" s="374">
        <v>42100</v>
      </c>
      <c r="C101" s="369">
        <v>53.000000000000007</v>
      </c>
      <c r="D101" s="369">
        <v>40</v>
      </c>
      <c r="E101" s="369">
        <v>46</v>
      </c>
      <c r="F101" s="369">
        <v>48</v>
      </c>
      <c r="G101" s="369">
        <v>54</v>
      </c>
      <c r="H101" s="369">
        <v>52.000000000000007</v>
      </c>
      <c r="I101" s="369">
        <v>54</v>
      </c>
      <c r="J101" s="369">
        <v>51.000000000000007</v>
      </c>
      <c r="K101" s="369">
        <v>52.000000000000007</v>
      </c>
      <c r="L101" s="369">
        <v>32</v>
      </c>
      <c r="M101" s="369">
        <v>50</v>
      </c>
      <c r="N101" s="369">
        <v>49</v>
      </c>
      <c r="O101" s="369">
        <v>32</v>
      </c>
      <c r="P101" s="369">
        <v>39</v>
      </c>
      <c r="Q101" s="369">
        <v>51.000000000000007</v>
      </c>
      <c r="R101" s="369">
        <v>52.000000000000007</v>
      </c>
      <c r="S101" s="369">
        <v>52.000000000000007</v>
      </c>
    </row>
    <row r="102" spans="1:19" ht="12.75" customHeight="1" x14ac:dyDescent="0.2">
      <c r="A102" s="369">
        <v>2015</v>
      </c>
      <c r="B102" s="374">
        <v>42101</v>
      </c>
      <c r="C102" s="369">
        <v>39</v>
      </c>
      <c r="D102" s="369">
        <v>27</v>
      </c>
      <c r="E102" s="369">
        <v>41</v>
      </c>
      <c r="F102" s="369">
        <v>37.000000000000007</v>
      </c>
      <c r="G102" s="369">
        <v>29</v>
      </c>
      <c r="H102" s="369">
        <v>39</v>
      </c>
      <c r="I102" s="369">
        <v>42</v>
      </c>
      <c r="J102" s="369">
        <v>23</v>
      </c>
      <c r="K102" s="369">
        <v>23</v>
      </c>
      <c r="L102" s="369">
        <v>27</v>
      </c>
      <c r="M102" s="369">
        <v>38</v>
      </c>
      <c r="N102" s="369">
        <v>41</v>
      </c>
      <c r="O102" s="369">
        <v>23</v>
      </c>
      <c r="P102" s="369">
        <v>32</v>
      </c>
      <c r="Q102" s="369">
        <v>31</v>
      </c>
      <c r="R102" s="369">
        <v>23</v>
      </c>
      <c r="S102" s="369">
        <v>29</v>
      </c>
    </row>
    <row r="103" spans="1:19" ht="12.75" customHeight="1" x14ac:dyDescent="0.2">
      <c r="A103" s="369">
        <v>2015</v>
      </c>
      <c r="B103" s="374">
        <v>42102</v>
      </c>
      <c r="C103" s="369">
        <v>42</v>
      </c>
      <c r="D103" s="369">
        <v>32</v>
      </c>
      <c r="E103" s="369">
        <v>43</v>
      </c>
      <c r="F103" s="369">
        <v>36.000000000000007</v>
      </c>
      <c r="G103" s="369">
        <v>38</v>
      </c>
      <c r="H103" s="369">
        <v>39</v>
      </c>
      <c r="I103" s="369">
        <v>44.000000000000007</v>
      </c>
      <c r="J103" s="369">
        <v>28</v>
      </c>
      <c r="K103" s="369">
        <v>41</v>
      </c>
      <c r="L103" s="369">
        <v>41</v>
      </c>
      <c r="M103" s="369">
        <v>40</v>
      </c>
      <c r="N103" s="369">
        <v>45.000000000000007</v>
      </c>
      <c r="O103" s="369">
        <v>30</v>
      </c>
      <c r="P103" s="369">
        <v>43</v>
      </c>
      <c r="Q103" s="369">
        <v>41</v>
      </c>
      <c r="R103" s="369">
        <v>43</v>
      </c>
      <c r="S103" s="369">
        <v>42</v>
      </c>
    </row>
    <row r="104" spans="1:19" ht="12.75" customHeight="1" x14ac:dyDescent="0.2">
      <c r="A104" s="369">
        <v>2015</v>
      </c>
      <c r="B104" s="374">
        <v>42103</v>
      </c>
      <c r="C104" s="369">
        <v>37.000000000000007</v>
      </c>
      <c r="D104" s="369">
        <v>32</v>
      </c>
      <c r="E104" s="369">
        <v>42</v>
      </c>
      <c r="F104" s="369">
        <v>37.000000000000007</v>
      </c>
      <c r="G104" s="369">
        <v>36.000000000000007</v>
      </c>
      <c r="H104" s="369">
        <v>37.000000000000007</v>
      </c>
      <c r="I104" s="369">
        <v>43</v>
      </c>
      <c r="J104" s="369">
        <v>27</v>
      </c>
      <c r="K104" s="369">
        <v>39</v>
      </c>
      <c r="L104" s="369">
        <v>35</v>
      </c>
      <c r="M104" s="369">
        <v>39</v>
      </c>
      <c r="N104" s="369">
        <v>45.000000000000007</v>
      </c>
      <c r="O104" s="369">
        <v>24</v>
      </c>
      <c r="P104" s="369">
        <v>36.000000000000007</v>
      </c>
      <c r="Q104" s="369">
        <v>38</v>
      </c>
      <c r="R104" s="369">
        <v>40</v>
      </c>
      <c r="S104" s="369">
        <v>38</v>
      </c>
    </row>
    <row r="105" spans="1:19" ht="12.75" customHeight="1" x14ac:dyDescent="0.2">
      <c r="A105" s="369">
        <v>2015</v>
      </c>
      <c r="B105" s="374">
        <v>42104</v>
      </c>
      <c r="C105" s="369">
        <v>29</v>
      </c>
      <c r="D105" s="369">
        <v>18.000000000000004</v>
      </c>
      <c r="E105" s="369">
        <v>33</v>
      </c>
      <c r="F105" s="369">
        <v>24</v>
      </c>
      <c r="G105" s="369">
        <v>31</v>
      </c>
      <c r="H105" s="369">
        <v>31</v>
      </c>
      <c r="I105" s="369">
        <v>32</v>
      </c>
      <c r="J105" s="369">
        <v>28</v>
      </c>
      <c r="K105" s="369">
        <v>30</v>
      </c>
      <c r="L105" s="369">
        <v>18.000000000000004</v>
      </c>
      <c r="M105" s="369">
        <v>24</v>
      </c>
      <c r="N105" s="369">
        <v>36.000000000000007</v>
      </c>
      <c r="O105" s="369">
        <v>17</v>
      </c>
      <c r="P105" s="369">
        <v>34</v>
      </c>
      <c r="Q105" s="369">
        <v>27</v>
      </c>
      <c r="R105" s="369">
        <v>28</v>
      </c>
      <c r="S105" s="369">
        <v>33</v>
      </c>
    </row>
    <row r="106" spans="1:19" ht="12.75" customHeight="1" x14ac:dyDescent="0.2">
      <c r="A106" s="369">
        <v>2015</v>
      </c>
      <c r="B106" s="374">
        <v>42105</v>
      </c>
      <c r="C106" s="369">
        <v>51.000000000000007</v>
      </c>
      <c r="D106" s="369">
        <v>46</v>
      </c>
      <c r="E106" s="369">
        <v>51.000000000000007</v>
      </c>
      <c r="F106" s="369">
        <v>48</v>
      </c>
      <c r="G106" s="369">
        <v>44.000000000000007</v>
      </c>
      <c r="H106" s="369">
        <v>49</v>
      </c>
      <c r="I106" s="369">
        <v>50</v>
      </c>
      <c r="J106" s="369">
        <v>42</v>
      </c>
      <c r="K106" s="369">
        <v>46</v>
      </c>
      <c r="L106" s="369">
        <v>46</v>
      </c>
      <c r="M106" s="369">
        <v>49</v>
      </c>
      <c r="N106" s="369">
        <v>49</v>
      </c>
      <c r="O106" s="369">
        <v>46</v>
      </c>
      <c r="P106" s="369">
        <v>44.000000000000007</v>
      </c>
      <c r="Q106" s="369">
        <v>47</v>
      </c>
      <c r="R106" s="369">
        <v>47</v>
      </c>
      <c r="S106" s="369">
        <v>47</v>
      </c>
    </row>
    <row r="107" spans="1:19" ht="12.75" customHeight="1" x14ac:dyDescent="0.2">
      <c r="A107" s="369">
        <v>2015</v>
      </c>
      <c r="B107" s="374">
        <v>42106</v>
      </c>
      <c r="C107" s="369">
        <v>54</v>
      </c>
      <c r="D107" s="369">
        <v>45.000000000000007</v>
      </c>
      <c r="E107" s="369">
        <v>48</v>
      </c>
      <c r="F107" s="369">
        <v>53.000000000000007</v>
      </c>
      <c r="G107" s="369">
        <v>52.000000000000007</v>
      </c>
      <c r="H107" s="369">
        <v>53.000000000000007</v>
      </c>
      <c r="I107" s="369">
        <v>53.000000000000007</v>
      </c>
      <c r="J107" s="369">
        <v>50</v>
      </c>
      <c r="K107" s="369">
        <v>52.000000000000007</v>
      </c>
      <c r="L107" s="369">
        <v>46</v>
      </c>
      <c r="M107" s="369">
        <v>51.000000000000007</v>
      </c>
      <c r="N107" s="369">
        <v>51.000000000000007</v>
      </c>
      <c r="O107" s="369">
        <v>46</v>
      </c>
      <c r="P107" s="369">
        <v>50</v>
      </c>
      <c r="Q107" s="369">
        <v>55</v>
      </c>
      <c r="R107" s="369">
        <v>54</v>
      </c>
      <c r="S107" s="369">
        <v>55</v>
      </c>
    </row>
    <row r="108" spans="1:19" ht="12.75" customHeight="1" x14ac:dyDescent="0.2">
      <c r="A108" s="369">
        <v>2015</v>
      </c>
      <c r="B108" s="374">
        <v>42107</v>
      </c>
      <c r="C108" s="369">
        <v>55</v>
      </c>
      <c r="D108" s="369">
        <v>49</v>
      </c>
      <c r="E108" s="369">
        <v>51.000000000000007</v>
      </c>
      <c r="F108" s="369">
        <v>51.000000000000007</v>
      </c>
      <c r="G108" s="369">
        <v>55</v>
      </c>
      <c r="H108" s="369">
        <v>54</v>
      </c>
      <c r="I108" s="369">
        <v>56</v>
      </c>
      <c r="J108" s="369">
        <v>55</v>
      </c>
      <c r="K108" s="369">
        <v>54</v>
      </c>
      <c r="L108" s="369">
        <v>45.000000000000007</v>
      </c>
      <c r="M108" s="369">
        <v>52.000000000000007</v>
      </c>
      <c r="N108" s="369">
        <v>54</v>
      </c>
      <c r="O108" s="369">
        <v>42</v>
      </c>
      <c r="P108" s="369">
        <v>49</v>
      </c>
      <c r="Q108" s="369">
        <v>55</v>
      </c>
      <c r="R108" s="369">
        <v>57</v>
      </c>
      <c r="S108" s="369">
        <v>55</v>
      </c>
    </row>
    <row r="109" spans="1:19" ht="12.75" customHeight="1" x14ac:dyDescent="0.2">
      <c r="A109" s="369">
        <v>2015</v>
      </c>
      <c r="B109" s="374">
        <v>42108</v>
      </c>
      <c r="C109" s="369">
        <v>33</v>
      </c>
      <c r="D109" s="369">
        <v>25</v>
      </c>
      <c r="E109" s="369">
        <v>31</v>
      </c>
      <c r="F109" s="369">
        <v>30</v>
      </c>
      <c r="G109" s="369">
        <v>44.000000000000007</v>
      </c>
      <c r="H109" s="369">
        <v>26.000000000000004</v>
      </c>
      <c r="I109" s="369">
        <v>34</v>
      </c>
      <c r="J109" s="369">
        <v>31</v>
      </c>
      <c r="K109" s="369">
        <v>41</v>
      </c>
      <c r="L109" s="369">
        <v>40</v>
      </c>
      <c r="M109" s="369">
        <v>26.000000000000004</v>
      </c>
      <c r="N109" s="369">
        <v>31</v>
      </c>
      <c r="O109" s="369">
        <v>32</v>
      </c>
      <c r="P109" s="369">
        <v>45.000000000000007</v>
      </c>
      <c r="Q109" s="369">
        <v>37.000000000000007</v>
      </c>
      <c r="R109" s="369">
        <v>34</v>
      </c>
      <c r="S109" s="369">
        <v>42</v>
      </c>
    </row>
    <row r="110" spans="1:19" ht="12.75" customHeight="1" x14ac:dyDescent="0.2">
      <c r="A110" s="369">
        <v>2015</v>
      </c>
      <c r="B110" s="374">
        <v>42109</v>
      </c>
      <c r="C110" s="369">
        <v>52.000000000000007</v>
      </c>
      <c r="D110" s="369">
        <v>47</v>
      </c>
      <c r="E110" s="369">
        <v>46</v>
      </c>
      <c r="F110" s="369">
        <v>49</v>
      </c>
      <c r="G110" s="369">
        <v>48</v>
      </c>
      <c r="H110" s="369">
        <v>48</v>
      </c>
      <c r="I110" s="369">
        <v>41</v>
      </c>
      <c r="J110" s="369">
        <v>43</v>
      </c>
      <c r="K110" s="369">
        <v>48</v>
      </c>
      <c r="L110" s="369">
        <v>48</v>
      </c>
      <c r="M110" s="369">
        <v>44.000000000000007</v>
      </c>
      <c r="N110" s="369">
        <v>49</v>
      </c>
      <c r="O110" s="369">
        <v>47</v>
      </c>
      <c r="P110" s="369">
        <v>49</v>
      </c>
      <c r="Q110" s="369">
        <v>49</v>
      </c>
      <c r="R110" s="369">
        <v>50</v>
      </c>
      <c r="S110" s="369">
        <v>51.000000000000007</v>
      </c>
    </row>
    <row r="111" spans="1:19" ht="12.75" customHeight="1" x14ac:dyDescent="0.2">
      <c r="A111" s="369">
        <v>2015</v>
      </c>
      <c r="B111" s="374">
        <v>42110</v>
      </c>
      <c r="C111" s="369">
        <v>54</v>
      </c>
      <c r="D111" s="369">
        <v>46</v>
      </c>
      <c r="E111" s="369">
        <v>49</v>
      </c>
      <c r="F111" s="369">
        <v>51.000000000000007</v>
      </c>
      <c r="G111" s="369">
        <v>48</v>
      </c>
      <c r="H111" s="369">
        <v>54</v>
      </c>
      <c r="I111" s="369">
        <v>32</v>
      </c>
      <c r="J111" s="369">
        <v>50</v>
      </c>
      <c r="K111" s="369">
        <v>49</v>
      </c>
      <c r="L111" s="369">
        <v>44.000000000000007</v>
      </c>
      <c r="M111" s="369">
        <v>51.000000000000007</v>
      </c>
      <c r="N111" s="369">
        <v>49</v>
      </c>
      <c r="O111" s="369">
        <v>40</v>
      </c>
      <c r="P111" s="369">
        <v>46</v>
      </c>
      <c r="Q111" s="369">
        <v>49</v>
      </c>
      <c r="R111" s="369">
        <v>47</v>
      </c>
      <c r="S111" s="369">
        <v>52.000000000000007</v>
      </c>
    </row>
    <row r="112" spans="1:19" ht="12.75" customHeight="1" x14ac:dyDescent="0.2">
      <c r="A112" s="369">
        <v>2015</v>
      </c>
      <c r="B112" s="374">
        <v>42111</v>
      </c>
      <c r="C112" s="369">
        <v>48</v>
      </c>
      <c r="D112" s="369">
        <v>29</v>
      </c>
      <c r="E112" s="369">
        <v>40</v>
      </c>
      <c r="F112" s="369">
        <v>36.000000000000007</v>
      </c>
      <c r="G112" s="369">
        <v>40</v>
      </c>
      <c r="H112" s="369">
        <v>46</v>
      </c>
      <c r="I112" s="369">
        <v>29</v>
      </c>
      <c r="J112" s="369">
        <v>41</v>
      </c>
      <c r="K112" s="369">
        <v>42</v>
      </c>
      <c r="L112" s="369">
        <v>39</v>
      </c>
      <c r="M112" s="369">
        <v>44.000000000000007</v>
      </c>
      <c r="N112" s="369">
        <v>45.000000000000007</v>
      </c>
      <c r="O112" s="369">
        <v>37.000000000000007</v>
      </c>
      <c r="P112" s="369">
        <v>47</v>
      </c>
      <c r="Q112" s="369">
        <v>41</v>
      </c>
      <c r="R112" s="369" t="s">
        <v>71</v>
      </c>
      <c r="S112" s="369">
        <v>45.000000000000007</v>
      </c>
    </row>
    <row r="113" spans="1:19" ht="12.75" customHeight="1" x14ac:dyDescent="0.2">
      <c r="A113" s="369">
        <v>2015</v>
      </c>
      <c r="B113" s="374">
        <v>42112</v>
      </c>
      <c r="C113" s="369">
        <v>66</v>
      </c>
      <c r="D113" s="369">
        <v>61.000000000000007</v>
      </c>
      <c r="E113" s="369">
        <v>53.000000000000007</v>
      </c>
      <c r="F113" s="369">
        <v>57</v>
      </c>
      <c r="G113" s="369">
        <v>62</v>
      </c>
      <c r="H113" s="369">
        <v>64</v>
      </c>
      <c r="I113" s="369">
        <v>43</v>
      </c>
      <c r="J113" s="369">
        <v>62</v>
      </c>
      <c r="K113" s="369">
        <v>61.000000000000007</v>
      </c>
      <c r="L113" s="369">
        <v>61.000000000000007</v>
      </c>
      <c r="M113" s="369">
        <v>61.000000000000007</v>
      </c>
      <c r="N113" s="369">
        <v>60</v>
      </c>
      <c r="O113" s="369">
        <v>61.000000000000007</v>
      </c>
      <c r="P113" s="369">
        <v>61.000000000000007</v>
      </c>
      <c r="Q113" s="369">
        <v>62</v>
      </c>
      <c r="R113" s="369" t="s">
        <v>71</v>
      </c>
      <c r="S113" s="369">
        <v>63</v>
      </c>
    </row>
    <row r="114" spans="1:19" ht="12.75" customHeight="1" x14ac:dyDescent="0.2">
      <c r="A114" s="369">
        <v>2015</v>
      </c>
      <c r="B114" s="374">
        <v>42113</v>
      </c>
      <c r="C114" s="369">
        <v>41</v>
      </c>
      <c r="D114" s="369">
        <v>40</v>
      </c>
      <c r="E114" s="369">
        <v>41</v>
      </c>
      <c r="F114" s="369">
        <v>44.000000000000007</v>
      </c>
      <c r="G114" s="369">
        <v>44.000000000000007</v>
      </c>
      <c r="H114" s="369">
        <v>44.000000000000007</v>
      </c>
      <c r="I114" s="369">
        <v>28</v>
      </c>
      <c r="J114" s="369">
        <v>48</v>
      </c>
      <c r="K114" s="369">
        <v>44.000000000000007</v>
      </c>
      <c r="L114" s="369">
        <v>41</v>
      </c>
      <c r="M114" s="369">
        <v>43</v>
      </c>
      <c r="N114" s="369">
        <v>43</v>
      </c>
      <c r="O114" s="369">
        <v>39</v>
      </c>
      <c r="P114" s="369">
        <v>44.000000000000007</v>
      </c>
      <c r="Q114" s="369">
        <v>44.000000000000007</v>
      </c>
      <c r="R114" s="369" t="s">
        <v>71</v>
      </c>
      <c r="S114" s="369">
        <v>45.000000000000007</v>
      </c>
    </row>
    <row r="115" spans="1:19" ht="12.75" customHeight="1" x14ac:dyDescent="0.2">
      <c r="A115" s="369">
        <v>2015</v>
      </c>
      <c r="B115" s="374">
        <v>42114</v>
      </c>
      <c r="C115" s="369">
        <v>40</v>
      </c>
      <c r="D115" s="369">
        <v>40</v>
      </c>
      <c r="E115" s="369">
        <v>42</v>
      </c>
      <c r="F115" s="369">
        <v>40</v>
      </c>
      <c r="G115" s="369">
        <v>36.000000000000007</v>
      </c>
      <c r="H115" s="369">
        <v>43</v>
      </c>
      <c r="I115" s="369">
        <v>28</v>
      </c>
      <c r="J115" s="369">
        <v>26.000000000000004</v>
      </c>
      <c r="K115" s="369">
        <v>34</v>
      </c>
      <c r="L115" s="369">
        <v>32</v>
      </c>
      <c r="M115" s="369">
        <v>41</v>
      </c>
      <c r="N115" s="369">
        <v>48</v>
      </c>
      <c r="O115" s="369">
        <v>27</v>
      </c>
      <c r="P115" s="369">
        <v>45.000000000000007</v>
      </c>
      <c r="Q115" s="369">
        <v>34</v>
      </c>
      <c r="R115" s="369">
        <v>31</v>
      </c>
      <c r="S115" s="369">
        <v>40</v>
      </c>
    </row>
    <row r="116" spans="1:19" ht="12.75" customHeight="1" x14ac:dyDescent="0.2">
      <c r="A116" s="369">
        <v>2015</v>
      </c>
      <c r="B116" s="374">
        <v>42115</v>
      </c>
      <c r="C116" s="369">
        <v>46</v>
      </c>
      <c r="D116" s="369">
        <v>41</v>
      </c>
      <c r="E116" s="369">
        <v>47</v>
      </c>
      <c r="F116" s="369">
        <v>36.000000000000007</v>
      </c>
      <c r="G116" s="369">
        <v>44.000000000000007</v>
      </c>
      <c r="H116" s="369">
        <v>45.000000000000007</v>
      </c>
      <c r="I116" s="369">
        <v>35</v>
      </c>
      <c r="J116" s="369">
        <v>46</v>
      </c>
      <c r="K116" s="369">
        <v>44.000000000000007</v>
      </c>
      <c r="L116" s="369">
        <v>44.000000000000007</v>
      </c>
      <c r="M116" s="369">
        <v>44.000000000000007</v>
      </c>
      <c r="N116" s="369">
        <v>47</v>
      </c>
      <c r="O116" s="369">
        <v>44.000000000000007</v>
      </c>
      <c r="P116" s="369">
        <v>46</v>
      </c>
      <c r="Q116" s="369">
        <v>45.000000000000007</v>
      </c>
      <c r="R116" s="369" t="s">
        <v>71</v>
      </c>
      <c r="S116" s="369">
        <v>46</v>
      </c>
    </row>
    <row r="117" spans="1:19" ht="12.75" customHeight="1" x14ac:dyDescent="0.2">
      <c r="A117" s="369">
        <v>2015</v>
      </c>
      <c r="B117" s="374">
        <v>42116</v>
      </c>
      <c r="C117" s="369">
        <v>51.000000000000007</v>
      </c>
      <c r="D117" s="369">
        <v>46</v>
      </c>
      <c r="E117" s="369">
        <v>48</v>
      </c>
      <c r="F117" s="369">
        <v>43</v>
      </c>
      <c r="G117" s="369">
        <v>43</v>
      </c>
      <c r="H117" s="369">
        <v>48</v>
      </c>
      <c r="I117" s="369">
        <v>38</v>
      </c>
      <c r="J117" s="369">
        <v>46</v>
      </c>
      <c r="K117" s="369">
        <v>46</v>
      </c>
      <c r="L117" s="369">
        <v>44.000000000000007</v>
      </c>
      <c r="M117" s="369">
        <v>48</v>
      </c>
      <c r="N117" s="369">
        <v>49</v>
      </c>
      <c r="O117" s="369">
        <v>46</v>
      </c>
      <c r="P117" s="369">
        <v>49</v>
      </c>
      <c r="Q117" s="369">
        <v>48</v>
      </c>
      <c r="R117" s="369" t="s">
        <v>71</v>
      </c>
      <c r="S117" s="369">
        <v>48</v>
      </c>
    </row>
    <row r="118" spans="1:19" ht="12.75" customHeight="1" x14ac:dyDescent="0.2">
      <c r="A118" s="369">
        <v>2015</v>
      </c>
      <c r="B118" s="374">
        <v>42117</v>
      </c>
      <c r="C118" s="369">
        <v>40</v>
      </c>
      <c r="D118" s="369">
        <v>33</v>
      </c>
      <c r="E118" s="369">
        <v>40</v>
      </c>
      <c r="F118" s="369">
        <v>33</v>
      </c>
      <c r="G118" s="369">
        <v>34</v>
      </c>
      <c r="H118" s="369">
        <v>38</v>
      </c>
      <c r="I118" s="369">
        <v>30</v>
      </c>
      <c r="J118" s="369">
        <v>38</v>
      </c>
      <c r="K118" s="369">
        <v>37.000000000000007</v>
      </c>
      <c r="L118" s="369">
        <v>36.000000000000007</v>
      </c>
      <c r="M118" s="369">
        <v>38</v>
      </c>
      <c r="N118" s="369">
        <v>39</v>
      </c>
      <c r="O118" s="369">
        <v>36.000000000000007</v>
      </c>
      <c r="P118" s="369">
        <v>38</v>
      </c>
      <c r="Q118" s="369">
        <v>37.000000000000007</v>
      </c>
      <c r="R118" s="369" t="s">
        <v>71</v>
      </c>
      <c r="S118" s="369">
        <v>38</v>
      </c>
    </row>
    <row r="119" spans="1:19" ht="12.75" customHeight="1" x14ac:dyDescent="0.2">
      <c r="A119" s="369">
        <v>2015</v>
      </c>
      <c r="B119" s="374">
        <v>42118</v>
      </c>
      <c r="C119" s="369">
        <v>48</v>
      </c>
      <c r="D119" s="369">
        <v>40</v>
      </c>
      <c r="E119" s="369">
        <v>47</v>
      </c>
      <c r="F119" s="369">
        <v>46</v>
      </c>
      <c r="G119" s="369">
        <v>40</v>
      </c>
      <c r="H119" s="369">
        <v>47</v>
      </c>
      <c r="I119" s="369">
        <v>50</v>
      </c>
      <c r="J119" s="369">
        <v>42</v>
      </c>
      <c r="K119" s="369">
        <v>47</v>
      </c>
      <c r="L119" s="369">
        <v>38</v>
      </c>
      <c r="M119" s="369">
        <v>44.000000000000007</v>
      </c>
      <c r="N119" s="369">
        <v>44.000000000000007</v>
      </c>
      <c r="O119" s="369">
        <v>40</v>
      </c>
      <c r="P119" s="369">
        <v>39</v>
      </c>
      <c r="Q119" s="369">
        <v>47</v>
      </c>
      <c r="R119" s="369" t="s">
        <v>71</v>
      </c>
      <c r="S119" s="369">
        <v>49</v>
      </c>
    </row>
    <row r="120" spans="1:19" ht="12.75" customHeight="1" x14ac:dyDescent="0.2">
      <c r="A120" s="369">
        <v>2015</v>
      </c>
      <c r="B120" s="374">
        <v>42119</v>
      </c>
      <c r="C120" s="369">
        <v>44.000000000000007</v>
      </c>
      <c r="D120" s="369">
        <v>39</v>
      </c>
      <c r="E120" s="369">
        <v>43</v>
      </c>
      <c r="F120" s="369">
        <v>42</v>
      </c>
      <c r="G120" s="369">
        <v>39</v>
      </c>
      <c r="H120" s="369">
        <v>44.000000000000007</v>
      </c>
      <c r="I120" s="369">
        <v>45.000000000000007</v>
      </c>
      <c r="J120" s="369">
        <v>40</v>
      </c>
      <c r="K120" s="369">
        <v>41</v>
      </c>
      <c r="L120" s="369">
        <v>40</v>
      </c>
      <c r="M120" s="369">
        <v>42</v>
      </c>
      <c r="N120" s="369">
        <v>42</v>
      </c>
      <c r="O120" s="369">
        <v>39</v>
      </c>
      <c r="P120" s="369">
        <v>41</v>
      </c>
      <c r="Q120" s="369">
        <v>43</v>
      </c>
      <c r="R120" s="369" t="s">
        <v>71</v>
      </c>
      <c r="S120" s="369">
        <v>44.000000000000007</v>
      </c>
    </row>
    <row r="121" spans="1:19" ht="12.75" customHeight="1" x14ac:dyDescent="0.2">
      <c r="A121" s="369">
        <v>2015</v>
      </c>
      <c r="B121" s="374">
        <v>42120</v>
      </c>
      <c r="C121" s="369">
        <v>44.000000000000007</v>
      </c>
      <c r="D121" s="369">
        <v>43</v>
      </c>
      <c r="E121" s="369">
        <v>42</v>
      </c>
      <c r="F121" s="369">
        <v>46</v>
      </c>
      <c r="G121" s="369">
        <v>41</v>
      </c>
      <c r="H121" s="369">
        <v>46</v>
      </c>
      <c r="I121" s="369">
        <v>46</v>
      </c>
      <c r="J121" s="369">
        <v>40</v>
      </c>
      <c r="K121" s="369">
        <v>43</v>
      </c>
      <c r="L121" s="369">
        <v>46</v>
      </c>
      <c r="M121" s="369">
        <v>42</v>
      </c>
      <c r="N121" s="369">
        <v>45.000000000000007</v>
      </c>
      <c r="O121" s="369">
        <v>44.000000000000007</v>
      </c>
      <c r="P121" s="369">
        <v>45.000000000000007</v>
      </c>
      <c r="Q121" s="369">
        <v>43</v>
      </c>
      <c r="R121" s="369" t="s">
        <v>71</v>
      </c>
      <c r="S121" s="369">
        <v>45.000000000000007</v>
      </c>
    </row>
    <row r="122" spans="1:19" ht="12.75" customHeight="1" x14ac:dyDescent="0.2">
      <c r="A122" s="369">
        <v>2015</v>
      </c>
      <c r="B122" s="374">
        <v>42121</v>
      </c>
      <c r="C122" s="369">
        <v>41</v>
      </c>
      <c r="D122" s="369">
        <v>31</v>
      </c>
      <c r="E122" s="369">
        <v>42</v>
      </c>
      <c r="F122" s="369">
        <v>38</v>
      </c>
      <c r="G122" s="369">
        <v>34</v>
      </c>
      <c r="H122" s="369">
        <v>39</v>
      </c>
      <c r="I122" s="369">
        <v>41</v>
      </c>
      <c r="J122" s="369">
        <v>34</v>
      </c>
      <c r="K122" s="369">
        <v>38</v>
      </c>
      <c r="L122" s="369">
        <v>37.000000000000007</v>
      </c>
      <c r="M122" s="369">
        <v>39</v>
      </c>
      <c r="N122" s="369">
        <v>39</v>
      </c>
      <c r="O122" s="369">
        <v>37.000000000000007</v>
      </c>
      <c r="P122" s="369">
        <v>38</v>
      </c>
      <c r="Q122" s="369">
        <v>37.000000000000007</v>
      </c>
      <c r="R122" s="369" t="s">
        <v>71</v>
      </c>
      <c r="S122" s="369">
        <v>39</v>
      </c>
    </row>
    <row r="123" spans="1:19" ht="12.75" customHeight="1" x14ac:dyDescent="0.2">
      <c r="A123" s="369">
        <v>2015</v>
      </c>
      <c r="B123" s="374">
        <v>42122</v>
      </c>
      <c r="C123" s="369">
        <v>49</v>
      </c>
      <c r="D123" s="369">
        <v>43</v>
      </c>
      <c r="E123" s="369">
        <v>42</v>
      </c>
      <c r="F123" s="369">
        <v>46</v>
      </c>
      <c r="G123" s="369">
        <v>43</v>
      </c>
      <c r="H123" s="369">
        <v>46</v>
      </c>
      <c r="I123" s="369">
        <v>50</v>
      </c>
      <c r="J123" s="369">
        <v>40</v>
      </c>
      <c r="K123" s="369">
        <v>46</v>
      </c>
      <c r="L123" s="369">
        <v>48</v>
      </c>
      <c r="M123" s="369">
        <v>45.000000000000007</v>
      </c>
      <c r="N123" s="369">
        <v>49</v>
      </c>
      <c r="O123" s="369">
        <v>47</v>
      </c>
      <c r="P123" s="369">
        <v>49</v>
      </c>
      <c r="Q123" s="369">
        <v>45.000000000000007</v>
      </c>
      <c r="R123" s="369" t="s">
        <v>71</v>
      </c>
      <c r="S123" s="369">
        <v>48</v>
      </c>
    </row>
    <row r="124" spans="1:19" ht="12.75" customHeight="1" x14ac:dyDescent="0.2">
      <c r="A124" s="369">
        <v>2015</v>
      </c>
      <c r="B124" s="374">
        <v>42123</v>
      </c>
      <c r="C124" s="369">
        <v>54</v>
      </c>
      <c r="D124" s="369">
        <v>48</v>
      </c>
      <c r="E124" s="369">
        <v>48</v>
      </c>
      <c r="F124" s="369">
        <v>51.000000000000007</v>
      </c>
      <c r="G124" s="369">
        <v>49</v>
      </c>
      <c r="H124" s="369">
        <v>53.000000000000007</v>
      </c>
      <c r="I124" s="369">
        <v>56</v>
      </c>
      <c r="J124" s="369">
        <v>47</v>
      </c>
      <c r="K124" s="369">
        <v>52.000000000000007</v>
      </c>
      <c r="L124" s="369">
        <v>48</v>
      </c>
      <c r="M124" s="369">
        <v>49</v>
      </c>
      <c r="N124" s="369">
        <v>53.000000000000007</v>
      </c>
      <c r="O124" s="369">
        <v>47</v>
      </c>
      <c r="P124" s="369">
        <v>49</v>
      </c>
      <c r="Q124" s="369">
        <v>51.000000000000007</v>
      </c>
      <c r="R124" s="369" t="s">
        <v>71</v>
      </c>
      <c r="S124" s="369">
        <v>54</v>
      </c>
    </row>
    <row r="125" spans="1:19" ht="12.75" customHeight="1" x14ac:dyDescent="0.2">
      <c r="A125" s="369">
        <v>2015</v>
      </c>
      <c r="B125" s="374">
        <v>42124</v>
      </c>
      <c r="C125" s="369">
        <v>46</v>
      </c>
      <c r="D125" s="369">
        <v>33</v>
      </c>
      <c r="E125" s="369">
        <v>40</v>
      </c>
      <c r="F125" s="369">
        <v>42</v>
      </c>
      <c r="G125" s="369">
        <v>36.000000000000007</v>
      </c>
      <c r="H125" s="369">
        <v>45.000000000000007</v>
      </c>
      <c r="I125" s="369">
        <v>43</v>
      </c>
      <c r="J125" s="369">
        <v>41</v>
      </c>
      <c r="K125" s="369">
        <v>39</v>
      </c>
      <c r="L125" s="369">
        <v>40</v>
      </c>
      <c r="M125" s="369">
        <v>41</v>
      </c>
      <c r="N125" s="369">
        <v>41</v>
      </c>
      <c r="O125" s="369">
        <v>30</v>
      </c>
      <c r="P125" s="369">
        <v>47</v>
      </c>
      <c r="Q125" s="369">
        <v>39</v>
      </c>
      <c r="R125" s="369" t="s">
        <v>71</v>
      </c>
      <c r="S125" s="369">
        <v>42</v>
      </c>
    </row>
    <row r="126" spans="1:19" ht="12.75" customHeight="1" x14ac:dyDescent="0.2">
      <c r="A126" s="369">
        <v>2015</v>
      </c>
      <c r="B126" s="374">
        <v>42125</v>
      </c>
      <c r="C126" s="369">
        <v>40</v>
      </c>
      <c r="D126" s="369">
        <v>36.000000000000007</v>
      </c>
      <c r="E126" s="369">
        <v>39</v>
      </c>
      <c r="F126" s="369">
        <v>38</v>
      </c>
      <c r="G126" s="369">
        <v>32</v>
      </c>
      <c r="H126" s="369">
        <v>40</v>
      </c>
      <c r="I126" s="369">
        <v>42</v>
      </c>
      <c r="J126" s="369">
        <v>37.000000000000007</v>
      </c>
      <c r="K126" s="369">
        <v>36.000000000000007</v>
      </c>
      <c r="L126" s="369">
        <v>33</v>
      </c>
      <c r="M126" s="369">
        <v>37.000000000000007</v>
      </c>
      <c r="N126" s="369">
        <v>42</v>
      </c>
      <c r="O126" s="369">
        <v>27</v>
      </c>
      <c r="P126" s="369">
        <v>37.000000000000007</v>
      </c>
      <c r="Q126" s="369">
        <v>38</v>
      </c>
      <c r="R126" s="369" t="s">
        <v>71</v>
      </c>
      <c r="S126" s="369">
        <v>37.000000000000007</v>
      </c>
    </row>
    <row r="127" spans="1:19" ht="12.75" customHeight="1" x14ac:dyDescent="0.2">
      <c r="A127" s="369">
        <v>2015</v>
      </c>
      <c r="B127" s="374">
        <v>42126</v>
      </c>
      <c r="C127" s="369">
        <v>49</v>
      </c>
      <c r="D127" s="369">
        <v>37.000000000000007</v>
      </c>
      <c r="E127" s="369">
        <v>43</v>
      </c>
      <c r="F127" s="369">
        <v>50</v>
      </c>
      <c r="G127" s="369">
        <v>41</v>
      </c>
      <c r="H127" s="369">
        <v>52.000000000000007</v>
      </c>
      <c r="I127" s="369">
        <v>48</v>
      </c>
      <c r="J127" s="369">
        <v>42</v>
      </c>
      <c r="K127" s="369">
        <v>47</v>
      </c>
      <c r="L127" s="369">
        <v>39</v>
      </c>
      <c r="M127" s="369">
        <v>46</v>
      </c>
      <c r="N127" s="369">
        <v>42</v>
      </c>
      <c r="O127" s="369">
        <v>34</v>
      </c>
      <c r="P127" s="369">
        <v>44.000000000000007</v>
      </c>
      <c r="Q127" s="369">
        <v>47</v>
      </c>
      <c r="R127" s="369" t="s">
        <v>71</v>
      </c>
      <c r="S127" s="369">
        <v>48</v>
      </c>
    </row>
    <row r="128" spans="1:19" ht="12.75" customHeight="1" x14ac:dyDescent="0.2">
      <c r="A128" s="369">
        <v>2015</v>
      </c>
      <c r="B128" s="374">
        <v>42127</v>
      </c>
      <c r="C128" s="369">
        <v>57</v>
      </c>
      <c r="D128" s="369">
        <v>51.000000000000007</v>
      </c>
      <c r="E128" s="369">
        <v>48</v>
      </c>
      <c r="F128" s="369">
        <v>57</v>
      </c>
      <c r="G128" s="369">
        <v>49</v>
      </c>
      <c r="H128" s="369">
        <v>59.000000000000007</v>
      </c>
      <c r="I128" s="369">
        <v>54</v>
      </c>
      <c r="J128" s="369">
        <v>50</v>
      </c>
      <c r="K128" s="369">
        <v>55</v>
      </c>
      <c r="L128" s="369">
        <v>51.000000000000007</v>
      </c>
      <c r="M128" s="369">
        <v>56</v>
      </c>
      <c r="N128" s="369">
        <v>52.000000000000007</v>
      </c>
      <c r="O128" s="369">
        <v>46</v>
      </c>
      <c r="P128" s="369" t="s">
        <v>71</v>
      </c>
      <c r="Q128" s="369">
        <v>54</v>
      </c>
      <c r="R128" s="369" t="s">
        <v>71</v>
      </c>
      <c r="S128" s="369">
        <v>56</v>
      </c>
    </row>
    <row r="129" spans="1:19" ht="12.75" customHeight="1" x14ac:dyDescent="0.2">
      <c r="A129" s="369">
        <v>2015</v>
      </c>
      <c r="B129" s="374">
        <v>42128</v>
      </c>
      <c r="C129" s="369">
        <v>65</v>
      </c>
      <c r="D129" s="369">
        <v>66</v>
      </c>
      <c r="E129" s="369">
        <v>57</v>
      </c>
      <c r="F129" s="369">
        <v>61.000000000000007</v>
      </c>
      <c r="G129" s="369">
        <v>62</v>
      </c>
      <c r="H129" s="369">
        <v>62</v>
      </c>
      <c r="I129" s="369">
        <v>67</v>
      </c>
      <c r="J129" s="369">
        <v>68</v>
      </c>
      <c r="K129" s="369">
        <v>63</v>
      </c>
      <c r="L129" s="369">
        <v>65</v>
      </c>
      <c r="M129" s="369">
        <v>61.000000000000007</v>
      </c>
      <c r="N129" s="369">
        <v>64</v>
      </c>
      <c r="O129" s="369">
        <v>67</v>
      </c>
      <c r="P129" s="369" t="s">
        <v>71</v>
      </c>
      <c r="Q129" s="369">
        <v>65</v>
      </c>
      <c r="R129" s="369" t="s">
        <v>71</v>
      </c>
      <c r="S129" s="369">
        <v>68</v>
      </c>
    </row>
    <row r="130" spans="1:19" ht="12.75" customHeight="1" x14ac:dyDescent="0.2">
      <c r="A130" s="369">
        <v>2015</v>
      </c>
      <c r="B130" s="374">
        <v>42129</v>
      </c>
      <c r="C130" s="369">
        <v>69</v>
      </c>
      <c r="D130" s="369">
        <v>67</v>
      </c>
      <c r="E130" s="369">
        <v>55</v>
      </c>
      <c r="F130" s="369">
        <v>66</v>
      </c>
      <c r="G130" s="369">
        <v>53.000000000000007</v>
      </c>
      <c r="H130" s="369">
        <v>66</v>
      </c>
      <c r="I130" s="369">
        <v>77</v>
      </c>
      <c r="J130" s="369">
        <v>55</v>
      </c>
      <c r="K130" s="369">
        <v>61.000000000000007</v>
      </c>
      <c r="L130" s="369">
        <v>64</v>
      </c>
      <c r="M130" s="369">
        <v>63</v>
      </c>
      <c r="N130" s="369">
        <v>69</v>
      </c>
      <c r="O130" s="369">
        <v>58</v>
      </c>
      <c r="P130" s="369">
        <v>58</v>
      </c>
      <c r="Q130" s="369">
        <v>64</v>
      </c>
      <c r="R130" s="369" t="s">
        <v>71</v>
      </c>
      <c r="S130" s="369">
        <v>68</v>
      </c>
    </row>
    <row r="131" spans="1:19" ht="12.75" customHeight="1" x14ac:dyDescent="0.2">
      <c r="A131" s="369">
        <v>2015</v>
      </c>
      <c r="B131" s="374">
        <v>42130</v>
      </c>
      <c r="C131" s="369">
        <v>57</v>
      </c>
      <c r="D131" s="369">
        <v>37.000000000000007</v>
      </c>
      <c r="E131" s="369">
        <v>56</v>
      </c>
      <c r="F131" s="369">
        <v>54</v>
      </c>
      <c r="G131" s="369">
        <v>43</v>
      </c>
      <c r="H131" s="369">
        <v>56</v>
      </c>
      <c r="I131" s="369">
        <v>57</v>
      </c>
      <c r="J131" s="369">
        <v>38</v>
      </c>
      <c r="K131" s="369">
        <v>39</v>
      </c>
      <c r="L131" s="369">
        <v>43</v>
      </c>
      <c r="M131" s="369">
        <v>59.000000000000007</v>
      </c>
      <c r="N131" s="369">
        <v>52.000000000000007</v>
      </c>
      <c r="O131" s="369">
        <v>34</v>
      </c>
      <c r="P131" s="369">
        <v>47</v>
      </c>
      <c r="Q131" s="369">
        <v>45.000000000000007</v>
      </c>
      <c r="R131" s="369" t="s">
        <v>71</v>
      </c>
      <c r="S131" s="369">
        <v>47</v>
      </c>
    </row>
    <row r="132" spans="1:19" ht="12.75" customHeight="1" x14ac:dyDescent="0.2">
      <c r="A132" s="369">
        <v>2015</v>
      </c>
      <c r="B132" s="374">
        <v>42131</v>
      </c>
      <c r="C132" s="369">
        <v>59.000000000000007</v>
      </c>
      <c r="D132" s="369">
        <v>53.000000000000007</v>
      </c>
      <c r="E132" s="369">
        <v>53.000000000000007</v>
      </c>
      <c r="F132" s="369">
        <v>65</v>
      </c>
      <c r="G132" s="369">
        <v>60</v>
      </c>
      <c r="H132" s="369">
        <v>65</v>
      </c>
      <c r="I132" s="369">
        <v>63</v>
      </c>
      <c r="J132" s="369">
        <v>69</v>
      </c>
      <c r="K132" s="369">
        <v>64</v>
      </c>
      <c r="L132" s="369">
        <v>47</v>
      </c>
      <c r="M132" s="369">
        <v>59.000000000000007</v>
      </c>
      <c r="N132" s="369">
        <v>55</v>
      </c>
      <c r="O132" s="369">
        <v>44.000000000000007</v>
      </c>
      <c r="P132" s="369">
        <v>66</v>
      </c>
      <c r="Q132" s="369">
        <v>63</v>
      </c>
      <c r="R132" s="369" t="s">
        <v>71</v>
      </c>
      <c r="S132" s="369">
        <v>69</v>
      </c>
    </row>
    <row r="133" spans="1:19" ht="12.75" customHeight="1" x14ac:dyDescent="0.2">
      <c r="A133" s="369">
        <v>2015</v>
      </c>
      <c r="B133" s="374">
        <v>42132</v>
      </c>
      <c r="C133" s="369">
        <v>67</v>
      </c>
      <c r="D133" s="369">
        <v>59.000000000000007</v>
      </c>
      <c r="E133" s="369">
        <v>54</v>
      </c>
      <c r="F133" s="369">
        <v>65</v>
      </c>
      <c r="G133" s="369">
        <v>69</v>
      </c>
      <c r="H133" s="369">
        <v>65</v>
      </c>
      <c r="I133" s="369">
        <v>70</v>
      </c>
      <c r="J133" s="369">
        <v>75</v>
      </c>
      <c r="K133" s="369">
        <v>75</v>
      </c>
      <c r="L133" s="369">
        <v>60</v>
      </c>
      <c r="M133" s="369">
        <v>58</v>
      </c>
      <c r="N133" s="369">
        <v>60</v>
      </c>
      <c r="O133" s="369">
        <v>49</v>
      </c>
      <c r="P133" s="369">
        <v>75</v>
      </c>
      <c r="Q133" s="369">
        <v>72.000000000000014</v>
      </c>
      <c r="R133" s="369" t="s">
        <v>71</v>
      </c>
      <c r="S133" s="369">
        <v>81</v>
      </c>
    </row>
    <row r="134" spans="1:19" ht="12.75" customHeight="1" x14ac:dyDescent="0.2">
      <c r="A134" s="369">
        <v>2015</v>
      </c>
      <c r="B134" s="374">
        <v>42133</v>
      </c>
      <c r="C134" s="369" t="s">
        <v>71</v>
      </c>
      <c r="D134" s="369">
        <v>27</v>
      </c>
      <c r="E134" s="369">
        <v>35</v>
      </c>
      <c r="F134" s="369">
        <v>32</v>
      </c>
      <c r="G134" s="369">
        <v>23</v>
      </c>
      <c r="H134" s="369">
        <v>30</v>
      </c>
      <c r="I134" s="369">
        <v>37.000000000000007</v>
      </c>
      <c r="J134" s="369">
        <v>30</v>
      </c>
      <c r="K134" s="369">
        <v>33</v>
      </c>
      <c r="L134" s="369">
        <v>30</v>
      </c>
      <c r="M134" s="369">
        <v>31</v>
      </c>
      <c r="N134" s="369">
        <v>40</v>
      </c>
      <c r="O134" s="369">
        <v>18.000000000000004</v>
      </c>
      <c r="P134" s="369">
        <v>20</v>
      </c>
      <c r="Q134" s="369">
        <v>31</v>
      </c>
      <c r="R134" s="369" t="s">
        <v>71</v>
      </c>
      <c r="S134" s="369">
        <v>34</v>
      </c>
    </row>
    <row r="135" spans="1:19" ht="12.75" customHeight="1" x14ac:dyDescent="0.2">
      <c r="A135" s="369">
        <v>2015</v>
      </c>
      <c r="B135" s="374">
        <v>42134</v>
      </c>
      <c r="C135" s="369" t="s">
        <v>71</v>
      </c>
      <c r="D135" s="369">
        <v>22.000000000000004</v>
      </c>
      <c r="E135" s="369">
        <v>23</v>
      </c>
      <c r="F135" s="369">
        <v>26.000000000000004</v>
      </c>
      <c r="G135" s="369">
        <v>29</v>
      </c>
      <c r="H135" s="369">
        <v>27</v>
      </c>
      <c r="I135" s="369">
        <v>27</v>
      </c>
      <c r="J135" s="369">
        <v>31</v>
      </c>
      <c r="K135" s="369">
        <v>34</v>
      </c>
      <c r="L135" s="369">
        <v>30</v>
      </c>
      <c r="M135" s="369">
        <v>26.000000000000004</v>
      </c>
      <c r="N135" s="369">
        <v>23</v>
      </c>
      <c r="O135" s="369">
        <v>28</v>
      </c>
      <c r="P135" s="369">
        <v>22.000000000000004</v>
      </c>
      <c r="Q135" s="369">
        <v>29</v>
      </c>
      <c r="R135" s="369" t="s">
        <v>71</v>
      </c>
      <c r="S135" s="369">
        <v>32</v>
      </c>
    </row>
    <row r="136" spans="1:19" ht="12.75" customHeight="1" x14ac:dyDescent="0.2">
      <c r="A136" s="369">
        <v>2015</v>
      </c>
      <c r="B136" s="374">
        <v>42135</v>
      </c>
      <c r="C136" s="369">
        <v>29</v>
      </c>
      <c r="D136" s="369">
        <v>27</v>
      </c>
      <c r="E136" s="369">
        <v>23</v>
      </c>
      <c r="F136" s="369">
        <v>30</v>
      </c>
      <c r="G136" s="369">
        <v>35</v>
      </c>
      <c r="H136" s="369">
        <v>30</v>
      </c>
      <c r="I136" s="369">
        <v>26.000000000000004</v>
      </c>
      <c r="J136" s="369">
        <v>40</v>
      </c>
      <c r="K136" s="369">
        <v>34</v>
      </c>
      <c r="L136" s="369">
        <v>27</v>
      </c>
      <c r="M136" s="369">
        <v>28</v>
      </c>
      <c r="N136" s="369">
        <v>22.000000000000004</v>
      </c>
      <c r="O136" s="369">
        <v>27</v>
      </c>
      <c r="P136" s="369">
        <v>38</v>
      </c>
      <c r="Q136" s="369">
        <v>28</v>
      </c>
      <c r="R136" s="369" t="s">
        <v>71</v>
      </c>
      <c r="S136" s="369">
        <v>31</v>
      </c>
    </row>
    <row r="137" spans="1:19" ht="12.75" customHeight="1" x14ac:dyDescent="0.2">
      <c r="A137" s="369">
        <v>2015</v>
      </c>
      <c r="B137" s="374">
        <v>42136</v>
      </c>
      <c r="C137" s="369">
        <v>61.000000000000007</v>
      </c>
      <c r="D137" s="369">
        <v>49</v>
      </c>
      <c r="E137" s="369">
        <v>49</v>
      </c>
      <c r="F137" s="369">
        <v>49</v>
      </c>
      <c r="G137" s="369">
        <v>51.000000000000007</v>
      </c>
      <c r="H137" s="369">
        <v>58</v>
      </c>
      <c r="I137" s="369">
        <v>63</v>
      </c>
      <c r="J137" s="369">
        <v>54</v>
      </c>
      <c r="K137" s="369">
        <v>56</v>
      </c>
      <c r="L137" s="369">
        <v>55</v>
      </c>
      <c r="M137" s="369">
        <v>60</v>
      </c>
      <c r="N137" s="369">
        <v>63</v>
      </c>
      <c r="O137" s="369">
        <v>55</v>
      </c>
      <c r="P137" s="369">
        <v>54</v>
      </c>
      <c r="Q137" s="369">
        <v>59.000000000000007</v>
      </c>
      <c r="R137" s="369" t="s">
        <v>71</v>
      </c>
      <c r="S137" s="369">
        <v>59.000000000000007</v>
      </c>
    </row>
    <row r="138" spans="1:19" ht="12.75" customHeight="1" x14ac:dyDescent="0.2">
      <c r="A138" s="369">
        <v>2015</v>
      </c>
      <c r="B138" s="374">
        <v>42137</v>
      </c>
      <c r="C138" s="369">
        <v>34</v>
      </c>
      <c r="D138" s="369">
        <v>35</v>
      </c>
      <c r="E138" s="369">
        <v>36.000000000000007</v>
      </c>
      <c r="F138" s="369">
        <v>34</v>
      </c>
      <c r="G138" s="369">
        <v>34</v>
      </c>
      <c r="H138" s="369">
        <v>33</v>
      </c>
      <c r="I138" s="369">
        <v>35</v>
      </c>
      <c r="J138" s="369">
        <v>24</v>
      </c>
      <c r="K138" s="369">
        <v>35</v>
      </c>
      <c r="L138" s="369">
        <v>32</v>
      </c>
      <c r="M138" s="369">
        <v>33</v>
      </c>
      <c r="N138" s="369">
        <v>35</v>
      </c>
      <c r="O138" s="369">
        <v>38</v>
      </c>
      <c r="P138" s="369">
        <v>38</v>
      </c>
      <c r="Q138" s="369">
        <v>34</v>
      </c>
      <c r="R138" s="369" t="s">
        <v>71</v>
      </c>
      <c r="S138" s="369">
        <v>35</v>
      </c>
    </row>
    <row r="139" spans="1:19" ht="12.75" customHeight="1" x14ac:dyDescent="0.2">
      <c r="A139" s="369">
        <v>2015</v>
      </c>
      <c r="B139" s="374">
        <v>42138</v>
      </c>
      <c r="C139" s="369">
        <v>59.000000000000007</v>
      </c>
      <c r="D139" s="369">
        <v>49</v>
      </c>
      <c r="E139" s="369">
        <v>51.000000000000007</v>
      </c>
      <c r="F139" s="369">
        <v>59.000000000000007</v>
      </c>
      <c r="G139" s="369">
        <v>47</v>
      </c>
      <c r="H139" s="369">
        <v>60</v>
      </c>
      <c r="I139" s="369">
        <v>59.000000000000007</v>
      </c>
      <c r="J139" s="369">
        <v>49</v>
      </c>
      <c r="K139" s="369">
        <v>53.000000000000007</v>
      </c>
      <c r="L139" s="369">
        <v>52.000000000000007</v>
      </c>
      <c r="M139" s="369">
        <v>55</v>
      </c>
      <c r="N139" s="369">
        <v>53.000000000000007</v>
      </c>
      <c r="O139" s="369">
        <v>52.000000000000007</v>
      </c>
      <c r="P139" s="369">
        <v>48</v>
      </c>
      <c r="Q139" s="369">
        <v>55</v>
      </c>
      <c r="R139" s="369" t="s">
        <v>71</v>
      </c>
      <c r="S139" s="369">
        <v>56</v>
      </c>
    </row>
    <row r="140" spans="1:19" ht="12.75" customHeight="1" x14ac:dyDescent="0.2">
      <c r="A140" s="369">
        <v>2015</v>
      </c>
      <c r="B140" s="374">
        <v>42139</v>
      </c>
      <c r="C140" s="369">
        <v>66</v>
      </c>
      <c r="D140" s="369">
        <v>58</v>
      </c>
      <c r="E140" s="369">
        <v>58</v>
      </c>
      <c r="F140" s="369">
        <v>63</v>
      </c>
      <c r="G140" s="369">
        <v>61.000000000000007</v>
      </c>
      <c r="H140" s="369">
        <v>65</v>
      </c>
      <c r="I140" s="369">
        <v>65</v>
      </c>
      <c r="J140" s="369">
        <v>62</v>
      </c>
      <c r="K140" s="369">
        <v>63</v>
      </c>
      <c r="L140" s="369">
        <v>55</v>
      </c>
      <c r="M140" s="369">
        <v>63</v>
      </c>
      <c r="N140" s="369">
        <v>59.000000000000007</v>
      </c>
      <c r="O140" s="369">
        <v>53.000000000000007</v>
      </c>
      <c r="P140" s="369">
        <v>63</v>
      </c>
      <c r="Q140" s="369">
        <v>65</v>
      </c>
      <c r="R140" s="369" t="s">
        <v>71</v>
      </c>
      <c r="S140" s="369">
        <v>65</v>
      </c>
    </row>
    <row r="141" spans="1:19" ht="12.75" customHeight="1" x14ac:dyDescent="0.2">
      <c r="A141" s="369">
        <v>2015</v>
      </c>
      <c r="B141" s="374">
        <v>42140</v>
      </c>
      <c r="C141" s="369">
        <v>57</v>
      </c>
      <c r="D141" s="369">
        <v>40</v>
      </c>
      <c r="E141" s="369">
        <v>48</v>
      </c>
      <c r="F141" s="369">
        <v>58</v>
      </c>
      <c r="G141" s="369">
        <v>47</v>
      </c>
      <c r="H141" s="369">
        <v>57</v>
      </c>
      <c r="I141" s="369">
        <v>54</v>
      </c>
      <c r="J141" s="369">
        <v>50</v>
      </c>
      <c r="K141" s="369">
        <v>57</v>
      </c>
      <c r="L141" s="369">
        <v>37.000000000000007</v>
      </c>
      <c r="M141" s="369">
        <v>55</v>
      </c>
      <c r="N141" s="369">
        <v>45.000000000000007</v>
      </c>
      <c r="O141" s="369">
        <v>40</v>
      </c>
      <c r="P141" s="369">
        <v>44.000000000000007</v>
      </c>
      <c r="Q141" s="369">
        <v>66</v>
      </c>
      <c r="R141" s="369" t="s">
        <v>71</v>
      </c>
      <c r="S141" s="369">
        <v>67</v>
      </c>
    </row>
    <row r="142" spans="1:19" ht="12.75" customHeight="1" x14ac:dyDescent="0.2">
      <c r="A142" s="369">
        <v>2015</v>
      </c>
      <c r="B142" s="374">
        <v>42141</v>
      </c>
      <c r="C142" s="369" t="s">
        <v>71</v>
      </c>
      <c r="D142" s="369">
        <v>65</v>
      </c>
      <c r="E142" s="369">
        <v>45.000000000000007</v>
      </c>
      <c r="F142" s="369">
        <v>39</v>
      </c>
      <c r="G142" s="369">
        <v>39</v>
      </c>
      <c r="H142" s="369">
        <v>47</v>
      </c>
      <c r="I142" s="369">
        <v>53.000000000000007</v>
      </c>
      <c r="J142" s="369">
        <v>40</v>
      </c>
      <c r="K142" s="369">
        <v>47</v>
      </c>
      <c r="L142" s="369">
        <v>55</v>
      </c>
      <c r="M142" s="369">
        <v>41</v>
      </c>
      <c r="N142" s="369">
        <v>65</v>
      </c>
      <c r="O142" s="369">
        <v>57</v>
      </c>
      <c r="P142" s="369">
        <v>40</v>
      </c>
      <c r="Q142" s="369">
        <v>46</v>
      </c>
      <c r="R142" s="369" t="s">
        <v>71</v>
      </c>
      <c r="S142" s="369">
        <v>47</v>
      </c>
    </row>
    <row r="143" spans="1:19" ht="12.75" customHeight="1" x14ac:dyDescent="0.2">
      <c r="A143" s="369">
        <v>2015</v>
      </c>
      <c r="B143" s="374">
        <v>42142</v>
      </c>
      <c r="C143" s="369">
        <v>46</v>
      </c>
      <c r="D143" s="369">
        <v>35</v>
      </c>
      <c r="E143" s="369">
        <v>45.000000000000007</v>
      </c>
      <c r="F143" s="369">
        <v>46</v>
      </c>
      <c r="G143" s="369">
        <v>33</v>
      </c>
      <c r="H143" s="369">
        <v>44.000000000000007</v>
      </c>
      <c r="I143" s="369">
        <v>43</v>
      </c>
      <c r="J143" s="369">
        <v>30</v>
      </c>
      <c r="K143" s="369">
        <v>37.000000000000007</v>
      </c>
      <c r="L143" s="369">
        <v>31</v>
      </c>
      <c r="M143" s="369">
        <v>45.000000000000007</v>
      </c>
      <c r="N143" s="369">
        <v>44.000000000000007</v>
      </c>
      <c r="O143" s="369">
        <v>28</v>
      </c>
      <c r="P143" s="369">
        <v>37.000000000000007</v>
      </c>
      <c r="Q143" s="369">
        <v>36.000000000000007</v>
      </c>
      <c r="R143" s="369" t="s">
        <v>71</v>
      </c>
      <c r="S143" s="369">
        <v>38</v>
      </c>
    </row>
    <row r="144" spans="1:19" ht="12.75" customHeight="1" x14ac:dyDescent="0.2">
      <c r="A144" s="369">
        <v>2015</v>
      </c>
      <c r="B144" s="374">
        <v>42143</v>
      </c>
      <c r="C144" s="369">
        <v>51.000000000000007</v>
      </c>
      <c r="D144" s="369">
        <v>33</v>
      </c>
      <c r="E144" s="369">
        <v>46</v>
      </c>
      <c r="F144" s="369">
        <v>42</v>
      </c>
      <c r="G144" s="369">
        <v>41</v>
      </c>
      <c r="H144" s="369">
        <v>44.000000000000007</v>
      </c>
      <c r="I144" s="369">
        <v>51.000000000000007</v>
      </c>
      <c r="J144" s="369">
        <v>43</v>
      </c>
      <c r="K144" s="369">
        <v>47</v>
      </c>
      <c r="L144" s="369">
        <v>29</v>
      </c>
      <c r="M144" s="369">
        <v>44.000000000000007</v>
      </c>
      <c r="N144" s="369">
        <v>41</v>
      </c>
      <c r="O144" s="369">
        <v>33</v>
      </c>
      <c r="P144" s="369">
        <v>42</v>
      </c>
      <c r="Q144" s="369">
        <v>47</v>
      </c>
      <c r="R144" s="369" t="s">
        <v>71</v>
      </c>
      <c r="S144" s="369">
        <v>49</v>
      </c>
    </row>
    <row r="145" spans="1:19" ht="12.75" customHeight="1" x14ac:dyDescent="0.2">
      <c r="A145" s="369">
        <v>2015</v>
      </c>
      <c r="B145" s="374">
        <v>42144</v>
      </c>
      <c r="C145" s="369">
        <v>37.000000000000007</v>
      </c>
      <c r="D145" s="369">
        <v>31</v>
      </c>
      <c r="E145" s="369">
        <v>38</v>
      </c>
      <c r="F145" s="369">
        <v>42</v>
      </c>
      <c r="G145" s="369">
        <v>36.000000000000007</v>
      </c>
      <c r="H145" s="369">
        <v>38</v>
      </c>
      <c r="I145" s="369">
        <v>35</v>
      </c>
      <c r="J145" s="369">
        <v>27</v>
      </c>
      <c r="K145" s="369">
        <v>32</v>
      </c>
      <c r="L145" s="369">
        <v>35</v>
      </c>
      <c r="M145" s="369">
        <v>35</v>
      </c>
      <c r="N145" s="369">
        <v>33</v>
      </c>
      <c r="O145" s="369">
        <v>36.000000000000007</v>
      </c>
      <c r="P145" s="369">
        <v>39</v>
      </c>
      <c r="Q145" s="369">
        <v>33</v>
      </c>
      <c r="R145" s="369" t="s">
        <v>71</v>
      </c>
      <c r="S145" s="369">
        <v>37.000000000000007</v>
      </c>
    </row>
    <row r="146" spans="1:19" ht="12.75" customHeight="1" x14ac:dyDescent="0.2">
      <c r="A146" s="369">
        <v>2015</v>
      </c>
      <c r="B146" s="374">
        <v>42145</v>
      </c>
      <c r="C146" s="369">
        <v>33</v>
      </c>
      <c r="D146" s="369">
        <v>33</v>
      </c>
      <c r="E146" s="369">
        <v>42</v>
      </c>
      <c r="F146" s="369">
        <v>27</v>
      </c>
      <c r="G146" s="369">
        <v>34</v>
      </c>
      <c r="H146" s="369">
        <v>29</v>
      </c>
      <c r="I146" s="369">
        <v>34</v>
      </c>
      <c r="J146" s="369">
        <v>40</v>
      </c>
      <c r="K146" s="369">
        <v>34</v>
      </c>
      <c r="L146" s="369">
        <v>29</v>
      </c>
      <c r="M146" s="369">
        <v>30</v>
      </c>
      <c r="N146" s="369">
        <v>39</v>
      </c>
      <c r="O146" s="369">
        <v>29</v>
      </c>
      <c r="P146" s="369">
        <v>40</v>
      </c>
      <c r="Q146" s="369">
        <v>31</v>
      </c>
      <c r="R146" s="369" t="s">
        <v>71</v>
      </c>
      <c r="S146" s="369">
        <v>33</v>
      </c>
    </row>
    <row r="147" spans="1:19" ht="12.75" customHeight="1" x14ac:dyDescent="0.2">
      <c r="A147" s="369">
        <v>2015</v>
      </c>
      <c r="B147" s="374">
        <v>42146</v>
      </c>
      <c r="C147" s="369">
        <v>59.000000000000007</v>
      </c>
      <c r="D147" s="369">
        <v>45.000000000000007</v>
      </c>
      <c r="E147" s="369">
        <v>59.000000000000007</v>
      </c>
      <c r="F147" s="369">
        <v>51.000000000000007</v>
      </c>
      <c r="G147" s="369">
        <v>47</v>
      </c>
      <c r="H147" s="369">
        <v>58</v>
      </c>
      <c r="I147" s="369">
        <v>58</v>
      </c>
      <c r="J147" s="369">
        <v>47</v>
      </c>
      <c r="K147" s="369">
        <v>53.000000000000007</v>
      </c>
      <c r="L147" s="369">
        <v>50</v>
      </c>
      <c r="M147" s="369">
        <v>55</v>
      </c>
      <c r="N147" s="369">
        <v>54</v>
      </c>
      <c r="O147" s="369">
        <v>50</v>
      </c>
      <c r="P147" s="369">
        <v>50</v>
      </c>
      <c r="Q147" s="369">
        <v>55</v>
      </c>
      <c r="R147" s="369" t="s">
        <v>71</v>
      </c>
      <c r="S147" s="369">
        <v>55</v>
      </c>
    </row>
    <row r="148" spans="1:19" ht="12.75" customHeight="1" x14ac:dyDescent="0.2">
      <c r="A148" s="369">
        <v>2015</v>
      </c>
      <c r="B148" s="374">
        <v>42147</v>
      </c>
      <c r="C148" s="369">
        <v>54</v>
      </c>
      <c r="D148" s="369">
        <v>46</v>
      </c>
      <c r="E148" s="369">
        <v>51.000000000000007</v>
      </c>
      <c r="F148" s="369">
        <v>50</v>
      </c>
      <c r="G148" s="369">
        <v>44.000000000000007</v>
      </c>
      <c r="H148" s="369">
        <v>52.000000000000007</v>
      </c>
      <c r="I148" s="369">
        <v>52.000000000000007</v>
      </c>
      <c r="J148" s="369">
        <v>46</v>
      </c>
      <c r="K148" s="369">
        <v>48</v>
      </c>
      <c r="L148" s="369">
        <v>45.000000000000007</v>
      </c>
      <c r="M148" s="369">
        <v>53.000000000000007</v>
      </c>
      <c r="N148" s="369">
        <v>49</v>
      </c>
      <c r="O148" s="369">
        <v>46</v>
      </c>
      <c r="P148" s="369">
        <v>46</v>
      </c>
      <c r="Q148" s="369">
        <v>48</v>
      </c>
      <c r="R148" s="369" t="s">
        <v>71</v>
      </c>
      <c r="S148" s="369">
        <v>49</v>
      </c>
    </row>
    <row r="149" spans="1:19" ht="12.75" customHeight="1" x14ac:dyDescent="0.2">
      <c r="A149" s="369">
        <v>2015</v>
      </c>
      <c r="B149" s="374">
        <v>42148</v>
      </c>
      <c r="C149" s="369">
        <v>60</v>
      </c>
      <c r="D149" s="369">
        <v>60</v>
      </c>
      <c r="E149" s="369">
        <v>59.000000000000007</v>
      </c>
      <c r="F149" s="369">
        <v>65</v>
      </c>
      <c r="G149" s="369">
        <v>63</v>
      </c>
      <c r="H149" s="369">
        <v>63</v>
      </c>
      <c r="I149" s="369">
        <v>62</v>
      </c>
      <c r="J149" s="369">
        <v>65</v>
      </c>
      <c r="K149" s="369">
        <v>64</v>
      </c>
      <c r="L149" s="369">
        <v>66</v>
      </c>
      <c r="M149" s="369">
        <v>57</v>
      </c>
      <c r="N149" s="369">
        <v>58</v>
      </c>
      <c r="O149" s="369">
        <v>66</v>
      </c>
      <c r="P149" s="369">
        <v>66</v>
      </c>
      <c r="Q149" s="369">
        <v>65</v>
      </c>
      <c r="R149" s="369" t="s">
        <v>71</v>
      </c>
      <c r="S149" s="369">
        <v>64</v>
      </c>
    </row>
    <row r="150" spans="1:19" ht="12.75" customHeight="1" x14ac:dyDescent="0.2">
      <c r="A150" s="369">
        <v>2015</v>
      </c>
      <c r="B150" s="374">
        <v>42149</v>
      </c>
      <c r="C150" s="369">
        <v>59.000000000000007</v>
      </c>
      <c r="D150" s="369">
        <v>63</v>
      </c>
      <c r="E150" s="369">
        <v>55</v>
      </c>
      <c r="F150" s="369">
        <v>57</v>
      </c>
      <c r="G150" s="369">
        <v>57</v>
      </c>
      <c r="H150" s="369">
        <v>58</v>
      </c>
      <c r="I150" s="369">
        <v>59.000000000000007</v>
      </c>
      <c r="J150" s="369">
        <v>60</v>
      </c>
      <c r="K150" s="369">
        <v>64</v>
      </c>
      <c r="L150" s="369">
        <v>65</v>
      </c>
      <c r="M150" s="369">
        <v>57</v>
      </c>
      <c r="N150" s="369">
        <v>57</v>
      </c>
      <c r="O150" s="369">
        <v>63</v>
      </c>
      <c r="P150" s="369">
        <v>63</v>
      </c>
      <c r="Q150" s="369">
        <v>61.000000000000007</v>
      </c>
      <c r="R150" s="369" t="s">
        <v>71</v>
      </c>
      <c r="S150" s="369">
        <v>64</v>
      </c>
    </row>
    <row r="151" spans="1:19" ht="12.75" customHeight="1" x14ac:dyDescent="0.2">
      <c r="A151" s="369">
        <v>2015</v>
      </c>
      <c r="B151" s="374">
        <v>42150</v>
      </c>
      <c r="C151" s="369">
        <v>52.000000000000007</v>
      </c>
      <c r="D151" s="369">
        <v>62</v>
      </c>
      <c r="E151" s="369">
        <v>45.000000000000007</v>
      </c>
      <c r="F151" s="369">
        <v>52.000000000000007</v>
      </c>
      <c r="G151" s="369">
        <v>62</v>
      </c>
      <c r="H151" s="369">
        <v>52.000000000000007</v>
      </c>
      <c r="I151" s="369">
        <v>56</v>
      </c>
      <c r="J151" s="369">
        <v>61.000000000000007</v>
      </c>
      <c r="K151" s="369">
        <v>70</v>
      </c>
      <c r="L151" s="369">
        <v>63</v>
      </c>
      <c r="M151" s="369">
        <v>48</v>
      </c>
      <c r="N151" s="369">
        <v>50</v>
      </c>
      <c r="O151" s="369">
        <v>70</v>
      </c>
      <c r="P151" s="369">
        <v>71.000000000000014</v>
      </c>
      <c r="Q151" s="369">
        <v>66</v>
      </c>
      <c r="R151" s="369" t="s">
        <v>71</v>
      </c>
      <c r="S151" s="369">
        <v>68</v>
      </c>
    </row>
    <row r="152" spans="1:19" ht="12.75" customHeight="1" x14ac:dyDescent="0.2">
      <c r="A152" s="369">
        <v>2015</v>
      </c>
      <c r="B152" s="374">
        <v>42151</v>
      </c>
      <c r="C152" s="369">
        <v>41</v>
      </c>
      <c r="D152" s="369">
        <v>38</v>
      </c>
      <c r="E152" s="369">
        <v>39</v>
      </c>
      <c r="F152" s="369">
        <v>38</v>
      </c>
      <c r="G152" s="369">
        <v>40</v>
      </c>
      <c r="H152" s="369">
        <v>41</v>
      </c>
      <c r="I152" s="369">
        <v>39</v>
      </c>
      <c r="J152" s="369">
        <v>39</v>
      </c>
      <c r="K152" s="369">
        <v>47</v>
      </c>
      <c r="L152" s="369">
        <v>36.000000000000007</v>
      </c>
      <c r="M152" s="369">
        <v>38</v>
      </c>
      <c r="N152" s="369">
        <v>40</v>
      </c>
      <c r="O152" s="369">
        <v>32</v>
      </c>
      <c r="P152" s="369">
        <v>42</v>
      </c>
      <c r="Q152" s="369">
        <v>42</v>
      </c>
      <c r="R152" s="369" t="s">
        <v>71</v>
      </c>
      <c r="S152" s="369">
        <v>46</v>
      </c>
    </row>
    <row r="153" spans="1:19" ht="12.75" customHeight="1" x14ac:dyDescent="0.2">
      <c r="A153" s="369">
        <v>2015</v>
      </c>
      <c r="B153" s="374">
        <v>42152</v>
      </c>
      <c r="C153" s="369">
        <v>52.000000000000007</v>
      </c>
      <c r="D153" s="369">
        <v>52.000000000000007</v>
      </c>
      <c r="E153" s="369">
        <v>40</v>
      </c>
      <c r="F153" s="369">
        <v>53.000000000000007</v>
      </c>
      <c r="G153" s="369">
        <v>52.000000000000007</v>
      </c>
      <c r="H153" s="369">
        <v>56</v>
      </c>
      <c r="I153" s="369">
        <v>55</v>
      </c>
      <c r="J153" s="369">
        <v>51.000000000000007</v>
      </c>
      <c r="K153" s="369">
        <v>58</v>
      </c>
      <c r="L153" s="369">
        <v>56</v>
      </c>
      <c r="M153" s="369">
        <v>47</v>
      </c>
      <c r="N153" s="369">
        <v>50</v>
      </c>
      <c r="O153" s="369">
        <v>55</v>
      </c>
      <c r="P153" s="369">
        <v>50</v>
      </c>
      <c r="Q153" s="369">
        <v>57</v>
      </c>
      <c r="R153" s="369" t="s">
        <v>71</v>
      </c>
      <c r="S153" s="369">
        <v>61.000000000000007</v>
      </c>
    </row>
    <row r="154" spans="1:19" ht="12.75" customHeight="1" x14ac:dyDescent="0.2">
      <c r="A154" s="369">
        <v>2015</v>
      </c>
      <c r="B154" s="374">
        <v>42153</v>
      </c>
      <c r="C154" s="369">
        <v>53.000000000000007</v>
      </c>
      <c r="D154" s="369">
        <v>39</v>
      </c>
      <c r="E154" s="369">
        <v>43</v>
      </c>
      <c r="F154" s="369">
        <v>61.000000000000007</v>
      </c>
      <c r="G154" s="369">
        <v>57</v>
      </c>
      <c r="H154" s="369">
        <v>59.000000000000007</v>
      </c>
      <c r="I154" s="369">
        <v>51.000000000000007</v>
      </c>
      <c r="J154" s="369">
        <v>54</v>
      </c>
      <c r="K154" s="369">
        <v>63</v>
      </c>
      <c r="L154" s="369">
        <v>45.000000000000007</v>
      </c>
      <c r="M154" s="369">
        <v>47</v>
      </c>
      <c r="N154" s="369">
        <v>44.000000000000007</v>
      </c>
      <c r="O154" s="369">
        <v>31</v>
      </c>
      <c r="P154" s="369">
        <v>60</v>
      </c>
      <c r="Q154" s="369">
        <v>58</v>
      </c>
      <c r="R154" s="369" t="s">
        <v>71</v>
      </c>
      <c r="S154" s="369">
        <v>61.000000000000007</v>
      </c>
    </row>
    <row r="155" spans="1:19" ht="12.75" customHeight="1" x14ac:dyDescent="0.2">
      <c r="A155" s="369">
        <v>2015</v>
      </c>
      <c r="B155" s="374">
        <v>42154</v>
      </c>
      <c r="C155" s="369">
        <v>39</v>
      </c>
      <c r="D155" s="369">
        <v>32</v>
      </c>
      <c r="E155" s="369">
        <v>23</v>
      </c>
      <c r="F155" s="369">
        <v>35</v>
      </c>
      <c r="G155" s="369">
        <v>42</v>
      </c>
      <c r="H155" s="369">
        <v>34</v>
      </c>
      <c r="I155" s="369">
        <v>32</v>
      </c>
      <c r="J155" s="369">
        <v>41</v>
      </c>
      <c r="K155" s="369">
        <v>45.000000000000007</v>
      </c>
      <c r="L155" s="369">
        <v>35</v>
      </c>
      <c r="M155" s="369">
        <v>28</v>
      </c>
      <c r="N155" s="369">
        <v>27</v>
      </c>
      <c r="O155" s="369">
        <v>31</v>
      </c>
      <c r="P155" s="369">
        <v>41</v>
      </c>
      <c r="Q155" s="369">
        <v>38</v>
      </c>
      <c r="R155" s="369" t="s">
        <v>71</v>
      </c>
      <c r="S155" s="369">
        <v>43</v>
      </c>
    </row>
    <row r="156" spans="1:19" ht="12.75" customHeight="1" x14ac:dyDescent="0.2">
      <c r="A156" s="369">
        <v>2015</v>
      </c>
      <c r="B156" s="374">
        <v>42155</v>
      </c>
      <c r="C156" s="369">
        <v>40</v>
      </c>
      <c r="D156" s="369">
        <v>33</v>
      </c>
      <c r="E156" s="369">
        <v>25</v>
      </c>
      <c r="F156" s="369">
        <v>39</v>
      </c>
      <c r="G156" s="369">
        <v>29</v>
      </c>
      <c r="H156" s="369">
        <v>37.000000000000007</v>
      </c>
      <c r="I156" s="369">
        <v>36.000000000000007</v>
      </c>
      <c r="J156" s="369">
        <v>27</v>
      </c>
      <c r="K156" s="369">
        <v>35</v>
      </c>
      <c r="L156" s="369">
        <v>38</v>
      </c>
      <c r="M156" s="369">
        <v>32</v>
      </c>
      <c r="N156" s="369">
        <v>28</v>
      </c>
      <c r="O156" s="369">
        <v>32</v>
      </c>
      <c r="P156" s="369">
        <v>26.000000000000004</v>
      </c>
      <c r="Q156" s="369">
        <v>45.000000000000007</v>
      </c>
      <c r="R156" s="369" t="s">
        <v>71</v>
      </c>
      <c r="S156" s="369">
        <v>46</v>
      </c>
    </row>
    <row r="157" spans="1:19" ht="12.75" customHeight="1" x14ac:dyDescent="0.2">
      <c r="A157" s="369">
        <v>2015</v>
      </c>
      <c r="B157" s="374">
        <v>42156</v>
      </c>
      <c r="C157" s="369">
        <v>29</v>
      </c>
      <c r="D157" s="369">
        <v>13.000000000000002</v>
      </c>
      <c r="E157" s="369">
        <v>29</v>
      </c>
      <c r="F157" s="369">
        <v>21</v>
      </c>
      <c r="G157" s="369">
        <v>17</v>
      </c>
      <c r="H157" s="369">
        <v>21</v>
      </c>
      <c r="I157" s="369">
        <v>28</v>
      </c>
      <c r="J157" s="369">
        <v>8</v>
      </c>
      <c r="K157" s="369">
        <v>12</v>
      </c>
      <c r="L157" s="369">
        <v>20</v>
      </c>
      <c r="M157" s="369">
        <v>35</v>
      </c>
      <c r="N157" s="369">
        <v>32</v>
      </c>
      <c r="O157" s="369">
        <v>15.000000000000002</v>
      </c>
      <c r="P157" s="369">
        <v>18.000000000000004</v>
      </c>
      <c r="Q157" s="369">
        <v>18.000000000000004</v>
      </c>
      <c r="R157" s="369" t="s">
        <v>71</v>
      </c>
      <c r="S157" s="369">
        <v>15.000000000000002</v>
      </c>
    </row>
    <row r="158" spans="1:19" ht="12.75" customHeight="1" x14ac:dyDescent="0.2">
      <c r="A158" s="369">
        <v>2015</v>
      </c>
      <c r="B158" s="374">
        <v>42157</v>
      </c>
      <c r="C158" s="369">
        <v>25</v>
      </c>
      <c r="D158" s="369">
        <v>11.000000000000002</v>
      </c>
      <c r="E158" s="369">
        <v>23</v>
      </c>
      <c r="F158" s="369">
        <v>9.0000000000000018</v>
      </c>
      <c r="G158" s="369">
        <v>14</v>
      </c>
      <c r="H158" s="369">
        <v>11.000000000000002</v>
      </c>
      <c r="I158" s="369">
        <v>15.000000000000002</v>
      </c>
      <c r="J158" s="369">
        <v>7</v>
      </c>
      <c r="K158" s="369">
        <v>11.000000000000002</v>
      </c>
      <c r="L158" s="369">
        <v>14</v>
      </c>
      <c r="M158" s="369">
        <v>15.000000000000002</v>
      </c>
      <c r="N158" s="369">
        <v>16</v>
      </c>
      <c r="O158" s="369">
        <v>11.000000000000002</v>
      </c>
      <c r="P158" s="369">
        <v>14</v>
      </c>
      <c r="Q158" s="369">
        <v>9.0000000000000018</v>
      </c>
      <c r="R158" s="369" t="s">
        <v>71</v>
      </c>
      <c r="S158" s="369">
        <v>14</v>
      </c>
    </row>
    <row r="159" spans="1:19" ht="12.75" customHeight="1" x14ac:dyDescent="0.2">
      <c r="A159" s="369">
        <v>2015</v>
      </c>
      <c r="B159" s="374">
        <v>42158</v>
      </c>
      <c r="C159" s="369">
        <v>39</v>
      </c>
      <c r="D159" s="369">
        <v>29</v>
      </c>
      <c r="E159" s="369">
        <v>29</v>
      </c>
      <c r="F159" s="369">
        <v>34</v>
      </c>
      <c r="G159" s="369">
        <v>39</v>
      </c>
      <c r="H159" s="369">
        <v>30</v>
      </c>
      <c r="I159" s="369">
        <v>32</v>
      </c>
      <c r="J159" s="369">
        <v>37.000000000000007</v>
      </c>
      <c r="K159" s="369">
        <v>36.000000000000007</v>
      </c>
      <c r="L159" s="369">
        <v>34</v>
      </c>
      <c r="M159" s="369">
        <v>27</v>
      </c>
      <c r="N159" s="369">
        <v>31</v>
      </c>
      <c r="O159" s="369">
        <v>26.000000000000004</v>
      </c>
      <c r="P159" s="369">
        <v>38</v>
      </c>
      <c r="Q159" s="369">
        <v>32</v>
      </c>
      <c r="R159" s="369" t="s">
        <v>71</v>
      </c>
      <c r="S159" s="369">
        <v>33</v>
      </c>
    </row>
    <row r="160" spans="1:19" ht="12.75" customHeight="1" x14ac:dyDescent="0.2">
      <c r="A160" s="369">
        <v>2015</v>
      </c>
      <c r="B160" s="374">
        <v>42159</v>
      </c>
      <c r="C160" s="369">
        <v>39</v>
      </c>
      <c r="D160" s="369">
        <v>28</v>
      </c>
      <c r="E160" s="369">
        <v>40</v>
      </c>
      <c r="F160" s="369">
        <v>36.000000000000007</v>
      </c>
      <c r="G160" s="369">
        <v>25</v>
      </c>
      <c r="H160" s="369">
        <v>36.000000000000007</v>
      </c>
      <c r="I160" s="369">
        <v>35</v>
      </c>
      <c r="J160" s="369">
        <v>24</v>
      </c>
      <c r="K160" s="369">
        <v>33</v>
      </c>
      <c r="L160" s="369">
        <v>35</v>
      </c>
      <c r="M160" s="369">
        <v>31</v>
      </c>
      <c r="N160" s="369">
        <v>36.000000000000007</v>
      </c>
      <c r="O160" s="369">
        <v>21</v>
      </c>
      <c r="P160" s="369">
        <v>38</v>
      </c>
      <c r="Q160" s="369">
        <v>32</v>
      </c>
      <c r="R160" s="369" t="s">
        <v>71</v>
      </c>
      <c r="S160" s="369">
        <v>34</v>
      </c>
    </row>
    <row r="161" spans="1:19" ht="12.75" customHeight="1" x14ac:dyDescent="0.2">
      <c r="A161" s="369">
        <v>2015</v>
      </c>
      <c r="B161" s="374">
        <v>42160</v>
      </c>
      <c r="C161" s="369">
        <v>32</v>
      </c>
      <c r="D161" s="369">
        <v>25</v>
      </c>
      <c r="E161" s="369">
        <v>38</v>
      </c>
      <c r="F161" s="369">
        <v>33</v>
      </c>
      <c r="G161" s="369">
        <v>20</v>
      </c>
      <c r="H161" s="369">
        <v>28</v>
      </c>
      <c r="I161" s="369">
        <v>38</v>
      </c>
      <c r="J161" s="369">
        <v>24</v>
      </c>
      <c r="K161" s="369">
        <v>18.000000000000004</v>
      </c>
      <c r="L161" s="369">
        <v>26.000000000000004</v>
      </c>
      <c r="M161" s="369">
        <v>27</v>
      </c>
      <c r="N161" s="369">
        <v>42</v>
      </c>
      <c r="O161" s="369">
        <v>13.000000000000002</v>
      </c>
      <c r="P161" s="369">
        <v>27</v>
      </c>
      <c r="Q161" s="369">
        <v>25</v>
      </c>
      <c r="R161" s="369" t="s">
        <v>71</v>
      </c>
      <c r="S161" s="369">
        <v>20</v>
      </c>
    </row>
    <row r="162" spans="1:19" ht="12.75" customHeight="1" x14ac:dyDescent="0.2">
      <c r="A162" s="369">
        <v>2015</v>
      </c>
      <c r="B162" s="374">
        <v>42161</v>
      </c>
      <c r="C162" s="369">
        <v>48</v>
      </c>
      <c r="D162" s="369">
        <v>49</v>
      </c>
      <c r="E162" s="369">
        <v>45.000000000000007</v>
      </c>
      <c r="F162" s="369">
        <v>47</v>
      </c>
      <c r="G162" s="369">
        <v>40</v>
      </c>
      <c r="H162" s="369">
        <v>43</v>
      </c>
      <c r="I162" s="369">
        <v>50</v>
      </c>
      <c r="J162" s="369">
        <v>33</v>
      </c>
      <c r="K162" s="369">
        <v>40</v>
      </c>
      <c r="L162" s="369">
        <v>47</v>
      </c>
      <c r="M162" s="369">
        <v>44.000000000000007</v>
      </c>
      <c r="N162" s="369">
        <v>46</v>
      </c>
      <c r="O162" s="369">
        <v>44.000000000000007</v>
      </c>
      <c r="P162" s="369">
        <v>46</v>
      </c>
      <c r="Q162" s="369">
        <v>44.000000000000007</v>
      </c>
      <c r="R162" s="369" t="s">
        <v>71</v>
      </c>
      <c r="S162" s="369">
        <v>44.000000000000007</v>
      </c>
    </row>
    <row r="163" spans="1:19" ht="12.75" customHeight="1" x14ac:dyDescent="0.2">
      <c r="A163" s="369">
        <v>2015</v>
      </c>
      <c r="B163" s="374">
        <v>42162</v>
      </c>
      <c r="C163" s="369">
        <v>40</v>
      </c>
      <c r="D163" s="369">
        <v>40</v>
      </c>
      <c r="E163" s="369">
        <v>35</v>
      </c>
      <c r="F163" s="369">
        <v>41</v>
      </c>
      <c r="G163" s="369">
        <v>42</v>
      </c>
      <c r="H163" s="369">
        <v>41</v>
      </c>
      <c r="I163" s="369">
        <v>40</v>
      </c>
      <c r="J163" s="369">
        <v>47</v>
      </c>
      <c r="K163" s="369">
        <v>44.000000000000007</v>
      </c>
      <c r="L163" s="369">
        <v>43</v>
      </c>
      <c r="M163" s="369">
        <v>38</v>
      </c>
      <c r="N163" s="369">
        <v>42</v>
      </c>
      <c r="O163" s="369">
        <v>38</v>
      </c>
      <c r="P163" s="369">
        <v>51.000000000000007</v>
      </c>
      <c r="Q163" s="369">
        <v>41</v>
      </c>
      <c r="R163" s="369" t="s">
        <v>71</v>
      </c>
      <c r="S163" s="369">
        <v>43</v>
      </c>
    </row>
    <row r="164" spans="1:19" ht="12.75" customHeight="1" x14ac:dyDescent="0.2">
      <c r="A164" s="369">
        <v>2015</v>
      </c>
      <c r="B164" s="374">
        <v>42163</v>
      </c>
      <c r="C164" s="369">
        <v>49</v>
      </c>
      <c r="D164" s="369">
        <v>44.000000000000007</v>
      </c>
      <c r="E164" s="369">
        <v>44.000000000000007</v>
      </c>
      <c r="F164" s="369">
        <v>49</v>
      </c>
      <c r="G164" s="369">
        <v>51.000000000000007</v>
      </c>
      <c r="H164" s="369">
        <v>49</v>
      </c>
      <c r="I164" s="369">
        <v>45.000000000000007</v>
      </c>
      <c r="J164" s="369">
        <v>51.000000000000007</v>
      </c>
      <c r="K164" s="369">
        <v>56</v>
      </c>
      <c r="L164" s="369">
        <v>38</v>
      </c>
      <c r="M164" s="369">
        <v>46</v>
      </c>
      <c r="N164" s="369">
        <v>46</v>
      </c>
      <c r="O164" s="369">
        <v>41</v>
      </c>
      <c r="P164" s="369">
        <v>51.000000000000007</v>
      </c>
      <c r="Q164" s="369">
        <v>51.000000000000007</v>
      </c>
      <c r="R164" s="369" t="s">
        <v>71</v>
      </c>
      <c r="S164" s="369">
        <v>55</v>
      </c>
    </row>
    <row r="165" spans="1:19" ht="12.75" customHeight="1" x14ac:dyDescent="0.2">
      <c r="A165" s="369">
        <v>2015</v>
      </c>
      <c r="B165" s="374">
        <v>42164</v>
      </c>
      <c r="C165" s="369">
        <v>62</v>
      </c>
      <c r="D165" s="369">
        <v>55</v>
      </c>
      <c r="E165" s="369">
        <v>60</v>
      </c>
      <c r="F165" s="369">
        <v>53.000000000000007</v>
      </c>
      <c r="G165" s="369">
        <v>52.000000000000007</v>
      </c>
      <c r="H165" s="369">
        <v>62</v>
      </c>
      <c r="I165" s="369">
        <v>64</v>
      </c>
      <c r="J165" s="369">
        <v>51.000000000000007</v>
      </c>
      <c r="K165" s="369">
        <v>58</v>
      </c>
      <c r="L165" s="369">
        <v>57</v>
      </c>
      <c r="M165" s="369">
        <v>60</v>
      </c>
      <c r="N165" s="369">
        <v>61.000000000000007</v>
      </c>
      <c r="O165" s="369">
        <v>54</v>
      </c>
      <c r="P165" s="369">
        <v>51.000000000000007</v>
      </c>
      <c r="Q165" s="369">
        <v>60</v>
      </c>
      <c r="R165" s="369" t="s">
        <v>71</v>
      </c>
      <c r="S165" s="369">
        <v>60</v>
      </c>
    </row>
    <row r="166" spans="1:19" ht="12.75" customHeight="1" x14ac:dyDescent="0.2">
      <c r="A166" s="369">
        <v>2015</v>
      </c>
      <c r="B166" s="374">
        <v>42165</v>
      </c>
      <c r="C166" s="369">
        <v>61.000000000000007</v>
      </c>
      <c r="D166" s="369">
        <v>63</v>
      </c>
      <c r="E166" s="369">
        <v>54</v>
      </c>
      <c r="F166" s="369">
        <v>65</v>
      </c>
      <c r="G166" s="369">
        <v>57</v>
      </c>
      <c r="H166" s="369">
        <v>62</v>
      </c>
      <c r="I166" s="369">
        <v>68</v>
      </c>
      <c r="J166" s="369">
        <v>62</v>
      </c>
      <c r="K166" s="369">
        <v>64</v>
      </c>
      <c r="L166" s="369">
        <v>64</v>
      </c>
      <c r="M166" s="369">
        <v>57</v>
      </c>
      <c r="N166" s="369">
        <v>59.000000000000007</v>
      </c>
      <c r="O166" s="369">
        <v>60</v>
      </c>
      <c r="P166" s="369">
        <v>60</v>
      </c>
      <c r="Q166" s="369">
        <v>67</v>
      </c>
      <c r="R166" s="369" t="s">
        <v>71</v>
      </c>
      <c r="S166" s="369">
        <v>67</v>
      </c>
    </row>
    <row r="167" spans="1:19" ht="12.75" customHeight="1" x14ac:dyDescent="0.2">
      <c r="A167" s="369">
        <v>2015</v>
      </c>
      <c r="B167" s="374">
        <v>42166</v>
      </c>
      <c r="C167" s="369">
        <v>72.000000000000014</v>
      </c>
      <c r="D167" s="369">
        <v>76</v>
      </c>
      <c r="E167" s="369">
        <v>57</v>
      </c>
      <c r="F167" s="369">
        <v>90</v>
      </c>
      <c r="G167" s="369">
        <v>72.000000000000014</v>
      </c>
      <c r="H167" s="369">
        <v>80</v>
      </c>
      <c r="I167" s="369">
        <v>81</v>
      </c>
      <c r="J167" s="369">
        <v>66</v>
      </c>
      <c r="K167" s="369">
        <v>75</v>
      </c>
      <c r="L167" s="369">
        <v>77</v>
      </c>
      <c r="M167" s="369">
        <v>68</v>
      </c>
      <c r="N167" s="369">
        <v>87.000000000000014</v>
      </c>
      <c r="O167" s="369">
        <v>72.000000000000014</v>
      </c>
      <c r="P167" s="369">
        <v>69</v>
      </c>
      <c r="Q167" s="369">
        <v>84</v>
      </c>
      <c r="R167" s="369" t="s">
        <v>71</v>
      </c>
      <c r="S167" s="369">
        <v>79</v>
      </c>
    </row>
    <row r="168" spans="1:19" ht="12.75" customHeight="1" x14ac:dyDescent="0.2">
      <c r="A168" s="369">
        <v>2015</v>
      </c>
      <c r="B168" s="374">
        <v>42167</v>
      </c>
      <c r="C168" s="369">
        <v>51.000000000000007</v>
      </c>
      <c r="D168" s="369">
        <v>63</v>
      </c>
      <c r="E168" s="369">
        <v>46</v>
      </c>
      <c r="F168" s="369">
        <v>53.000000000000007</v>
      </c>
      <c r="G168" s="369">
        <v>68</v>
      </c>
      <c r="H168" s="369">
        <v>50</v>
      </c>
      <c r="I168" s="369">
        <v>53.000000000000007</v>
      </c>
      <c r="J168" s="369">
        <v>61.000000000000007</v>
      </c>
      <c r="K168" s="369">
        <v>73.000000000000014</v>
      </c>
      <c r="L168" s="369">
        <v>62</v>
      </c>
      <c r="M168" s="369">
        <v>46</v>
      </c>
      <c r="N168" s="369">
        <v>49</v>
      </c>
      <c r="O168" s="369">
        <v>53.000000000000007</v>
      </c>
      <c r="P168" s="369">
        <v>81</v>
      </c>
      <c r="Q168" s="369">
        <v>61.000000000000007</v>
      </c>
      <c r="R168" s="369" t="s">
        <v>71</v>
      </c>
      <c r="S168" s="369">
        <v>71.000000000000014</v>
      </c>
    </row>
    <row r="169" spans="1:19" ht="12.75" customHeight="1" x14ac:dyDescent="0.2">
      <c r="A169" s="369">
        <v>2015</v>
      </c>
      <c r="B169" s="374">
        <v>42168</v>
      </c>
      <c r="C169" s="369">
        <v>65</v>
      </c>
      <c r="D169" s="369">
        <v>51.000000000000007</v>
      </c>
      <c r="E169" s="369">
        <v>68</v>
      </c>
      <c r="F169" s="369">
        <v>58</v>
      </c>
      <c r="G169" s="369">
        <v>38</v>
      </c>
      <c r="H169" s="369">
        <v>54</v>
      </c>
      <c r="I169" s="369">
        <v>51.000000000000007</v>
      </c>
      <c r="J169" s="369">
        <v>28</v>
      </c>
      <c r="K169" s="369">
        <v>38</v>
      </c>
      <c r="L169" s="369">
        <v>49</v>
      </c>
      <c r="M169" s="369">
        <v>59.000000000000007</v>
      </c>
      <c r="N169" s="369">
        <v>68</v>
      </c>
      <c r="O169" s="369">
        <v>46</v>
      </c>
      <c r="P169" s="369">
        <v>43</v>
      </c>
      <c r="Q169" s="369">
        <v>43</v>
      </c>
      <c r="R169" s="369" t="s">
        <v>71</v>
      </c>
      <c r="S169" s="369">
        <v>46</v>
      </c>
    </row>
    <row r="170" spans="1:19" ht="12.75" customHeight="1" x14ac:dyDescent="0.2">
      <c r="A170" s="369">
        <v>2015</v>
      </c>
      <c r="B170" s="374">
        <v>42169</v>
      </c>
      <c r="C170" s="369">
        <v>57</v>
      </c>
      <c r="D170" s="369">
        <v>73.000000000000014</v>
      </c>
      <c r="E170" s="369">
        <v>63</v>
      </c>
      <c r="F170" s="369">
        <v>70</v>
      </c>
      <c r="G170" s="369">
        <v>56</v>
      </c>
      <c r="H170" s="369">
        <v>68</v>
      </c>
      <c r="I170" s="369">
        <v>62</v>
      </c>
      <c r="J170" s="369">
        <v>43</v>
      </c>
      <c r="K170" s="369">
        <v>57</v>
      </c>
      <c r="L170" s="369">
        <v>76</v>
      </c>
      <c r="M170" s="369">
        <v>52.000000000000007</v>
      </c>
      <c r="N170" s="369">
        <v>62</v>
      </c>
      <c r="O170" s="369">
        <v>71.000000000000014</v>
      </c>
      <c r="P170" s="369">
        <v>62</v>
      </c>
      <c r="Q170" s="369">
        <v>62</v>
      </c>
      <c r="R170" s="369" t="s">
        <v>71</v>
      </c>
      <c r="S170" s="369">
        <v>60</v>
      </c>
    </row>
    <row r="171" spans="1:19" ht="12.75" customHeight="1" x14ac:dyDescent="0.2">
      <c r="A171" s="369">
        <v>2015</v>
      </c>
      <c r="B171" s="374">
        <v>42170</v>
      </c>
      <c r="C171" s="369">
        <v>45.000000000000007</v>
      </c>
      <c r="D171" s="369">
        <v>31</v>
      </c>
      <c r="E171" s="369">
        <v>42</v>
      </c>
      <c r="F171" s="369">
        <v>36.000000000000007</v>
      </c>
      <c r="G171" s="369">
        <v>31</v>
      </c>
      <c r="H171" s="369">
        <v>43</v>
      </c>
      <c r="I171" s="369">
        <v>49</v>
      </c>
      <c r="J171" s="369">
        <v>25</v>
      </c>
      <c r="K171" s="369">
        <v>38</v>
      </c>
      <c r="L171" s="369">
        <v>35</v>
      </c>
      <c r="M171" s="369">
        <v>37.000000000000007</v>
      </c>
      <c r="N171" s="369">
        <v>41</v>
      </c>
      <c r="O171" s="369">
        <v>29</v>
      </c>
      <c r="P171" s="369">
        <v>28</v>
      </c>
      <c r="Q171" s="369">
        <v>40</v>
      </c>
      <c r="R171" s="369" t="s">
        <v>71</v>
      </c>
      <c r="S171" s="369">
        <v>42</v>
      </c>
    </row>
    <row r="172" spans="1:19" ht="12.75" customHeight="1" x14ac:dyDescent="0.2">
      <c r="A172" s="369">
        <v>2015</v>
      </c>
      <c r="B172" s="374">
        <v>42171</v>
      </c>
      <c r="C172" s="369">
        <v>44.000000000000007</v>
      </c>
      <c r="D172" s="369">
        <v>25</v>
      </c>
      <c r="E172" s="369">
        <v>42</v>
      </c>
      <c r="F172" s="369">
        <v>39</v>
      </c>
      <c r="G172" s="369">
        <v>28</v>
      </c>
      <c r="H172" s="369">
        <v>45.000000000000007</v>
      </c>
      <c r="I172" s="369">
        <v>47</v>
      </c>
      <c r="J172" s="369">
        <v>23</v>
      </c>
      <c r="K172" s="369">
        <v>32</v>
      </c>
      <c r="L172" s="369">
        <v>34</v>
      </c>
      <c r="M172" s="369">
        <v>41</v>
      </c>
      <c r="N172" s="369">
        <v>37.000000000000007</v>
      </c>
      <c r="O172" s="369">
        <v>28</v>
      </c>
      <c r="P172" s="369">
        <v>32</v>
      </c>
      <c r="Q172" s="369">
        <v>39</v>
      </c>
      <c r="R172" s="369" t="s">
        <v>71</v>
      </c>
      <c r="S172" s="369">
        <v>40</v>
      </c>
    </row>
    <row r="173" spans="1:19" ht="12.75" customHeight="1" x14ac:dyDescent="0.2">
      <c r="A173" s="369">
        <v>2015</v>
      </c>
      <c r="B173" s="374">
        <v>42172</v>
      </c>
      <c r="C173" s="369">
        <v>35</v>
      </c>
      <c r="D173" s="369">
        <v>31</v>
      </c>
      <c r="E173" s="369">
        <v>33</v>
      </c>
      <c r="F173" s="369">
        <v>40</v>
      </c>
      <c r="G173" s="369">
        <v>37.000000000000007</v>
      </c>
      <c r="H173" s="369">
        <v>39</v>
      </c>
      <c r="I173" s="369">
        <v>38</v>
      </c>
      <c r="J173" s="369">
        <v>32</v>
      </c>
      <c r="K173" s="369">
        <v>47</v>
      </c>
      <c r="L173" s="369">
        <v>37.000000000000007</v>
      </c>
      <c r="M173" s="369">
        <v>34</v>
      </c>
      <c r="N173" s="369">
        <v>37.000000000000007</v>
      </c>
      <c r="O173" s="369">
        <v>34</v>
      </c>
      <c r="P173" s="369">
        <v>36.000000000000007</v>
      </c>
      <c r="Q173" s="369">
        <v>41</v>
      </c>
      <c r="R173" s="369" t="s">
        <v>71</v>
      </c>
      <c r="S173" s="369">
        <v>45.000000000000007</v>
      </c>
    </row>
    <row r="174" spans="1:19" ht="12.75" customHeight="1" x14ac:dyDescent="0.2">
      <c r="A174" s="369">
        <v>2015</v>
      </c>
      <c r="B174" s="374">
        <v>42173</v>
      </c>
      <c r="C174" s="369">
        <v>34</v>
      </c>
      <c r="D174" s="369">
        <v>41</v>
      </c>
      <c r="E174" s="369">
        <v>37.000000000000007</v>
      </c>
      <c r="F174" s="369">
        <v>30</v>
      </c>
      <c r="G174" s="369">
        <v>31</v>
      </c>
      <c r="H174" s="369">
        <v>31</v>
      </c>
      <c r="I174" s="369">
        <v>40</v>
      </c>
      <c r="J174" s="369">
        <v>29</v>
      </c>
      <c r="K174" s="369">
        <v>35</v>
      </c>
      <c r="L174" s="369">
        <v>35</v>
      </c>
      <c r="M174" s="369">
        <v>29</v>
      </c>
      <c r="N174" s="369">
        <v>44.000000000000007</v>
      </c>
      <c r="O174" s="369">
        <v>28</v>
      </c>
      <c r="P174" s="369">
        <v>31</v>
      </c>
      <c r="Q174" s="369">
        <v>32</v>
      </c>
      <c r="R174" s="369" t="s">
        <v>71</v>
      </c>
      <c r="S174" s="369">
        <v>33</v>
      </c>
    </row>
    <row r="175" spans="1:19" ht="12.75" customHeight="1" x14ac:dyDescent="0.2">
      <c r="A175" s="369">
        <v>2015</v>
      </c>
      <c r="B175" s="374">
        <v>42174</v>
      </c>
      <c r="C175" s="369">
        <v>54</v>
      </c>
      <c r="D175" s="369">
        <v>47</v>
      </c>
      <c r="E175" s="369">
        <v>57</v>
      </c>
      <c r="F175" s="369">
        <v>45.000000000000007</v>
      </c>
      <c r="G175" s="369">
        <v>35</v>
      </c>
      <c r="H175" s="369">
        <v>49</v>
      </c>
      <c r="I175" s="369">
        <v>49</v>
      </c>
      <c r="J175" s="369">
        <v>30</v>
      </c>
      <c r="K175" s="369">
        <v>43</v>
      </c>
      <c r="L175" s="369">
        <v>46</v>
      </c>
      <c r="M175" s="369">
        <v>48</v>
      </c>
      <c r="N175" s="369">
        <v>52.000000000000007</v>
      </c>
      <c r="O175" s="369">
        <v>42</v>
      </c>
      <c r="P175" s="369">
        <v>40</v>
      </c>
      <c r="Q175" s="369">
        <v>45.000000000000007</v>
      </c>
      <c r="R175" s="369" t="s">
        <v>71</v>
      </c>
      <c r="S175" s="369">
        <v>47</v>
      </c>
    </row>
    <row r="176" spans="1:19" ht="12.75" customHeight="1" x14ac:dyDescent="0.2">
      <c r="A176" s="369">
        <v>2015</v>
      </c>
      <c r="B176" s="374">
        <v>42175</v>
      </c>
      <c r="C176" s="369">
        <v>46</v>
      </c>
      <c r="D176" s="369">
        <v>31</v>
      </c>
      <c r="E176" s="369">
        <v>52.000000000000007</v>
      </c>
      <c r="F176" s="369">
        <v>50</v>
      </c>
      <c r="G176" s="369">
        <v>23</v>
      </c>
      <c r="H176" s="369">
        <v>44.000000000000007</v>
      </c>
      <c r="I176" s="369">
        <v>51.000000000000007</v>
      </c>
      <c r="J176" s="369">
        <v>16</v>
      </c>
      <c r="K176" s="369">
        <v>33</v>
      </c>
      <c r="L176" s="369">
        <v>32</v>
      </c>
      <c r="M176" s="369">
        <v>42</v>
      </c>
      <c r="N176" s="369">
        <v>47</v>
      </c>
      <c r="O176" s="369">
        <v>22.000000000000004</v>
      </c>
      <c r="P176" s="369">
        <v>27</v>
      </c>
      <c r="Q176" s="369">
        <v>38</v>
      </c>
      <c r="R176" s="369" t="s">
        <v>71</v>
      </c>
      <c r="S176" s="369">
        <v>38</v>
      </c>
    </row>
    <row r="177" spans="1:19" ht="12.75" customHeight="1" x14ac:dyDescent="0.2">
      <c r="A177" s="369">
        <v>2015</v>
      </c>
      <c r="B177" s="374">
        <v>42176</v>
      </c>
      <c r="C177" s="369">
        <v>42</v>
      </c>
      <c r="D177" s="369">
        <v>37.000000000000007</v>
      </c>
      <c r="E177" s="369">
        <v>40</v>
      </c>
      <c r="F177" s="369">
        <v>43</v>
      </c>
      <c r="G177" s="369">
        <v>32</v>
      </c>
      <c r="H177" s="369">
        <v>43</v>
      </c>
      <c r="I177" s="369">
        <v>46</v>
      </c>
      <c r="J177" s="369">
        <v>32</v>
      </c>
      <c r="K177" s="369">
        <v>41</v>
      </c>
      <c r="L177" s="369">
        <v>39</v>
      </c>
      <c r="M177" s="369">
        <v>40</v>
      </c>
      <c r="N177" s="369">
        <v>41</v>
      </c>
      <c r="O177" s="369">
        <v>35</v>
      </c>
      <c r="P177" s="369" t="s">
        <v>71</v>
      </c>
      <c r="Q177" s="369">
        <v>43</v>
      </c>
      <c r="R177" s="369" t="s">
        <v>71</v>
      </c>
      <c r="S177" s="369">
        <v>46</v>
      </c>
    </row>
    <row r="178" spans="1:19" ht="12.75" customHeight="1" x14ac:dyDescent="0.2">
      <c r="A178" s="369">
        <v>2015</v>
      </c>
      <c r="B178" s="374">
        <v>42177</v>
      </c>
      <c r="C178" s="369">
        <v>62</v>
      </c>
      <c r="D178" s="369">
        <v>53.000000000000007</v>
      </c>
      <c r="E178" s="369">
        <v>60</v>
      </c>
      <c r="F178" s="369">
        <v>58</v>
      </c>
      <c r="G178" s="369">
        <v>46</v>
      </c>
      <c r="H178" s="369">
        <v>61.000000000000007</v>
      </c>
      <c r="I178" s="369">
        <v>65</v>
      </c>
      <c r="J178" s="369">
        <v>49</v>
      </c>
      <c r="K178" s="369">
        <v>56</v>
      </c>
      <c r="L178" s="369">
        <v>55</v>
      </c>
      <c r="M178" s="369">
        <v>57</v>
      </c>
      <c r="N178" s="369">
        <v>62</v>
      </c>
      <c r="O178" s="369">
        <v>54</v>
      </c>
      <c r="P178" s="369">
        <v>46</v>
      </c>
      <c r="Q178" s="369">
        <v>59.000000000000007</v>
      </c>
      <c r="R178" s="369" t="s">
        <v>71</v>
      </c>
      <c r="S178" s="369">
        <v>59.000000000000007</v>
      </c>
    </row>
    <row r="179" spans="1:19" ht="12.75" customHeight="1" x14ac:dyDescent="0.2">
      <c r="A179" s="369">
        <v>2015</v>
      </c>
      <c r="B179" s="374">
        <v>42178</v>
      </c>
      <c r="C179" s="369">
        <v>47</v>
      </c>
      <c r="D179" s="369">
        <v>53.000000000000007</v>
      </c>
      <c r="E179" s="369">
        <v>56</v>
      </c>
      <c r="F179" s="369">
        <v>54</v>
      </c>
      <c r="G179" s="369">
        <v>44.000000000000007</v>
      </c>
      <c r="H179" s="369">
        <v>50</v>
      </c>
      <c r="I179" s="369">
        <v>47</v>
      </c>
      <c r="J179" s="369">
        <v>43</v>
      </c>
      <c r="K179" s="369">
        <v>46</v>
      </c>
      <c r="L179" s="369">
        <v>54</v>
      </c>
      <c r="M179" s="369">
        <v>48</v>
      </c>
      <c r="N179" s="369">
        <v>47</v>
      </c>
      <c r="O179" s="369">
        <v>47</v>
      </c>
      <c r="P179" s="369" t="s">
        <v>71</v>
      </c>
      <c r="Q179" s="369">
        <v>52.000000000000007</v>
      </c>
      <c r="R179" s="369" t="s">
        <v>71</v>
      </c>
      <c r="S179" s="369">
        <v>52.000000000000007</v>
      </c>
    </row>
    <row r="180" spans="1:19" ht="12.75" customHeight="1" x14ac:dyDescent="0.2">
      <c r="A180" s="369">
        <v>2015</v>
      </c>
      <c r="B180" s="374">
        <v>42179</v>
      </c>
      <c r="C180" s="369">
        <v>63</v>
      </c>
      <c r="D180" s="369">
        <v>42</v>
      </c>
      <c r="E180" s="369">
        <v>57</v>
      </c>
      <c r="F180" s="369">
        <v>57</v>
      </c>
      <c r="G180" s="369">
        <v>39</v>
      </c>
      <c r="H180" s="369" t="s">
        <v>71</v>
      </c>
      <c r="I180" s="369">
        <v>53.000000000000007</v>
      </c>
      <c r="J180" s="369">
        <v>35</v>
      </c>
      <c r="K180" s="369">
        <v>42</v>
      </c>
      <c r="L180" s="369">
        <v>39</v>
      </c>
      <c r="M180" s="369">
        <v>56</v>
      </c>
      <c r="N180" s="369">
        <v>60</v>
      </c>
      <c r="O180" s="369">
        <v>40</v>
      </c>
      <c r="P180" s="369">
        <v>36.000000000000007</v>
      </c>
      <c r="Q180" s="369">
        <v>46</v>
      </c>
      <c r="R180" s="369" t="s">
        <v>71</v>
      </c>
      <c r="S180" s="369">
        <v>47</v>
      </c>
    </row>
    <row r="181" spans="1:19" ht="12.75" customHeight="1" x14ac:dyDescent="0.2">
      <c r="A181" s="369">
        <v>2015</v>
      </c>
      <c r="B181" s="374">
        <v>42180</v>
      </c>
      <c r="C181" s="369">
        <v>45.000000000000007</v>
      </c>
      <c r="D181" s="369">
        <v>44.000000000000007</v>
      </c>
      <c r="E181" s="369">
        <v>53.000000000000007</v>
      </c>
      <c r="F181" s="369">
        <v>53.000000000000007</v>
      </c>
      <c r="G181" s="369">
        <v>44.000000000000007</v>
      </c>
      <c r="H181" s="369" t="s">
        <v>71</v>
      </c>
      <c r="I181" s="369">
        <v>56</v>
      </c>
      <c r="J181" s="369">
        <v>41</v>
      </c>
      <c r="K181" s="369">
        <v>39</v>
      </c>
      <c r="L181" s="369">
        <v>51.000000000000007</v>
      </c>
      <c r="M181" s="369">
        <v>46</v>
      </c>
      <c r="N181" s="369">
        <v>53.000000000000007</v>
      </c>
      <c r="O181" s="369">
        <v>44.000000000000007</v>
      </c>
      <c r="P181" s="369">
        <v>43</v>
      </c>
      <c r="Q181" s="369">
        <v>49</v>
      </c>
      <c r="R181" s="369" t="s">
        <v>71</v>
      </c>
      <c r="S181" s="369">
        <v>47</v>
      </c>
    </row>
    <row r="182" spans="1:19" ht="12.75" customHeight="1" x14ac:dyDescent="0.2">
      <c r="A182" s="369">
        <v>2015</v>
      </c>
      <c r="B182" s="374">
        <v>42181</v>
      </c>
      <c r="C182" s="369">
        <v>54</v>
      </c>
      <c r="D182" s="369">
        <v>58</v>
      </c>
      <c r="E182" s="369">
        <v>52.000000000000007</v>
      </c>
      <c r="F182" s="369">
        <v>66</v>
      </c>
      <c r="G182" s="369">
        <v>60</v>
      </c>
      <c r="H182" s="369" t="s">
        <v>71</v>
      </c>
      <c r="I182" s="369">
        <v>68</v>
      </c>
      <c r="J182" s="369">
        <v>34</v>
      </c>
      <c r="K182" s="369">
        <v>61.000000000000007</v>
      </c>
      <c r="L182" s="369">
        <v>55</v>
      </c>
      <c r="M182" s="369">
        <v>50</v>
      </c>
      <c r="N182" s="369">
        <v>65</v>
      </c>
      <c r="O182" s="369">
        <v>50</v>
      </c>
      <c r="P182" s="369">
        <v>47</v>
      </c>
      <c r="Q182" s="369">
        <v>69</v>
      </c>
      <c r="R182" s="369">
        <v>72.000000000000014</v>
      </c>
      <c r="S182" s="369">
        <v>68</v>
      </c>
    </row>
    <row r="183" spans="1:19" ht="12.75" customHeight="1" x14ac:dyDescent="0.2">
      <c r="A183" s="369">
        <v>2015</v>
      </c>
      <c r="B183" s="374">
        <v>42182</v>
      </c>
      <c r="C183" s="369">
        <v>39</v>
      </c>
      <c r="D183" s="369">
        <v>33</v>
      </c>
      <c r="E183" s="369">
        <v>42</v>
      </c>
      <c r="F183" s="369">
        <v>38</v>
      </c>
      <c r="G183" s="369">
        <v>33</v>
      </c>
      <c r="H183" s="369">
        <v>37.000000000000007</v>
      </c>
      <c r="I183" s="369">
        <v>40</v>
      </c>
      <c r="J183" s="369">
        <v>29</v>
      </c>
      <c r="K183" s="369">
        <v>29</v>
      </c>
      <c r="L183" s="369">
        <v>35</v>
      </c>
      <c r="M183" s="369">
        <v>38</v>
      </c>
      <c r="N183" s="369">
        <v>38</v>
      </c>
      <c r="O183" s="369">
        <v>28</v>
      </c>
      <c r="P183" s="369">
        <v>31</v>
      </c>
      <c r="Q183" s="369">
        <v>34</v>
      </c>
      <c r="R183" s="369">
        <v>33</v>
      </c>
      <c r="S183" s="369">
        <v>34</v>
      </c>
    </row>
    <row r="184" spans="1:19" ht="12.75" customHeight="1" x14ac:dyDescent="0.2">
      <c r="A184" s="369">
        <v>2015</v>
      </c>
      <c r="B184" s="374">
        <v>42183</v>
      </c>
      <c r="C184" s="369">
        <v>43</v>
      </c>
      <c r="D184" s="369">
        <v>33</v>
      </c>
      <c r="E184" s="369">
        <v>44.000000000000007</v>
      </c>
      <c r="F184" s="369">
        <v>40</v>
      </c>
      <c r="G184" s="369">
        <v>33</v>
      </c>
      <c r="H184" s="369">
        <v>40</v>
      </c>
      <c r="I184" s="369">
        <v>43</v>
      </c>
      <c r="J184" s="369">
        <v>26.000000000000004</v>
      </c>
      <c r="K184" s="369">
        <v>35</v>
      </c>
      <c r="L184" s="369">
        <v>31</v>
      </c>
      <c r="M184" s="369">
        <v>43</v>
      </c>
      <c r="N184" s="369">
        <v>36.000000000000007</v>
      </c>
      <c r="O184" s="369">
        <v>31</v>
      </c>
      <c r="P184" s="369">
        <v>26.000000000000004</v>
      </c>
      <c r="Q184" s="369">
        <v>38</v>
      </c>
      <c r="R184" s="369">
        <v>38</v>
      </c>
      <c r="S184" s="369">
        <v>39</v>
      </c>
    </row>
    <row r="185" spans="1:19" ht="12.75" customHeight="1" x14ac:dyDescent="0.2">
      <c r="A185" s="369">
        <v>2015</v>
      </c>
      <c r="B185" s="374">
        <v>42184</v>
      </c>
      <c r="C185" s="369">
        <v>50</v>
      </c>
      <c r="D185" s="369">
        <v>33</v>
      </c>
      <c r="E185" s="369">
        <v>45.000000000000007</v>
      </c>
      <c r="F185" s="369">
        <v>43</v>
      </c>
      <c r="G185" s="369">
        <v>38</v>
      </c>
      <c r="H185" s="369">
        <v>48</v>
      </c>
      <c r="I185" s="369">
        <v>47</v>
      </c>
      <c r="J185" s="369">
        <v>30</v>
      </c>
      <c r="K185" s="369">
        <v>37.000000000000007</v>
      </c>
      <c r="L185" s="369">
        <v>35</v>
      </c>
      <c r="M185" s="369">
        <v>46</v>
      </c>
      <c r="N185" s="369">
        <v>42</v>
      </c>
      <c r="O185" s="369">
        <v>34</v>
      </c>
      <c r="P185" s="369">
        <v>38</v>
      </c>
      <c r="Q185" s="369">
        <v>39</v>
      </c>
      <c r="R185" s="369">
        <v>37.000000000000007</v>
      </c>
      <c r="S185" s="369">
        <v>39</v>
      </c>
    </row>
    <row r="186" spans="1:19" ht="12.75" customHeight="1" x14ac:dyDescent="0.2">
      <c r="A186" s="369">
        <v>2015</v>
      </c>
      <c r="B186" s="374">
        <v>42185</v>
      </c>
      <c r="C186" s="369">
        <v>47</v>
      </c>
      <c r="D186" s="369">
        <v>44.000000000000007</v>
      </c>
      <c r="E186" s="369">
        <v>48</v>
      </c>
      <c r="F186" s="369">
        <v>49</v>
      </c>
      <c r="G186" s="369">
        <v>47</v>
      </c>
      <c r="H186" s="369">
        <v>47</v>
      </c>
      <c r="I186" s="369">
        <v>48</v>
      </c>
      <c r="J186" s="369">
        <v>19</v>
      </c>
      <c r="K186" s="369">
        <v>48</v>
      </c>
      <c r="L186" s="369">
        <v>47</v>
      </c>
      <c r="M186" s="369">
        <v>46</v>
      </c>
      <c r="N186" s="369">
        <v>46</v>
      </c>
      <c r="O186" s="369">
        <v>37.000000000000007</v>
      </c>
      <c r="P186" s="369">
        <v>49</v>
      </c>
      <c r="Q186" s="369">
        <v>46</v>
      </c>
      <c r="R186" s="369">
        <v>48</v>
      </c>
      <c r="S186" s="369">
        <v>48</v>
      </c>
    </row>
    <row r="187" spans="1:19" ht="12.75" customHeight="1" x14ac:dyDescent="0.2">
      <c r="A187" s="369">
        <v>2015</v>
      </c>
      <c r="B187" s="374">
        <v>42186</v>
      </c>
      <c r="C187" s="369">
        <v>67</v>
      </c>
      <c r="D187" s="369">
        <v>57</v>
      </c>
      <c r="E187" s="369">
        <v>64</v>
      </c>
      <c r="F187" s="369">
        <v>65</v>
      </c>
      <c r="G187" s="369">
        <v>60</v>
      </c>
      <c r="H187" s="369">
        <v>68</v>
      </c>
      <c r="I187" s="369">
        <v>71.000000000000014</v>
      </c>
      <c r="J187" s="369">
        <v>51.000000000000007</v>
      </c>
      <c r="K187" s="369">
        <v>60</v>
      </c>
      <c r="L187" s="369">
        <v>63</v>
      </c>
      <c r="M187" s="369">
        <v>67</v>
      </c>
      <c r="N187" s="369">
        <v>73.000000000000014</v>
      </c>
      <c r="O187" s="369">
        <v>58</v>
      </c>
      <c r="P187" s="369">
        <v>54</v>
      </c>
      <c r="Q187" s="369">
        <v>66</v>
      </c>
      <c r="R187" s="369">
        <v>65</v>
      </c>
      <c r="S187" s="369">
        <v>65</v>
      </c>
    </row>
    <row r="188" spans="1:19" ht="12.75" customHeight="1" x14ac:dyDescent="0.2">
      <c r="A188" s="369">
        <v>2015</v>
      </c>
      <c r="B188" s="374">
        <v>42187</v>
      </c>
      <c r="C188" s="369">
        <v>30</v>
      </c>
      <c r="D188" s="369">
        <v>34</v>
      </c>
      <c r="E188" s="369">
        <v>43</v>
      </c>
      <c r="F188" s="369">
        <v>32</v>
      </c>
      <c r="G188" s="369">
        <v>46</v>
      </c>
      <c r="H188" s="369">
        <v>27</v>
      </c>
      <c r="I188" s="369">
        <v>27</v>
      </c>
      <c r="J188" s="369">
        <v>27</v>
      </c>
      <c r="K188" s="369">
        <v>40</v>
      </c>
      <c r="L188" s="369">
        <v>51.000000000000007</v>
      </c>
      <c r="M188" s="369">
        <v>27</v>
      </c>
      <c r="N188" s="369">
        <v>31</v>
      </c>
      <c r="O188" s="369">
        <v>35</v>
      </c>
      <c r="P188" s="369">
        <v>38</v>
      </c>
      <c r="Q188" s="369">
        <v>31</v>
      </c>
      <c r="R188" s="369">
        <v>38</v>
      </c>
      <c r="S188" s="369">
        <v>36.000000000000007</v>
      </c>
    </row>
    <row r="189" spans="1:19" ht="12.75" customHeight="1" x14ac:dyDescent="0.2">
      <c r="A189" s="369">
        <v>2015</v>
      </c>
      <c r="B189" s="374">
        <v>42188</v>
      </c>
      <c r="C189" s="369">
        <v>61.000000000000007</v>
      </c>
      <c r="D189" s="369">
        <v>61.000000000000007</v>
      </c>
      <c r="E189" s="369">
        <v>54</v>
      </c>
      <c r="F189" s="369">
        <v>61.000000000000007</v>
      </c>
      <c r="G189" s="369">
        <v>46</v>
      </c>
      <c r="H189" s="369">
        <v>58</v>
      </c>
      <c r="I189" s="369">
        <v>54</v>
      </c>
      <c r="J189" s="369">
        <v>38</v>
      </c>
      <c r="K189" s="369">
        <v>44.000000000000007</v>
      </c>
      <c r="L189" s="369">
        <v>54</v>
      </c>
      <c r="M189" s="369">
        <v>54</v>
      </c>
      <c r="N189" s="369">
        <v>62</v>
      </c>
      <c r="O189" s="369">
        <v>50</v>
      </c>
      <c r="P189" s="369">
        <v>45.000000000000007</v>
      </c>
      <c r="Q189" s="369">
        <v>54</v>
      </c>
      <c r="R189" s="369">
        <v>52.000000000000007</v>
      </c>
      <c r="S189" s="369">
        <v>53.000000000000007</v>
      </c>
    </row>
    <row r="190" spans="1:19" ht="12.75" customHeight="1" x14ac:dyDescent="0.2">
      <c r="A190" s="369">
        <v>2015</v>
      </c>
      <c r="B190" s="374">
        <v>42189</v>
      </c>
      <c r="C190" s="369">
        <v>48</v>
      </c>
      <c r="D190" s="369">
        <v>55</v>
      </c>
      <c r="E190" s="369">
        <v>52.000000000000007</v>
      </c>
      <c r="F190" s="369">
        <v>52.000000000000007</v>
      </c>
      <c r="G190" s="369">
        <v>47</v>
      </c>
      <c r="H190" s="369">
        <v>49</v>
      </c>
      <c r="I190" s="369">
        <v>54</v>
      </c>
      <c r="J190" s="369">
        <v>34</v>
      </c>
      <c r="K190" s="369">
        <v>46</v>
      </c>
      <c r="L190" s="369">
        <v>50</v>
      </c>
      <c r="M190" s="369">
        <v>47</v>
      </c>
      <c r="N190" s="369">
        <v>51.000000000000007</v>
      </c>
      <c r="O190" s="369">
        <v>49</v>
      </c>
      <c r="P190" s="369">
        <v>40</v>
      </c>
      <c r="Q190" s="369">
        <v>48</v>
      </c>
      <c r="R190" s="369">
        <v>54</v>
      </c>
      <c r="S190" s="369">
        <v>48</v>
      </c>
    </row>
    <row r="191" spans="1:19" ht="12.75" customHeight="1" x14ac:dyDescent="0.2">
      <c r="A191" s="369">
        <v>2015</v>
      </c>
      <c r="B191" s="374">
        <v>42190</v>
      </c>
      <c r="C191" s="369">
        <v>53.000000000000007</v>
      </c>
      <c r="D191" s="369">
        <v>53.000000000000007</v>
      </c>
      <c r="E191" s="369">
        <v>50</v>
      </c>
      <c r="F191" s="369">
        <v>78</v>
      </c>
      <c r="G191" s="369">
        <v>49</v>
      </c>
      <c r="H191" s="369">
        <v>64</v>
      </c>
      <c r="I191" s="369">
        <v>65</v>
      </c>
      <c r="J191" s="369">
        <v>43</v>
      </c>
      <c r="K191" s="369">
        <v>48</v>
      </c>
      <c r="L191" s="369">
        <v>57</v>
      </c>
      <c r="M191" s="369">
        <v>47</v>
      </c>
      <c r="N191" s="369">
        <v>60</v>
      </c>
      <c r="O191" s="369">
        <v>47</v>
      </c>
      <c r="P191" s="369">
        <v>46</v>
      </c>
      <c r="Q191" s="369">
        <v>51.000000000000007</v>
      </c>
      <c r="R191" s="369">
        <v>52.000000000000007</v>
      </c>
      <c r="S191" s="369">
        <v>50</v>
      </c>
    </row>
    <row r="192" spans="1:19" ht="12.75" customHeight="1" x14ac:dyDescent="0.2">
      <c r="A192" s="369">
        <v>2015</v>
      </c>
      <c r="B192" s="374">
        <v>42191</v>
      </c>
      <c r="C192" s="369">
        <v>37.000000000000007</v>
      </c>
      <c r="D192" s="369">
        <v>44.000000000000007</v>
      </c>
      <c r="E192" s="369">
        <v>41</v>
      </c>
      <c r="F192" s="369">
        <v>41</v>
      </c>
      <c r="G192" s="369">
        <v>50</v>
      </c>
      <c r="H192" s="369">
        <v>38</v>
      </c>
      <c r="I192" s="369">
        <v>40</v>
      </c>
      <c r="J192" s="369">
        <v>44.000000000000007</v>
      </c>
      <c r="K192" s="369">
        <v>42</v>
      </c>
      <c r="L192" s="369">
        <v>52.000000000000007</v>
      </c>
      <c r="M192" s="369">
        <v>35</v>
      </c>
      <c r="N192" s="369">
        <v>47</v>
      </c>
      <c r="O192" s="369">
        <v>40</v>
      </c>
      <c r="P192" s="369">
        <v>62</v>
      </c>
      <c r="Q192" s="369">
        <v>39</v>
      </c>
      <c r="R192" s="369">
        <v>47</v>
      </c>
      <c r="S192" s="369">
        <v>44.000000000000007</v>
      </c>
    </row>
    <row r="193" spans="1:19" ht="12.75" customHeight="1" x14ac:dyDescent="0.2">
      <c r="A193" s="369">
        <v>2015</v>
      </c>
      <c r="B193" s="374">
        <v>42192</v>
      </c>
      <c r="C193" s="369">
        <v>46</v>
      </c>
      <c r="D193" s="369">
        <v>55</v>
      </c>
      <c r="E193" s="369">
        <v>48</v>
      </c>
      <c r="F193" s="369">
        <v>63</v>
      </c>
      <c r="G193" s="369">
        <v>46</v>
      </c>
      <c r="H193" s="369">
        <v>59.000000000000007</v>
      </c>
      <c r="I193" s="369">
        <v>49</v>
      </c>
      <c r="J193" s="369">
        <v>38</v>
      </c>
      <c r="K193" s="369">
        <v>45.000000000000007</v>
      </c>
      <c r="L193" s="369">
        <v>53.000000000000007</v>
      </c>
      <c r="M193" s="369">
        <v>47</v>
      </c>
      <c r="N193" s="369">
        <v>44.000000000000007</v>
      </c>
      <c r="O193" s="369">
        <v>51.000000000000007</v>
      </c>
      <c r="P193" s="369">
        <v>42</v>
      </c>
      <c r="Q193" s="369">
        <v>53.000000000000007</v>
      </c>
      <c r="R193" s="369">
        <v>59.000000000000007</v>
      </c>
      <c r="S193" s="369">
        <v>46</v>
      </c>
    </row>
    <row r="194" spans="1:19" ht="12.75" customHeight="1" x14ac:dyDescent="0.2">
      <c r="A194" s="369">
        <v>2015</v>
      </c>
      <c r="B194" s="374">
        <v>42193</v>
      </c>
      <c r="C194" s="369">
        <v>40</v>
      </c>
      <c r="D194" s="369">
        <v>38</v>
      </c>
      <c r="E194" s="369">
        <v>44.000000000000007</v>
      </c>
      <c r="F194" s="369">
        <v>34</v>
      </c>
      <c r="G194" s="369">
        <v>32</v>
      </c>
      <c r="H194" s="369">
        <v>41</v>
      </c>
      <c r="I194" s="369">
        <v>52.000000000000007</v>
      </c>
      <c r="J194" s="369">
        <v>23</v>
      </c>
      <c r="K194" s="369">
        <v>35</v>
      </c>
      <c r="L194" s="369">
        <v>45.000000000000007</v>
      </c>
      <c r="M194" s="369">
        <v>40</v>
      </c>
      <c r="N194" s="369">
        <v>51.000000000000007</v>
      </c>
      <c r="O194" s="369">
        <v>37.000000000000007</v>
      </c>
      <c r="P194" s="369">
        <v>29</v>
      </c>
      <c r="Q194" s="369">
        <v>38</v>
      </c>
      <c r="R194" s="369">
        <v>39</v>
      </c>
      <c r="S194" s="369">
        <v>40</v>
      </c>
    </row>
    <row r="195" spans="1:19" ht="12.75" customHeight="1" x14ac:dyDescent="0.2">
      <c r="A195" s="369">
        <v>2015</v>
      </c>
      <c r="B195" s="374">
        <v>42194</v>
      </c>
      <c r="C195" s="369">
        <v>48</v>
      </c>
      <c r="D195" s="369">
        <v>40</v>
      </c>
      <c r="E195" s="369">
        <v>52.000000000000007</v>
      </c>
      <c r="F195" s="369">
        <v>46</v>
      </c>
      <c r="G195" s="369">
        <v>42</v>
      </c>
      <c r="H195" s="369">
        <v>45.000000000000007</v>
      </c>
      <c r="I195" s="369">
        <v>48</v>
      </c>
      <c r="J195" s="369">
        <v>35</v>
      </c>
      <c r="K195" s="369">
        <v>46</v>
      </c>
      <c r="L195" s="369">
        <v>39</v>
      </c>
      <c r="M195" s="369">
        <v>41</v>
      </c>
      <c r="N195" s="369">
        <v>41</v>
      </c>
      <c r="O195" s="369">
        <v>29</v>
      </c>
      <c r="P195" s="369">
        <v>42</v>
      </c>
      <c r="Q195" s="369">
        <v>48</v>
      </c>
      <c r="R195" s="369">
        <v>48</v>
      </c>
      <c r="S195" s="369">
        <v>50</v>
      </c>
    </row>
    <row r="196" spans="1:19" ht="12.75" customHeight="1" x14ac:dyDescent="0.2">
      <c r="A196" s="369">
        <v>2015</v>
      </c>
      <c r="B196" s="374">
        <v>42195</v>
      </c>
      <c r="C196" s="369">
        <v>59.000000000000007</v>
      </c>
      <c r="D196" s="369">
        <v>39</v>
      </c>
      <c r="E196" s="369">
        <v>53.000000000000007</v>
      </c>
      <c r="F196" s="369">
        <v>52.000000000000007</v>
      </c>
      <c r="G196" s="369">
        <v>37.000000000000007</v>
      </c>
      <c r="H196" s="369">
        <v>49</v>
      </c>
      <c r="I196" s="369">
        <v>48</v>
      </c>
      <c r="J196" s="369">
        <v>30</v>
      </c>
      <c r="K196" s="369">
        <v>39</v>
      </c>
      <c r="L196" s="369">
        <v>44.000000000000007</v>
      </c>
      <c r="M196" s="369">
        <v>48</v>
      </c>
      <c r="N196" s="369">
        <v>58</v>
      </c>
      <c r="O196" s="369">
        <v>41</v>
      </c>
      <c r="P196" s="369" t="s">
        <v>71</v>
      </c>
      <c r="Q196" s="369">
        <v>44.000000000000007</v>
      </c>
      <c r="R196" s="369">
        <v>43</v>
      </c>
      <c r="S196" s="369">
        <v>46</v>
      </c>
    </row>
    <row r="197" spans="1:19" ht="12.75" customHeight="1" x14ac:dyDescent="0.2">
      <c r="A197" s="369">
        <v>2015</v>
      </c>
      <c r="B197" s="374">
        <v>42196</v>
      </c>
      <c r="C197" s="369">
        <v>56</v>
      </c>
      <c r="D197" s="369">
        <v>66</v>
      </c>
      <c r="E197" s="369">
        <v>63</v>
      </c>
      <c r="F197" s="369">
        <v>64</v>
      </c>
      <c r="G197" s="369">
        <v>41</v>
      </c>
      <c r="H197" s="369">
        <v>68</v>
      </c>
      <c r="I197" s="369">
        <v>63</v>
      </c>
      <c r="J197" s="369">
        <v>33</v>
      </c>
      <c r="K197" s="369">
        <v>45.000000000000007</v>
      </c>
      <c r="L197" s="369">
        <v>52.000000000000007</v>
      </c>
      <c r="M197" s="369">
        <v>57</v>
      </c>
      <c r="N197" s="369">
        <v>52.000000000000007</v>
      </c>
      <c r="O197" s="369">
        <v>55</v>
      </c>
      <c r="P197" s="369" t="s">
        <v>71</v>
      </c>
      <c r="Q197" s="369">
        <v>51.000000000000007</v>
      </c>
      <c r="R197" s="369">
        <v>72.000000000000014</v>
      </c>
      <c r="S197" s="369">
        <v>45.000000000000007</v>
      </c>
    </row>
    <row r="198" spans="1:19" ht="12.75" customHeight="1" x14ac:dyDescent="0.2">
      <c r="A198" s="369">
        <v>2015</v>
      </c>
      <c r="B198" s="374">
        <v>42197</v>
      </c>
      <c r="C198" s="369">
        <v>58</v>
      </c>
      <c r="D198" s="369">
        <v>50</v>
      </c>
      <c r="E198" s="369">
        <v>49</v>
      </c>
      <c r="F198" s="369">
        <v>76</v>
      </c>
      <c r="G198" s="369">
        <v>51.000000000000007</v>
      </c>
      <c r="H198" s="369">
        <v>61.000000000000007</v>
      </c>
      <c r="I198" s="369">
        <v>56</v>
      </c>
      <c r="J198" s="369">
        <v>42</v>
      </c>
      <c r="K198" s="369">
        <v>47</v>
      </c>
      <c r="L198" s="369">
        <v>57</v>
      </c>
      <c r="M198" s="369">
        <v>49</v>
      </c>
      <c r="N198" s="369">
        <v>67</v>
      </c>
      <c r="O198" s="369">
        <v>48</v>
      </c>
      <c r="P198" s="369" t="s">
        <v>71</v>
      </c>
      <c r="Q198" s="369">
        <v>46</v>
      </c>
      <c r="R198" s="369">
        <v>48</v>
      </c>
      <c r="S198" s="369">
        <v>46</v>
      </c>
    </row>
    <row r="199" spans="1:19" ht="12.75" customHeight="1" x14ac:dyDescent="0.2">
      <c r="A199" s="369">
        <v>2015</v>
      </c>
      <c r="B199" s="374">
        <v>42198</v>
      </c>
      <c r="C199" s="369">
        <v>47</v>
      </c>
      <c r="D199" s="369">
        <v>53.000000000000007</v>
      </c>
      <c r="E199" s="369">
        <v>45.000000000000007</v>
      </c>
      <c r="F199" s="369">
        <v>58</v>
      </c>
      <c r="G199" s="369">
        <v>66</v>
      </c>
      <c r="H199" s="369">
        <v>53.000000000000007</v>
      </c>
      <c r="I199" s="369">
        <v>48</v>
      </c>
      <c r="J199" s="369">
        <v>54</v>
      </c>
      <c r="K199" s="369">
        <v>56</v>
      </c>
      <c r="L199" s="369">
        <v>55</v>
      </c>
      <c r="M199" s="369">
        <v>41</v>
      </c>
      <c r="N199" s="369">
        <v>52.000000000000007</v>
      </c>
      <c r="O199" s="369">
        <v>48</v>
      </c>
      <c r="P199" s="369">
        <v>67</v>
      </c>
      <c r="Q199" s="369">
        <v>56</v>
      </c>
      <c r="R199" s="369">
        <v>59.000000000000007</v>
      </c>
      <c r="S199" s="369">
        <v>62</v>
      </c>
    </row>
    <row r="200" spans="1:19" ht="12.75" customHeight="1" x14ac:dyDescent="0.2">
      <c r="A200" s="369">
        <v>2015</v>
      </c>
      <c r="B200" s="374">
        <v>42199</v>
      </c>
      <c r="C200" s="369">
        <v>38</v>
      </c>
      <c r="D200" s="369">
        <v>38</v>
      </c>
      <c r="E200" s="369">
        <v>44.000000000000007</v>
      </c>
      <c r="F200" s="369">
        <v>42</v>
      </c>
      <c r="G200" s="369">
        <v>41</v>
      </c>
      <c r="H200" s="369">
        <v>43</v>
      </c>
      <c r="I200" s="369">
        <v>39</v>
      </c>
      <c r="J200" s="369">
        <v>25</v>
      </c>
      <c r="K200" s="369">
        <v>32</v>
      </c>
      <c r="L200" s="369" t="s">
        <v>71</v>
      </c>
      <c r="M200" s="369">
        <v>37.000000000000007</v>
      </c>
      <c r="N200" s="369">
        <v>43</v>
      </c>
      <c r="O200" s="369">
        <v>28</v>
      </c>
      <c r="P200" s="369">
        <v>36.000000000000007</v>
      </c>
      <c r="Q200" s="369">
        <v>37.000000000000007</v>
      </c>
      <c r="R200" s="369">
        <v>38</v>
      </c>
      <c r="S200" s="369">
        <v>43</v>
      </c>
    </row>
    <row r="201" spans="1:19" ht="12.75" customHeight="1" x14ac:dyDescent="0.2">
      <c r="A201" s="369">
        <v>2015</v>
      </c>
      <c r="B201" s="374">
        <v>42200</v>
      </c>
      <c r="C201" s="369">
        <v>35</v>
      </c>
      <c r="D201" s="369">
        <v>42</v>
      </c>
      <c r="E201" s="369">
        <v>39</v>
      </c>
      <c r="F201" s="369">
        <v>32</v>
      </c>
      <c r="G201" s="369">
        <v>39</v>
      </c>
      <c r="H201" s="369">
        <v>30</v>
      </c>
      <c r="I201" s="369">
        <v>32</v>
      </c>
      <c r="J201" s="369">
        <v>18.000000000000004</v>
      </c>
      <c r="K201" s="369">
        <v>31</v>
      </c>
      <c r="L201" s="369">
        <v>37.000000000000007</v>
      </c>
      <c r="M201" s="369">
        <v>35</v>
      </c>
      <c r="N201" s="369">
        <v>35</v>
      </c>
      <c r="O201" s="369">
        <v>35</v>
      </c>
      <c r="P201" s="369">
        <v>38</v>
      </c>
      <c r="Q201" s="369">
        <v>35</v>
      </c>
      <c r="R201" s="369">
        <v>29</v>
      </c>
      <c r="S201" s="369">
        <v>35</v>
      </c>
    </row>
    <row r="202" spans="1:19" ht="12.75" customHeight="1" x14ac:dyDescent="0.2">
      <c r="A202" s="369">
        <v>2015</v>
      </c>
      <c r="B202" s="374">
        <v>42201</v>
      </c>
      <c r="C202" s="369">
        <v>48</v>
      </c>
      <c r="D202" s="369">
        <v>55</v>
      </c>
      <c r="E202" s="369">
        <v>37.000000000000007</v>
      </c>
      <c r="F202" s="369">
        <v>64</v>
      </c>
      <c r="G202" s="369">
        <v>45.000000000000007</v>
      </c>
      <c r="H202" s="369">
        <v>65</v>
      </c>
      <c r="I202" s="369">
        <v>51.000000000000007</v>
      </c>
      <c r="J202" s="369">
        <v>30</v>
      </c>
      <c r="K202" s="369">
        <v>44.000000000000007</v>
      </c>
      <c r="L202" s="369">
        <v>50</v>
      </c>
      <c r="M202" s="369">
        <v>32</v>
      </c>
      <c r="N202" s="369">
        <v>50</v>
      </c>
      <c r="O202" s="369">
        <v>51.000000000000007</v>
      </c>
      <c r="P202" s="369">
        <v>43</v>
      </c>
      <c r="Q202" s="369">
        <v>51.000000000000007</v>
      </c>
      <c r="R202" s="369">
        <v>58</v>
      </c>
      <c r="S202" s="369">
        <v>46</v>
      </c>
    </row>
    <row r="203" spans="1:19" ht="12.75" customHeight="1" x14ac:dyDescent="0.2">
      <c r="A203" s="369">
        <v>2015</v>
      </c>
      <c r="B203" s="374">
        <v>42202</v>
      </c>
      <c r="C203" s="369">
        <v>56</v>
      </c>
      <c r="D203" s="369">
        <v>48</v>
      </c>
      <c r="E203" s="369">
        <v>41</v>
      </c>
      <c r="F203" s="369">
        <v>64</v>
      </c>
      <c r="G203" s="369">
        <v>64</v>
      </c>
      <c r="H203" s="369">
        <v>59.000000000000007</v>
      </c>
      <c r="I203" s="369">
        <v>53.000000000000007</v>
      </c>
      <c r="J203" s="369">
        <v>53.000000000000007</v>
      </c>
      <c r="K203" s="369">
        <v>64</v>
      </c>
      <c r="L203" s="369">
        <v>55</v>
      </c>
      <c r="M203" s="369">
        <v>56</v>
      </c>
      <c r="N203" s="369">
        <v>46</v>
      </c>
      <c r="O203" s="369">
        <v>44.000000000000007</v>
      </c>
      <c r="P203" s="369">
        <v>58</v>
      </c>
      <c r="Q203" s="369">
        <v>61.000000000000007</v>
      </c>
      <c r="R203" s="369">
        <v>56</v>
      </c>
      <c r="S203" s="369">
        <v>64</v>
      </c>
    </row>
    <row r="204" spans="1:19" ht="12.75" customHeight="1" x14ac:dyDescent="0.2">
      <c r="A204" s="369">
        <v>2015</v>
      </c>
      <c r="B204" s="374">
        <v>42203</v>
      </c>
      <c r="C204" s="369">
        <v>44.000000000000007</v>
      </c>
      <c r="D204" s="369">
        <v>48</v>
      </c>
      <c r="E204" s="369">
        <v>37.000000000000007</v>
      </c>
      <c r="F204" s="369">
        <v>50</v>
      </c>
      <c r="G204" s="369">
        <v>47</v>
      </c>
      <c r="H204" s="369">
        <v>46</v>
      </c>
      <c r="I204" s="369">
        <v>43</v>
      </c>
      <c r="J204" s="369">
        <v>42</v>
      </c>
      <c r="K204" s="369">
        <v>48</v>
      </c>
      <c r="L204" s="369" t="s">
        <v>71</v>
      </c>
      <c r="M204" s="369">
        <v>34</v>
      </c>
      <c r="N204" s="369">
        <v>39</v>
      </c>
      <c r="O204" s="369">
        <v>45.000000000000007</v>
      </c>
      <c r="P204" s="369">
        <v>45.000000000000007</v>
      </c>
      <c r="Q204" s="369">
        <v>52.000000000000007</v>
      </c>
      <c r="R204" s="369">
        <v>51.000000000000007</v>
      </c>
      <c r="S204" s="369">
        <v>58</v>
      </c>
    </row>
    <row r="205" spans="1:19" ht="12.75" customHeight="1" x14ac:dyDescent="0.2">
      <c r="A205" s="369">
        <v>2015</v>
      </c>
      <c r="B205" s="374">
        <v>42204</v>
      </c>
      <c r="C205" s="369">
        <v>52.000000000000007</v>
      </c>
      <c r="D205" s="369">
        <v>67</v>
      </c>
      <c r="E205" s="369">
        <v>46</v>
      </c>
      <c r="F205" s="369">
        <v>72.000000000000014</v>
      </c>
      <c r="G205" s="369">
        <v>53.000000000000007</v>
      </c>
      <c r="H205" s="369">
        <v>61.000000000000007</v>
      </c>
      <c r="I205" s="369">
        <v>58</v>
      </c>
      <c r="J205" s="369">
        <v>52.000000000000007</v>
      </c>
      <c r="K205" s="369">
        <v>53.000000000000007</v>
      </c>
      <c r="L205" s="369" t="s">
        <v>71</v>
      </c>
      <c r="M205" s="369">
        <v>43</v>
      </c>
      <c r="N205" s="369">
        <v>55</v>
      </c>
      <c r="O205" s="369">
        <v>56</v>
      </c>
      <c r="P205" s="369">
        <v>51.000000000000007</v>
      </c>
      <c r="Q205" s="369">
        <v>61.000000000000007</v>
      </c>
      <c r="R205" s="369">
        <v>60</v>
      </c>
      <c r="S205" s="369">
        <v>58</v>
      </c>
    </row>
    <row r="206" spans="1:19" ht="12.75" customHeight="1" x14ac:dyDescent="0.2">
      <c r="A206" s="369">
        <v>2015</v>
      </c>
      <c r="B206" s="374">
        <v>42205</v>
      </c>
      <c r="C206" s="369">
        <v>68</v>
      </c>
      <c r="D206" s="369">
        <v>58</v>
      </c>
      <c r="E206" s="369">
        <v>59.000000000000007</v>
      </c>
      <c r="F206" s="369">
        <v>58</v>
      </c>
      <c r="G206" s="369">
        <v>52.000000000000007</v>
      </c>
      <c r="H206" s="369">
        <v>64</v>
      </c>
      <c r="I206" s="369">
        <v>68</v>
      </c>
      <c r="J206" s="369">
        <v>44.000000000000007</v>
      </c>
      <c r="K206" s="369">
        <v>54</v>
      </c>
      <c r="L206" s="369">
        <v>52.000000000000007</v>
      </c>
      <c r="M206" s="369">
        <v>51.000000000000007</v>
      </c>
      <c r="N206" s="369">
        <v>67</v>
      </c>
      <c r="O206" s="369">
        <v>55</v>
      </c>
      <c r="P206" s="369" t="s">
        <v>71</v>
      </c>
      <c r="Q206" s="369">
        <v>54</v>
      </c>
      <c r="R206" s="369">
        <v>59.000000000000007</v>
      </c>
      <c r="S206" s="369">
        <v>54</v>
      </c>
    </row>
    <row r="207" spans="1:19" ht="12.75" customHeight="1" x14ac:dyDescent="0.2">
      <c r="A207" s="369">
        <v>2015</v>
      </c>
      <c r="B207" s="374">
        <v>42206</v>
      </c>
      <c r="C207" s="369">
        <v>56</v>
      </c>
      <c r="D207" s="369">
        <v>48</v>
      </c>
      <c r="E207" s="369">
        <v>42</v>
      </c>
      <c r="F207" s="369">
        <v>61.000000000000007</v>
      </c>
      <c r="G207" s="369">
        <v>48</v>
      </c>
      <c r="H207" s="369">
        <v>64</v>
      </c>
      <c r="I207" s="369">
        <v>61.000000000000007</v>
      </c>
      <c r="J207" s="369">
        <v>42</v>
      </c>
      <c r="K207" s="369">
        <v>46</v>
      </c>
      <c r="L207" s="369">
        <v>52.000000000000007</v>
      </c>
      <c r="M207" s="369">
        <v>36.000000000000007</v>
      </c>
      <c r="N207" s="369">
        <v>58</v>
      </c>
      <c r="O207" s="369">
        <v>50</v>
      </c>
      <c r="P207" s="369">
        <v>54</v>
      </c>
      <c r="Q207" s="369">
        <v>52.000000000000007</v>
      </c>
      <c r="R207" s="369">
        <v>55</v>
      </c>
      <c r="S207" s="369">
        <v>53.000000000000007</v>
      </c>
    </row>
    <row r="208" spans="1:19" ht="12.75" customHeight="1" x14ac:dyDescent="0.2">
      <c r="A208" s="369">
        <v>2015</v>
      </c>
      <c r="B208" s="374">
        <v>42207</v>
      </c>
      <c r="C208" s="369">
        <v>52.000000000000007</v>
      </c>
      <c r="D208" s="369">
        <v>36.000000000000007</v>
      </c>
      <c r="E208" s="369">
        <v>46</v>
      </c>
      <c r="F208" s="369">
        <v>44.000000000000007</v>
      </c>
      <c r="G208" s="369">
        <v>38</v>
      </c>
      <c r="H208" s="369">
        <v>50</v>
      </c>
      <c r="I208" s="369">
        <v>49</v>
      </c>
      <c r="J208" s="369">
        <v>31</v>
      </c>
      <c r="K208" s="369">
        <v>41</v>
      </c>
      <c r="L208" s="369">
        <v>39</v>
      </c>
      <c r="M208" s="369">
        <v>41</v>
      </c>
      <c r="N208" s="369">
        <v>48</v>
      </c>
      <c r="O208" s="369">
        <v>38</v>
      </c>
      <c r="P208" s="369">
        <v>39</v>
      </c>
      <c r="Q208" s="369">
        <v>44.000000000000007</v>
      </c>
      <c r="R208" s="369">
        <v>45.000000000000007</v>
      </c>
      <c r="S208" s="369">
        <v>45.000000000000007</v>
      </c>
    </row>
    <row r="209" spans="1:19" ht="12.75" customHeight="1" x14ac:dyDescent="0.2">
      <c r="A209" s="369">
        <v>2015</v>
      </c>
      <c r="B209" s="374">
        <v>42208</v>
      </c>
      <c r="C209" s="369">
        <v>58</v>
      </c>
      <c r="D209" s="369">
        <v>44.000000000000007</v>
      </c>
      <c r="E209" s="369">
        <v>51.000000000000007</v>
      </c>
      <c r="F209" s="369">
        <v>51.000000000000007</v>
      </c>
      <c r="G209" s="369">
        <v>42</v>
      </c>
      <c r="H209" s="369">
        <v>52.000000000000007</v>
      </c>
      <c r="I209" s="369">
        <v>53.000000000000007</v>
      </c>
      <c r="J209" s="369">
        <v>36.000000000000007</v>
      </c>
      <c r="K209" s="369">
        <v>43</v>
      </c>
      <c r="L209" s="369">
        <v>41</v>
      </c>
      <c r="M209" s="369">
        <v>53.000000000000007</v>
      </c>
      <c r="N209" s="369">
        <v>53.000000000000007</v>
      </c>
      <c r="O209" s="369">
        <v>42</v>
      </c>
      <c r="P209" s="369">
        <v>39</v>
      </c>
      <c r="Q209" s="369">
        <v>48</v>
      </c>
      <c r="R209" s="369">
        <v>50</v>
      </c>
      <c r="S209" s="369">
        <v>48</v>
      </c>
    </row>
    <row r="210" spans="1:19" ht="12.75" customHeight="1" x14ac:dyDescent="0.2">
      <c r="A210" s="369">
        <v>2015</v>
      </c>
      <c r="B210" s="374">
        <v>42209</v>
      </c>
      <c r="C210" s="369">
        <v>54</v>
      </c>
      <c r="D210" s="369">
        <v>53.000000000000007</v>
      </c>
      <c r="E210" s="369">
        <v>63</v>
      </c>
      <c r="F210" s="369">
        <v>57</v>
      </c>
      <c r="G210" s="369">
        <v>37.000000000000007</v>
      </c>
      <c r="H210" s="369">
        <v>53.000000000000007</v>
      </c>
      <c r="I210" s="369">
        <v>60</v>
      </c>
      <c r="J210" s="369">
        <v>34</v>
      </c>
      <c r="K210" s="369">
        <v>39</v>
      </c>
      <c r="L210" s="369">
        <v>43</v>
      </c>
      <c r="M210" s="369">
        <v>57</v>
      </c>
      <c r="N210" s="369">
        <v>64</v>
      </c>
      <c r="O210" s="369">
        <v>42</v>
      </c>
      <c r="P210" s="369">
        <v>34</v>
      </c>
      <c r="Q210" s="369">
        <v>42</v>
      </c>
      <c r="R210" s="369">
        <v>46</v>
      </c>
      <c r="S210" s="369">
        <v>43</v>
      </c>
    </row>
    <row r="211" spans="1:19" ht="12.75" customHeight="1" x14ac:dyDescent="0.2">
      <c r="A211" s="369">
        <v>2015</v>
      </c>
      <c r="B211" s="374">
        <v>42210</v>
      </c>
      <c r="C211" s="369">
        <v>54</v>
      </c>
      <c r="D211" s="369">
        <v>54</v>
      </c>
      <c r="E211" s="369">
        <v>64</v>
      </c>
      <c r="F211" s="369">
        <v>69</v>
      </c>
      <c r="G211" s="369">
        <v>49</v>
      </c>
      <c r="H211" s="369">
        <v>61.000000000000007</v>
      </c>
      <c r="I211" s="369">
        <v>59.000000000000007</v>
      </c>
      <c r="J211" s="369">
        <v>45.000000000000007</v>
      </c>
      <c r="K211" s="369">
        <v>47</v>
      </c>
      <c r="L211" s="369">
        <v>56</v>
      </c>
      <c r="M211" s="369">
        <v>59.000000000000007</v>
      </c>
      <c r="N211" s="369">
        <v>78</v>
      </c>
      <c r="O211" s="369">
        <v>53.000000000000007</v>
      </c>
      <c r="P211" s="369">
        <v>56</v>
      </c>
      <c r="Q211" s="369">
        <v>55</v>
      </c>
      <c r="R211" s="369">
        <v>62</v>
      </c>
      <c r="S211" s="369">
        <v>54</v>
      </c>
    </row>
    <row r="212" spans="1:19" ht="12.75" customHeight="1" x14ac:dyDescent="0.2">
      <c r="A212" s="369">
        <v>2015</v>
      </c>
      <c r="B212" s="374">
        <v>42211</v>
      </c>
      <c r="C212" s="369">
        <v>52.000000000000007</v>
      </c>
      <c r="D212" s="369">
        <v>62</v>
      </c>
      <c r="E212" s="369">
        <v>49</v>
      </c>
      <c r="F212" s="369">
        <v>57</v>
      </c>
      <c r="G212" s="369">
        <v>57</v>
      </c>
      <c r="H212" s="369">
        <v>55</v>
      </c>
      <c r="I212" s="369">
        <v>53.000000000000007</v>
      </c>
      <c r="J212" s="369">
        <v>50</v>
      </c>
      <c r="K212" s="369">
        <v>61.000000000000007</v>
      </c>
      <c r="L212" s="369">
        <v>63</v>
      </c>
      <c r="M212" s="369">
        <v>49</v>
      </c>
      <c r="N212" s="369">
        <v>54</v>
      </c>
      <c r="O212" s="369">
        <v>60</v>
      </c>
      <c r="P212" s="369">
        <v>59.000000000000007</v>
      </c>
      <c r="Q212" s="369">
        <v>60</v>
      </c>
      <c r="R212" s="369">
        <v>61.000000000000007</v>
      </c>
      <c r="S212" s="369">
        <v>65</v>
      </c>
    </row>
    <row r="213" spans="1:19" ht="12.75" customHeight="1" x14ac:dyDescent="0.2">
      <c r="A213" s="369">
        <v>2015</v>
      </c>
      <c r="B213" s="374">
        <v>42212</v>
      </c>
      <c r="C213" s="369">
        <v>46</v>
      </c>
      <c r="D213" s="369">
        <v>55</v>
      </c>
      <c r="E213" s="369">
        <v>46</v>
      </c>
      <c r="F213" s="369">
        <v>51.000000000000007</v>
      </c>
      <c r="G213" s="369">
        <v>52.000000000000007</v>
      </c>
      <c r="H213" s="369">
        <v>48</v>
      </c>
      <c r="I213" s="369">
        <v>46</v>
      </c>
      <c r="J213" s="369">
        <v>50</v>
      </c>
      <c r="K213" s="369">
        <v>57</v>
      </c>
      <c r="L213" s="369">
        <v>54</v>
      </c>
      <c r="M213" s="369">
        <v>44.000000000000007</v>
      </c>
      <c r="N213" s="369">
        <v>49</v>
      </c>
      <c r="O213" s="369">
        <v>51.000000000000007</v>
      </c>
      <c r="P213" s="369">
        <v>56</v>
      </c>
      <c r="Q213" s="369">
        <v>58</v>
      </c>
      <c r="R213" s="369">
        <v>56</v>
      </c>
      <c r="S213" s="369">
        <v>63</v>
      </c>
    </row>
    <row r="214" spans="1:19" ht="12.75" customHeight="1" x14ac:dyDescent="0.2">
      <c r="A214" s="369">
        <v>2015</v>
      </c>
      <c r="B214" s="374">
        <v>42213</v>
      </c>
      <c r="C214" s="369">
        <v>59.000000000000007</v>
      </c>
      <c r="D214" s="369">
        <v>80</v>
      </c>
      <c r="E214" s="369">
        <v>31</v>
      </c>
      <c r="F214" s="369">
        <v>83</v>
      </c>
      <c r="G214" s="369">
        <v>42</v>
      </c>
      <c r="H214" s="369">
        <v>79</v>
      </c>
      <c r="I214" s="369">
        <v>60</v>
      </c>
      <c r="J214" s="369">
        <v>37.000000000000007</v>
      </c>
      <c r="K214" s="369">
        <v>48</v>
      </c>
      <c r="L214" s="369">
        <v>58</v>
      </c>
      <c r="M214" s="369">
        <v>52.000000000000007</v>
      </c>
      <c r="N214" s="369">
        <v>54</v>
      </c>
      <c r="O214" s="369">
        <v>62</v>
      </c>
      <c r="P214" s="369">
        <v>42</v>
      </c>
      <c r="Q214" s="369">
        <v>56</v>
      </c>
      <c r="R214" s="369">
        <v>59.000000000000007</v>
      </c>
      <c r="S214" s="369">
        <v>54</v>
      </c>
    </row>
    <row r="215" spans="1:19" ht="12.75" customHeight="1" x14ac:dyDescent="0.2">
      <c r="A215" s="369">
        <v>2015</v>
      </c>
      <c r="B215" s="374">
        <v>42214</v>
      </c>
      <c r="C215" s="369">
        <v>53.000000000000007</v>
      </c>
      <c r="D215" s="369">
        <v>74.000000000000014</v>
      </c>
      <c r="E215" s="369">
        <v>43</v>
      </c>
      <c r="F215" s="369">
        <v>60</v>
      </c>
      <c r="G215" s="369">
        <v>64</v>
      </c>
      <c r="H215" s="369">
        <v>52.000000000000007</v>
      </c>
      <c r="I215" s="369">
        <v>69</v>
      </c>
      <c r="J215" s="369">
        <v>56</v>
      </c>
      <c r="K215" s="369">
        <v>73.000000000000014</v>
      </c>
      <c r="L215" s="369">
        <v>79</v>
      </c>
      <c r="M215" s="369">
        <v>43</v>
      </c>
      <c r="N215" s="369">
        <v>61.000000000000007</v>
      </c>
      <c r="O215" s="369">
        <v>74.000000000000014</v>
      </c>
      <c r="P215" s="369">
        <v>60</v>
      </c>
      <c r="Q215" s="369">
        <v>78</v>
      </c>
      <c r="R215" s="369">
        <v>81</v>
      </c>
      <c r="S215" s="369">
        <v>81</v>
      </c>
    </row>
    <row r="216" spans="1:19" ht="12.75" customHeight="1" x14ac:dyDescent="0.2">
      <c r="A216" s="369">
        <v>2015</v>
      </c>
      <c r="B216" s="374">
        <v>42215</v>
      </c>
      <c r="C216" s="369">
        <v>39</v>
      </c>
      <c r="D216" s="369">
        <v>42</v>
      </c>
      <c r="E216" s="369">
        <v>31</v>
      </c>
      <c r="F216" s="369">
        <v>40</v>
      </c>
      <c r="G216" s="369">
        <v>40</v>
      </c>
      <c r="H216" s="369">
        <v>43</v>
      </c>
      <c r="I216" s="369">
        <v>42</v>
      </c>
      <c r="J216" s="369">
        <v>37.000000000000007</v>
      </c>
      <c r="K216" s="369">
        <v>43</v>
      </c>
      <c r="L216" s="369">
        <v>39</v>
      </c>
      <c r="M216" s="369">
        <v>35</v>
      </c>
      <c r="N216" s="369">
        <v>36.000000000000007</v>
      </c>
      <c r="O216" s="369">
        <v>42</v>
      </c>
      <c r="P216" s="369">
        <v>42</v>
      </c>
      <c r="Q216" s="369">
        <v>43</v>
      </c>
      <c r="R216" s="369">
        <v>46</v>
      </c>
      <c r="S216" s="369">
        <v>45.000000000000007</v>
      </c>
    </row>
    <row r="217" spans="1:19" ht="12.75" customHeight="1" x14ac:dyDescent="0.2">
      <c r="A217" s="369">
        <v>2015</v>
      </c>
      <c r="B217" s="374">
        <v>42216</v>
      </c>
      <c r="C217" s="369">
        <v>61.000000000000007</v>
      </c>
      <c r="D217" s="369">
        <v>41</v>
      </c>
      <c r="E217" s="369">
        <v>58</v>
      </c>
      <c r="F217" s="369">
        <v>48</v>
      </c>
      <c r="G217" s="369">
        <v>40</v>
      </c>
      <c r="H217" s="369">
        <v>52.000000000000007</v>
      </c>
      <c r="I217" s="369">
        <v>54</v>
      </c>
      <c r="J217" s="369">
        <v>33</v>
      </c>
      <c r="K217" s="369">
        <v>45.000000000000007</v>
      </c>
      <c r="L217" s="369">
        <v>41</v>
      </c>
      <c r="M217" s="369">
        <v>53.000000000000007</v>
      </c>
      <c r="N217" s="369">
        <v>62</v>
      </c>
      <c r="O217" s="369">
        <v>40</v>
      </c>
      <c r="P217" s="369">
        <v>36.000000000000007</v>
      </c>
      <c r="Q217" s="369">
        <v>47</v>
      </c>
      <c r="R217" s="369">
        <v>53.000000000000007</v>
      </c>
      <c r="S217" s="369">
        <v>48</v>
      </c>
    </row>
    <row r="218" spans="1:19" ht="12.75" customHeight="1" x14ac:dyDescent="0.2">
      <c r="A218" s="369">
        <v>2015</v>
      </c>
      <c r="B218" s="374">
        <v>42217</v>
      </c>
      <c r="C218" s="369">
        <v>60</v>
      </c>
      <c r="D218" s="369">
        <v>59.000000000000007</v>
      </c>
      <c r="E218" s="369">
        <v>55</v>
      </c>
      <c r="F218" s="369">
        <v>58</v>
      </c>
      <c r="G218" s="369">
        <v>49</v>
      </c>
      <c r="H218" s="369">
        <v>58</v>
      </c>
      <c r="I218" s="369">
        <v>65</v>
      </c>
      <c r="J218" s="369">
        <v>41</v>
      </c>
      <c r="K218" s="369">
        <v>51.000000000000007</v>
      </c>
      <c r="L218" s="369">
        <v>56</v>
      </c>
      <c r="M218" s="369">
        <v>57</v>
      </c>
      <c r="N218" s="369">
        <v>64</v>
      </c>
      <c r="O218" s="369">
        <v>52.000000000000007</v>
      </c>
      <c r="P218" s="369">
        <v>46</v>
      </c>
      <c r="Q218" s="369">
        <v>57</v>
      </c>
      <c r="R218" s="369">
        <v>58</v>
      </c>
      <c r="S218" s="369">
        <v>56</v>
      </c>
    </row>
    <row r="219" spans="1:19" ht="12.75" customHeight="1" x14ac:dyDescent="0.2">
      <c r="A219" s="369">
        <v>2015</v>
      </c>
      <c r="B219" s="374">
        <v>42218</v>
      </c>
      <c r="C219" s="369">
        <v>48</v>
      </c>
      <c r="D219" s="369">
        <v>59.000000000000007</v>
      </c>
      <c r="E219" s="369">
        <v>53.000000000000007</v>
      </c>
      <c r="F219" s="369">
        <v>56</v>
      </c>
      <c r="G219" s="369">
        <v>46</v>
      </c>
      <c r="H219" s="369">
        <v>55</v>
      </c>
      <c r="I219" s="369">
        <v>55</v>
      </c>
      <c r="J219" s="369">
        <v>44.000000000000007</v>
      </c>
      <c r="K219" s="369">
        <v>45.000000000000007</v>
      </c>
      <c r="L219" s="369">
        <v>57</v>
      </c>
      <c r="M219" s="369">
        <v>46</v>
      </c>
      <c r="N219" s="369" t="s">
        <v>71</v>
      </c>
      <c r="O219" s="369">
        <v>46</v>
      </c>
      <c r="P219" s="369">
        <v>46</v>
      </c>
      <c r="Q219" s="369">
        <v>48</v>
      </c>
      <c r="R219" s="369">
        <v>49</v>
      </c>
      <c r="S219" s="369">
        <v>49</v>
      </c>
    </row>
    <row r="220" spans="1:19" ht="12.75" customHeight="1" x14ac:dyDescent="0.2">
      <c r="A220" s="369">
        <v>2015</v>
      </c>
      <c r="B220" s="374">
        <v>42219</v>
      </c>
      <c r="C220" s="369">
        <v>54</v>
      </c>
      <c r="D220" s="369">
        <v>68</v>
      </c>
      <c r="E220" s="369">
        <v>53.000000000000007</v>
      </c>
      <c r="F220" s="369">
        <v>54</v>
      </c>
      <c r="G220" s="369">
        <v>57</v>
      </c>
      <c r="H220" s="369">
        <v>54</v>
      </c>
      <c r="I220" s="369">
        <v>53.000000000000007</v>
      </c>
      <c r="J220" s="369">
        <v>52.000000000000007</v>
      </c>
      <c r="K220" s="369">
        <v>56</v>
      </c>
      <c r="L220" s="369">
        <v>67</v>
      </c>
      <c r="M220" s="369">
        <v>54</v>
      </c>
      <c r="N220" s="369">
        <v>54</v>
      </c>
      <c r="O220" s="369">
        <v>60</v>
      </c>
      <c r="P220" s="369">
        <v>58</v>
      </c>
      <c r="Q220" s="369">
        <v>63</v>
      </c>
      <c r="R220" s="369">
        <v>64</v>
      </c>
      <c r="S220" s="369">
        <v>61.000000000000007</v>
      </c>
    </row>
    <row r="221" spans="1:19" ht="12.75" customHeight="1" x14ac:dyDescent="0.2">
      <c r="A221" s="369">
        <v>2015</v>
      </c>
      <c r="B221" s="374">
        <v>42220</v>
      </c>
      <c r="C221" s="369">
        <v>60</v>
      </c>
      <c r="D221" s="369">
        <v>55</v>
      </c>
      <c r="E221" s="369">
        <v>60</v>
      </c>
      <c r="F221" s="369">
        <v>51.000000000000007</v>
      </c>
      <c r="G221" s="369">
        <v>55</v>
      </c>
      <c r="H221" s="369">
        <v>58</v>
      </c>
      <c r="I221" s="369">
        <v>68</v>
      </c>
      <c r="J221" s="369">
        <v>49</v>
      </c>
      <c r="K221" s="369">
        <v>53.000000000000007</v>
      </c>
      <c r="L221" s="369">
        <v>57</v>
      </c>
      <c r="M221" s="369">
        <v>60</v>
      </c>
      <c r="N221" s="369">
        <v>69</v>
      </c>
      <c r="O221" s="369">
        <v>54</v>
      </c>
      <c r="P221" s="369">
        <v>53.000000000000007</v>
      </c>
      <c r="Q221" s="369">
        <v>62</v>
      </c>
      <c r="R221" s="369">
        <v>63</v>
      </c>
      <c r="S221" s="369">
        <v>63</v>
      </c>
    </row>
    <row r="222" spans="1:19" ht="12.75" customHeight="1" x14ac:dyDescent="0.2">
      <c r="A222" s="369">
        <v>2015</v>
      </c>
      <c r="B222" s="374">
        <v>42221</v>
      </c>
      <c r="C222" s="369">
        <v>66</v>
      </c>
      <c r="D222" s="369">
        <v>54</v>
      </c>
      <c r="E222" s="369">
        <v>62</v>
      </c>
      <c r="F222" s="369">
        <v>61.000000000000007</v>
      </c>
      <c r="G222" s="369">
        <v>50</v>
      </c>
      <c r="H222" s="369">
        <v>63</v>
      </c>
      <c r="I222" s="369">
        <v>65</v>
      </c>
      <c r="J222" s="369">
        <v>42</v>
      </c>
      <c r="K222" s="369">
        <v>51.000000000000007</v>
      </c>
      <c r="L222" s="369">
        <v>49</v>
      </c>
      <c r="M222" s="369">
        <v>59.000000000000007</v>
      </c>
      <c r="N222" s="369">
        <v>59.000000000000007</v>
      </c>
      <c r="O222" s="369">
        <v>49</v>
      </c>
      <c r="P222" s="369">
        <v>42</v>
      </c>
      <c r="Q222" s="369">
        <v>57</v>
      </c>
      <c r="R222" s="369">
        <v>56</v>
      </c>
      <c r="S222" s="369">
        <v>57</v>
      </c>
    </row>
    <row r="223" spans="1:19" ht="12.75" customHeight="1" x14ac:dyDescent="0.2">
      <c r="A223" s="369">
        <v>2015</v>
      </c>
      <c r="B223" s="374">
        <v>42222</v>
      </c>
      <c r="C223" s="369">
        <v>49</v>
      </c>
      <c r="D223" s="369">
        <v>45.000000000000007</v>
      </c>
      <c r="E223" s="369">
        <v>43</v>
      </c>
      <c r="F223" s="369">
        <v>57</v>
      </c>
      <c r="G223" s="369">
        <v>38</v>
      </c>
      <c r="H223" s="369">
        <v>57</v>
      </c>
      <c r="I223" s="369">
        <v>52.000000000000007</v>
      </c>
      <c r="J223" s="369">
        <v>32</v>
      </c>
      <c r="K223" s="369">
        <v>40</v>
      </c>
      <c r="L223" s="369">
        <v>38</v>
      </c>
      <c r="M223" s="369">
        <v>44.000000000000007</v>
      </c>
      <c r="N223" s="369">
        <v>48</v>
      </c>
      <c r="O223" s="369">
        <v>41</v>
      </c>
      <c r="P223" s="369">
        <v>32</v>
      </c>
      <c r="Q223" s="369">
        <v>45.000000000000007</v>
      </c>
      <c r="R223" s="369">
        <v>47</v>
      </c>
      <c r="S223" s="369">
        <v>47</v>
      </c>
    </row>
    <row r="224" spans="1:19" ht="12.75" customHeight="1" x14ac:dyDescent="0.2">
      <c r="A224" s="369">
        <v>2015</v>
      </c>
      <c r="B224" s="374">
        <v>42223</v>
      </c>
      <c r="C224" s="369">
        <v>43</v>
      </c>
      <c r="D224" s="369">
        <v>42</v>
      </c>
      <c r="E224" s="369">
        <v>45.000000000000007</v>
      </c>
      <c r="F224" s="369">
        <v>56</v>
      </c>
      <c r="G224" s="369">
        <v>51.000000000000007</v>
      </c>
      <c r="H224" s="369">
        <v>54</v>
      </c>
      <c r="I224" s="369">
        <v>47</v>
      </c>
      <c r="J224" s="369">
        <v>34</v>
      </c>
      <c r="K224" s="369">
        <v>52.000000000000007</v>
      </c>
      <c r="L224" s="369">
        <v>44.000000000000007</v>
      </c>
      <c r="M224" s="369">
        <v>39</v>
      </c>
      <c r="N224" s="369">
        <v>43</v>
      </c>
      <c r="O224" s="369">
        <v>39</v>
      </c>
      <c r="P224" s="369">
        <v>46</v>
      </c>
      <c r="Q224" s="369">
        <v>62</v>
      </c>
      <c r="R224" s="369">
        <v>54</v>
      </c>
      <c r="S224" s="369">
        <v>64</v>
      </c>
    </row>
    <row r="225" spans="1:19" ht="12.75" customHeight="1" x14ac:dyDescent="0.2">
      <c r="A225" s="369">
        <v>2015</v>
      </c>
      <c r="B225" s="374">
        <v>42224</v>
      </c>
      <c r="C225" s="369">
        <v>36.000000000000007</v>
      </c>
      <c r="D225" s="369">
        <v>44.000000000000007</v>
      </c>
      <c r="E225" s="369">
        <v>31</v>
      </c>
      <c r="F225" s="369">
        <v>50</v>
      </c>
      <c r="G225" s="369">
        <v>52.000000000000007</v>
      </c>
      <c r="H225" s="369">
        <v>45.000000000000007</v>
      </c>
      <c r="I225" s="369">
        <v>43</v>
      </c>
      <c r="J225" s="369">
        <v>37.000000000000007</v>
      </c>
      <c r="K225" s="369">
        <v>55</v>
      </c>
      <c r="L225" s="369">
        <v>45.000000000000007</v>
      </c>
      <c r="M225" s="369">
        <v>29</v>
      </c>
      <c r="N225" s="369">
        <v>38</v>
      </c>
      <c r="O225" s="369">
        <v>41</v>
      </c>
      <c r="P225" s="369">
        <v>46</v>
      </c>
      <c r="Q225" s="369">
        <v>57</v>
      </c>
      <c r="R225" s="369">
        <v>53.000000000000007</v>
      </c>
      <c r="S225" s="369">
        <v>62</v>
      </c>
    </row>
    <row r="226" spans="1:19" ht="12.75" customHeight="1" x14ac:dyDescent="0.2">
      <c r="A226" s="369">
        <v>2015</v>
      </c>
      <c r="B226" s="374">
        <v>42225</v>
      </c>
      <c r="C226" s="369">
        <v>50</v>
      </c>
      <c r="D226" s="369">
        <v>44.000000000000007</v>
      </c>
      <c r="E226" s="369">
        <v>44.000000000000007</v>
      </c>
      <c r="F226" s="369">
        <v>58</v>
      </c>
      <c r="G226" s="369">
        <v>41</v>
      </c>
      <c r="H226" s="369">
        <v>54</v>
      </c>
      <c r="I226" s="369">
        <v>52.000000000000007</v>
      </c>
      <c r="J226" s="369">
        <v>32</v>
      </c>
      <c r="K226" s="369">
        <v>50</v>
      </c>
      <c r="L226" s="369">
        <v>36.000000000000007</v>
      </c>
      <c r="M226" s="369">
        <v>46</v>
      </c>
      <c r="N226" s="369">
        <v>44.000000000000007</v>
      </c>
      <c r="O226" s="369">
        <v>37.000000000000007</v>
      </c>
      <c r="P226" s="369">
        <v>35</v>
      </c>
      <c r="Q226" s="369">
        <v>56</v>
      </c>
      <c r="R226" s="369">
        <v>55</v>
      </c>
      <c r="S226" s="369">
        <v>57</v>
      </c>
    </row>
    <row r="227" spans="1:19" ht="12.75" customHeight="1" x14ac:dyDescent="0.2">
      <c r="A227" s="369">
        <v>2015</v>
      </c>
      <c r="B227" s="374">
        <v>42226</v>
      </c>
      <c r="C227" s="369">
        <v>33</v>
      </c>
      <c r="D227" s="369">
        <v>32</v>
      </c>
      <c r="E227" s="369">
        <v>33</v>
      </c>
      <c r="F227" s="369">
        <v>32</v>
      </c>
      <c r="G227" s="369">
        <v>32</v>
      </c>
      <c r="H227" s="369">
        <v>33</v>
      </c>
      <c r="I227" s="369">
        <v>32</v>
      </c>
      <c r="J227" s="369">
        <v>25</v>
      </c>
      <c r="K227" s="369">
        <v>34</v>
      </c>
      <c r="L227" s="369">
        <v>27</v>
      </c>
      <c r="M227" s="369">
        <v>28</v>
      </c>
      <c r="N227" s="369" t="s">
        <v>71</v>
      </c>
      <c r="O227" s="369">
        <v>23</v>
      </c>
      <c r="P227" s="369">
        <v>33</v>
      </c>
      <c r="Q227" s="369">
        <v>33</v>
      </c>
      <c r="R227" s="369">
        <v>35</v>
      </c>
      <c r="S227" s="369">
        <v>36.000000000000007</v>
      </c>
    </row>
    <row r="228" spans="1:19" ht="12.75" customHeight="1" x14ac:dyDescent="0.2">
      <c r="A228" s="369">
        <v>2015</v>
      </c>
      <c r="B228" s="374">
        <v>42227</v>
      </c>
      <c r="C228" s="369">
        <v>36.000000000000007</v>
      </c>
      <c r="D228" s="369">
        <v>35</v>
      </c>
      <c r="E228" s="369">
        <v>36.000000000000007</v>
      </c>
      <c r="F228" s="369">
        <v>37.000000000000007</v>
      </c>
      <c r="G228" s="369">
        <v>31</v>
      </c>
      <c r="H228" s="369">
        <v>39</v>
      </c>
      <c r="I228" s="369">
        <v>41</v>
      </c>
      <c r="J228" s="369">
        <v>27</v>
      </c>
      <c r="K228" s="369">
        <v>31</v>
      </c>
      <c r="L228" s="369">
        <v>31</v>
      </c>
      <c r="M228" s="369">
        <v>37.000000000000007</v>
      </c>
      <c r="N228" s="369">
        <v>37.000000000000007</v>
      </c>
      <c r="O228" s="369">
        <v>31</v>
      </c>
      <c r="P228" s="369">
        <v>33</v>
      </c>
      <c r="Q228" s="369">
        <v>33</v>
      </c>
      <c r="R228" s="369">
        <v>39</v>
      </c>
      <c r="S228" s="369">
        <v>36.000000000000007</v>
      </c>
    </row>
    <row r="229" spans="1:19" ht="12.75" customHeight="1" x14ac:dyDescent="0.2">
      <c r="A229" s="369">
        <v>2015</v>
      </c>
      <c r="B229" s="374">
        <v>42228</v>
      </c>
      <c r="C229" s="369">
        <v>48</v>
      </c>
      <c r="D229" s="369">
        <v>39</v>
      </c>
      <c r="E229" s="369">
        <v>47</v>
      </c>
      <c r="F229" s="369">
        <v>41</v>
      </c>
      <c r="G229" s="369">
        <v>32</v>
      </c>
      <c r="H229" s="369">
        <v>41</v>
      </c>
      <c r="I229" s="369">
        <v>44.000000000000007</v>
      </c>
      <c r="J229" s="369">
        <v>28</v>
      </c>
      <c r="K229" s="369">
        <v>34</v>
      </c>
      <c r="L229" s="369">
        <v>33</v>
      </c>
      <c r="M229" s="369">
        <v>41</v>
      </c>
      <c r="N229" s="369">
        <v>43</v>
      </c>
      <c r="O229" s="369">
        <v>35</v>
      </c>
      <c r="P229" s="369">
        <v>30</v>
      </c>
      <c r="Q229" s="369">
        <v>37.000000000000007</v>
      </c>
      <c r="R229" s="369">
        <v>39</v>
      </c>
      <c r="S229" s="369">
        <v>38</v>
      </c>
    </row>
    <row r="230" spans="1:19" ht="12.75" customHeight="1" x14ac:dyDescent="0.2">
      <c r="A230" s="369">
        <v>2015</v>
      </c>
      <c r="B230" s="374">
        <v>42229</v>
      </c>
      <c r="C230" s="369">
        <v>53.000000000000007</v>
      </c>
      <c r="D230" s="369">
        <v>47</v>
      </c>
      <c r="E230" s="369">
        <v>43</v>
      </c>
      <c r="F230" s="369">
        <v>51.000000000000007</v>
      </c>
      <c r="G230" s="369">
        <v>43</v>
      </c>
      <c r="H230" s="369">
        <v>49</v>
      </c>
      <c r="I230" s="369">
        <v>50</v>
      </c>
      <c r="J230" s="369">
        <v>40</v>
      </c>
      <c r="K230" s="369">
        <v>44.000000000000007</v>
      </c>
      <c r="L230" s="369">
        <v>40</v>
      </c>
      <c r="M230" s="369">
        <v>44.000000000000007</v>
      </c>
      <c r="N230" s="369">
        <v>54</v>
      </c>
      <c r="O230" s="369">
        <v>42</v>
      </c>
      <c r="P230" s="369">
        <v>40</v>
      </c>
      <c r="Q230" s="369">
        <v>46</v>
      </c>
      <c r="R230" s="369">
        <v>49</v>
      </c>
      <c r="S230" s="369">
        <v>47</v>
      </c>
    </row>
    <row r="231" spans="1:19" ht="12.75" customHeight="1" x14ac:dyDescent="0.2">
      <c r="A231" s="369">
        <v>2015</v>
      </c>
      <c r="B231" s="374">
        <v>42230</v>
      </c>
      <c r="C231" s="369">
        <v>69</v>
      </c>
      <c r="D231" s="369">
        <v>64</v>
      </c>
      <c r="E231" s="369">
        <v>58</v>
      </c>
      <c r="F231" s="369">
        <v>60</v>
      </c>
      <c r="G231" s="369">
        <v>60</v>
      </c>
      <c r="H231" s="369">
        <v>62</v>
      </c>
      <c r="I231" s="369">
        <v>66</v>
      </c>
      <c r="J231" s="369">
        <v>50</v>
      </c>
      <c r="K231" s="369">
        <v>51.000000000000007</v>
      </c>
      <c r="L231" s="369">
        <v>59.000000000000007</v>
      </c>
      <c r="M231" s="369">
        <v>55</v>
      </c>
      <c r="N231" s="369">
        <v>62</v>
      </c>
      <c r="O231" s="369">
        <v>52.000000000000007</v>
      </c>
      <c r="P231" s="369">
        <v>56</v>
      </c>
      <c r="Q231" s="369">
        <v>56</v>
      </c>
      <c r="R231" s="369">
        <v>55</v>
      </c>
      <c r="S231" s="369">
        <v>57</v>
      </c>
    </row>
    <row r="232" spans="1:19" ht="12.75" customHeight="1" x14ac:dyDescent="0.2">
      <c r="A232" s="369">
        <v>2015</v>
      </c>
      <c r="B232" s="374">
        <v>42231</v>
      </c>
      <c r="C232" s="369">
        <v>65</v>
      </c>
      <c r="D232" s="369">
        <v>76</v>
      </c>
      <c r="E232" s="369">
        <v>62</v>
      </c>
      <c r="F232" s="369">
        <v>76</v>
      </c>
      <c r="G232" s="369">
        <v>60</v>
      </c>
      <c r="H232" s="369">
        <v>69</v>
      </c>
      <c r="I232" s="369">
        <v>72.000000000000014</v>
      </c>
      <c r="J232" s="369">
        <v>53.000000000000007</v>
      </c>
      <c r="K232" s="369">
        <v>58</v>
      </c>
      <c r="L232" s="369">
        <v>71.000000000000014</v>
      </c>
      <c r="M232" s="369">
        <v>67</v>
      </c>
      <c r="N232" s="369">
        <v>69</v>
      </c>
      <c r="O232" s="369">
        <v>61.000000000000007</v>
      </c>
      <c r="P232" s="369">
        <v>58</v>
      </c>
      <c r="Q232" s="369">
        <v>73.000000000000014</v>
      </c>
      <c r="R232" s="369">
        <v>69</v>
      </c>
      <c r="S232" s="369">
        <v>65</v>
      </c>
    </row>
    <row r="233" spans="1:19" ht="12.75" customHeight="1" x14ac:dyDescent="0.2">
      <c r="A233" s="369">
        <v>2015</v>
      </c>
      <c r="B233" s="374">
        <v>42232</v>
      </c>
      <c r="C233" s="369">
        <v>54</v>
      </c>
      <c r="D233" s="369">
        <v>73.000000000000014</v>
      </c>
      <c r="E233" s="369">
        <v>57</v>
      </c>
      <c r="F233" s="369">
        <v>66</v>
      </c>
      <c r="G233" s="369">
        <v>64</v>
      </c>
      <c r="H233" s="369">
        <v>60</v>
      </c>
      <c r="I233" s="369">
        <v>69</v>
      </c>
      <c r="J233" s="369">
        <v>45.000000000000007</v>
      </c>
      <c r="K233" s="369">
        <v>58</v>
      </c>
      <c r="L233" s="369">
        <v>67</v>
      </c>
      <c r="M233" s="369">
        <v>56</v>
      </c>
      <c r="N233" s="369">
        <v>66</v>
      </c>
      <c r="O233" s="369">
        <v>60</v>
      </c>
      <c r="P233" s="369">
        <v>49</v>
      </c>
      <c r="Q233" s="369">
        <v>59.000000000000007</v>
      </c>
      <c r="R233" s="369">
        <v>62</v>
      </c>
      <c r="S233" s="369">
        <v>46</v>
      </c>
    </row>
    <row r="234" spans="1:19" ht="12.75" customHeight="1" x14ac:dyDescent="0.2">
      <c r="A234" s="369">
        <v>2015</v>
      </c>
      <c r="B234" s="374">
        <v>42233</v>
      </c>
      <c r="C234" s="369">
        <v>58</v>
      </c>
      <c r="D234" s="369">
        <v>77</v>
      </c>
      <c r="E234" s="369">
        <v>50</v>
      </c>
      <c r="F234" s="369">
        <v>60</v>
      </c>
      <c r="G234" s="369">
        <v>70</v>
      </c>
      <c r="H234" s="369">
        <v>56</v>
      </c>
      <c r="I234" s="369">
        <v>62</v>
      </c>
      <c r="J234" s="369">
        <v>52.000000000000007</v>
      </c>
      <c r="K234" s="369">
        <v>60</v>
      </c>
      <c r="L234" s="369">
        <v>72.000000000000014</v>
      </c>
      <c r="M234" s="369">
        <v>51.000000000000007</v>
      </c>
      <c r="N234" s="369">
        <v>55</v>
      </c>
      <c r="O234" s="369">
        <v>69</v>
      </c>
      <c r="P234" s="369">
        <v>57</v>
      </c>
      <c r="Q234" s="369">
        <v>64</v>
      </c>
      <c r="R234" s="369">
        <v>67</v>
      </c>
      <c r="S234" s="369">
        <v>59.000000000000007</v>
      </c>
    </row>
    <row r="235" spans="1:19" ht="12.75" customHeight="1" x14ac:dyDescent="0.2">
      <c r="A235" s="369">
        <v>2015</v>
      </c>
      <c r="B235" s="374">
        <v>42234</v>
      </c>
      <c r="C235" s="369">
        <v>44.000000000000007</v>
      </c>
      <c r="D235" s="369">
        <v>51.000000000000007</v>
      </c>
      <c r="E235" s="369">
        <v>41</v>
      </c>
      <c r="F235" s="369">
        <v>52.000000000000007</v>
      </c>
      <c r="G235" s="369">
        <v>58</v>
      </c>
      <c r="H235" s="369">
        <v>46</v>
      </c>
      <c r="I235" s="369">
        <v>44.000000000000007</v>
      </c>
      <c r="J235" s="369">
        <v>50</v>
      </c>
      <c r="K235" s="369">
        <v>53.000000000000007</v>
      </c>
      <c r="L235" s="369">
        <v>43</v>
      </c>
      <c r="M235" s="369">
        <v>44.000000000000007</v>
      </c>
      <c r="N235" s="369">
        <v>42</v>
      </c>
      <c r="O235" s="369">
        <v>47</v>
      </c>
      <c r="P235" s="369">
        <v>66</v>
      </c>
      <c r="Q235" s="369">
        <v>47</v>
      </c>
      <c r="R235" s="369">
        <v>50</v>
      </c>
      <c r="S235" s="369">
        <v>52.000000000000007</v>
      </c>
    </row>
    <row r="236" spans="1:19" ht="12.75" customHeight="1" x14ac:dyDescent="0.2">
      <c r="A236" s="369">
        <v>2015</v>
      </c>
      <c r="B236" s="374">
        <v>42235</v>
      </c>
      <c r="C236" s="369">
        <v>39</v>
      </c>
      <c r="D236" s="369">
        <v>29</v>
      </c>
      <c r="E236" s="369">
        <v>27</v>
      </c>
      <c r="F236" s="369">
        <v>46</v>
      </c>
      <c r="G236" s="369">
        <v>38</v>
      </c>
      <c r="H236" s="369">
        <v>43</v>
      </c>
      <c r="I236" s="369">
        <v>39</v>
      </c>
      <c r="J236" s="369">
        <v>44.000000000000007</v>
      </c>
      <c r="K236" s="369">
        <v>46</v>
      </c>
      <c r="L236" s="369">
        <v>31</v>
      </c>
      <c r="M236" s="369">
        <v>36.000000000000007</v>
      </c>
      <c r="N236" s="369">
        <v>19</v>
      </c>
      <c r="O236" s="369">
        <v>25</v>
      </c>
      <c r="P236" s="369">
        <v>42</v>
      </c>
      <c r="Q236" s="369">
        <v>44.000000000000007</v>
      </c>
      <c r="R236" s="369">
        <v>45.000000000000007</v>
      </c>
      <c r="S236" s="369">
        <v>49</v>
      </c>
    </row>
    <row r="237" spans="1:19" ht="12.75" customHeight="1" x14ac:dyDescent="0.2">
      <c r="A237" s="369">
        <v>2015</v>
      </c>
      <c r="B237" s="374">
        <v>42236</v>
      </c>
      <c r="C237" s="369">
        <v>25</v>
      </c>
      <c r="D237" s="369">
        <v>28</v>
      </c>
      <c r="E237" s="369">
        <v>23</v>
      </c>
      <c r="F237" s="369">
        <v>28</v>
      </c>
      <c r="G237" s="369">
        <v>25</v>
      </c>
      <c r="H237" s="369">
        <v>28</v>
      </c>
      <c r="I237" s="369">
        <v>25</v>
      </c>
      <c r="J237" s="369">
        <v>17</v>
      </c>
      <c r="K237" s="369">
        <v>21</v>
      </c>
      <c r="L237" s="369">
        <v>26.000000000000004</v>
      </c>
      <c r="M237" s="369">
        <v>26.000000000000004</v>
      </c>
      <c r="N237" s="369">
        <v>24</v>
      </c>
      <c r="O237" s="369">
        <v>19</v>
      </c>
      <c r="P237" s="369">
        <v>29</v>
      </c>
      <c r="Q237" s="369">
        <v>20</v>
      </c>
      <c r="R237" s="369">
        <v>29</v>
      </c>
      <c r="S237" s="369">
        <v>24</v>
      </c>
    </row>
    <row r="238" spans="1:19" ht="12.75" customHeight="1" x14ac:dyDescent="0.2">
      <c r="A238" s="369">
        <v>2015</v>
      </c>
      <c r="B238" s="374">
        <v>42237</v>
      </c>
      <c r="C238" s="369">
        <v>64</v>
      </c>
      <c r="D238" s="369">
        <v>61.000000000000007</v>
      </c>
      <c r="E238" s="369">
        <v>61.000000000000007</v>
      </c>
      <c r="F238" s="369">
        <v>58</v>
      </c>
      <c r="G238" s="369">
        <v>43</v>
      </c>
      <c r="H238" s="369">
        <v>56</v>
      </c>
      <c r="I238" s="369">
        <v>58</v>
      </c>
      <c r="J238" s="369">
        <v>38</v>
      </c>
      <c r="K238" s="369">
        <v>47</v>
      </c>
      <c r="L238" s="369">
        <v>51.000000000000007</v>
      </c>
      <c r="M238" s="369">
        <v>56</v>
      </c>
      <c r="N238" s="369">
        <v>56</v>
      </c>
      <c r="O238" s="369">
        <v>48</v>
      </c>
      <c r="P238" s="369">
        <v>41</v>
      </c>
      <c r="Q238" s="369">
        <v>49</v>
      </c>
      <c r="R238" s="369">
        <v>56</v>
      </c>
      <c r="S238" s="369">
        <v>51.000000000000007</v>
      </c>
    </row>
    <row r="239" spans="1:19" ht="12.75" customHeight="1" x14ac:dyDescent="0.2">
      <c r="A239" s="369">
        <v>2015</v>
      </c>
      <c r="B239" s="374">
        <v>42238</v>
      </c>
      <c r="C239" s="369">
        <v>58</v>
      </c>
      <c r="D239" s="369">
        <v>66</v>
      </c>
      <c r="E239" s="369">
        <v>55</v>
      </c>
      <c r="F239" s="369">
        <v>56</v>
      </c>
      <c r="G239" s="369">
        <v>43</v>
      </c>
      <c r="H239" s="369">
        <v>56</v>
      </c>
      <c r="I239" s="369">
        <v>56</v>
      </c>
      <c r="J239" s="369">
        <v>33</v>
      </c>
      <c r="K239" s="369">
        <v>41</v>
      </c>
      <c r="L239" s="369">
        <v>51.000000000000007</v>
      </c>
      <c r="M239" s="369">
        <v>57</v>
      </c>
      <c r="N239" s="369">
        <v>66</v>
      </c>
      <c r="O239" s="369">
        <v>50</v>
      </c>
      <c r="P239" s="369">
        <v>44.000000000000007</v>
      </c>
      <c r="Q239" s="369">
        <v>47</v>
      </c>
      <c r="R239" s="369">
        <v>56</v>
      </c>
      <c r="S239" s="369">
        <v>47</v>
      </c>
    </row>
    <row r="240" spans="1:19" ht="12.75" customHeight="1" x14ac:dyDescent="0.2">
      <c r="A240" s="369">
        <v>2015</v>
      </c>
      <c r="B240" s="374">
        <v>42239</v>
      </c>
      <c r="C240" s="369">
        <v>72.000000000000014</v>
      </c>
      <c r="D240" s="369">
        <v>49</v>
      </c>
      <c r="E240" s="369">
        <v>41</v>
      </c>
      <c r="F240" s="369">
        <v>81</v>
      </c>
      <c r="G240" s="369">
        <v>51.000000000000007</v>
      </c>
      <c r="H240" s="369">
        <v>75</v>
      </c>
      <c r="I240" s="369">
        <v>51.000000000000007</v>
      </c>
      <c r="J240" s="369">
        <v>45.000000000000007</v>
      </c>
      <c r="K240" s="369">
        <v>54</v>
      </c>
      <c r="L240" s="369">
        <v>42</v>
      </c>
      <c r="M240" s="369">
        <v>68</v>
      </c>
      <c r="N240" s="369" t="s">
        <v>71</v>
      </c>
      <c r="O240" s="369">
        <v>44.000000000000007</v>
      </c>
      <c r="P240" s="369">
        <v>47</v>
      </c>
      <c r="Q240" s="369">
        <v>58</v>
      </c>
      <c r="R240" s="369">
        <v>62</v>
      </c>
      <c r="S240" s="369">
        <v>61.000000000000007</v>
      </c>
    </row>
    <row r="241" spans="1:19" ht="12.75" customHeight="1" x14ac:dyDescent="0.2">
      <c r="A241" s="369">
        <v>2015</v>
      </c>
      <c r="B241" s="374">
        <v>42240</v>
      </c>
      <c r="C241" s="369">
        <v>61.000000000000007</v>
      </c>
      <c r="D241" s="369">
        <v>73.000000000000014</v>
      </c>
      <c r="E241" s="369">
        <v>68</v>
      </c>
      <c r="F241" s="369">
        <v>59.000000000000007</v>
      </c>
      <c r="G241" s="369">
        <v>66</v>
      </c>
      <c r="H241" s="369">
        <v>58</v>
      </c>
      <c r="I241" s="369">
        <v>58</v>
      </c>
      <c r="J241" s="369">
        <v>56</v>
      </c>
      <c r="K241" s="369">
        <v>68</v>
      </c>
      <c r="L241" s="369">
        <v>73.000000000000014</v>
      </c>
      <c r="M241" s="369">
        <v>59.000000000000007</v>
      </c>
      <c r="N241" s="369">
        <v>61.000000000000007</v>
      </c>
      <c r="O241" s="369">
        <v>63</v>
      </c>
      <c r="P241" s="369">
        <v>71.000000000000014</v>
      </c>
      <c r="Q241" s="369">
        <v>60</v>
      </c>
      <c r="R241" s="369">
        <v>65</v>
      </c>
      <c r="S241" s="369">
        <v>67</v>
      </c>
    </row>
    <row r="242" spans="1:19" ht="12.75" customHeight="1" x14ac:dyDescent="0.2">
      <c r="A242" s="369">
        <v>2015</v>
      </c>
      <c r="B242" s="374">
        <v>42241</v>
      </c>
      <c r="C242" s="369">
        <v>71.000000000000014</v>
      </c>
      <c r="D242" s="369">
        <v>71.000000000000014</v>
      </c>
      <c r="E242" s="369">
        <v>57</v>
      </c>
      <c r="F242" s="369">
        <v>63</v>
      </c>
      <c r="G242" s="369">
        <v>56</v>
      </c>
      <c r="H242" s="369">
        <v>65</v>
      </c>
      <c r="I242" s="369">
        <v>73.000000000000014</v>
      </c>
      <c r="J242" s="369">
        <v>49</v>
      </c>
      <c r="K242" s="369">
        <v>57</v>
      </c>
      <c r="L242" s="369">
        <v>71.000000000000014</v>
      </c>
      <c r="M242" s="369">
        <v>59.000000000000007</v>
      </c>
      <c r="N242" s="369">
        <v>47</v>
      </c>
      <c r="O242" s="369">
        <v>64</v>
      </c>
      <c r="P242" s="369">
        <v>62</v>
      </c>
      <c r="Q242" s="369">
        <v>65</v>
      </c>
      <c r="R242" s="369">
        <v>72.000000000000014</v>
      </c>
      <c r="S242" s="369">
        <v>63</v>
      </c>
    </row>
    <row r="243" spans="1:19" ht="12.75" customHeight="1" x14ac:dyDescent="0.2">
      <c r="A243" s="369">
        <v>2015</v>
      </c>
      <c r="B243" s="374">
        <v>42242</v>
      </c>
      <c r="C243" s="369">
        <v>59.000000000000007</v>
      </c>
      <c r="D243" s="369">
        <v>52.000000000000007</v>
      </c>
      <c r="E243" s="369">
        <v>57</v>
      </c>
      <c r="F243" s="369">
        <v>50</v>
      </c>
      <c r="G243" s="369">
        <v>44.000000000000007</v>
      </c>
      <c r="H243" s="369">
        <v>54</v>
      </c>
      <c r="I243" s="369">
        <v>56</v>
      </c>
      <c r="J243" s="369">
        <v>38</v>
      </c>
      <c r="K243" s="369">
        <v>48</v>
      </c>
      <c r="L243" s="369">
        <v>48</v>
      </c>
      <c r="M243" s="369">
        <v>54</v>
      </c>
      <c r="N243" s="369">
        <v>50</v>
      </c>
      <c r="O243" s="369">
        <v>48</v>
      </c>
      <c r="P243" s="369">
        <v>42</v>
      </c>
      <c r="Q243" s="369">
        <v>50</v>
      </c>
      <c r="R243" s="369">
        <v>52.000000000000007</v>
      </c>
      <c r="S243" s="369">
        <v>51.000000000000007</v>
      </c>
    </row>
    <row r="244" spans="1:19" ht="12.75" customHeight="1" x14ac:dyDescent="0.2">
      <c r="A244" s="369">
        <v>2015</v>
      </c>
      <c r="B244" s="374">
        <v>42243</v>
      </c>
      <c r="C244" s="369">
        <v>45.000000000000007</v>
      </c>
      <c r="D244" s="369">
        <v>39</v>
      </c>
      <c r="E244" s="369">
        <v>46</v>
      </c>
      <c r="F244" s="369">
        <v>39</v>
      </c>
      <c r="G244" s="369">
        <v>34</v>
      </c>
      <c r="H244" s="369">
        <v>41</v>
      </c>
      <c r="I244" s="369">
        <v>43</v>
      </c>
      <c r="J244" s="369">
        <v>27</v>
      </c>
      <c r="K244" s="369">
        <v>34</v>
      </c>
      <c r="L244" s="369">
        <v>34</v>
      </c>
      <c r="M244" s="369">
        <v>42</v>
      </c>
      <c r="N244" s="369">
        <v>43</v>
      </c>
      <c r="O244" s="369">
        <v>34</v>
      </c>
      <c r="P244" s="369">
        <v>34</v>
      </c>
      <c r="Q244" s="369">
        <v>37.000000000000007</v>
      </c>
      <c r="R244" s="369">
        <v>39</v>
      </c>
      <c r="S244" s="369">
        <v>38</v>
      </c>
    </row>
    <row r="245" spans="1:19" ht="12.75" customHeight="1" x14ac:dyDescent="0.2">
      <c r="A245" s="369">
        <v>2015</v>
      </c>
      <c r="B245" s="374">
        <v>42244</v>
      </c>
      <c r="C245" s="369">
        <v>53.000000000000007</v>
      </c>
      <c r="D245" s="369">
        <v>45.000000000000007</v>
      </c>
      <c r="E245" s="369">
        <v>40</v>
      </c>
      <c r="F245" s="369">
        <v>50</v>
      </c>
      <c r="G245" s="369">
        <v>35</v>
      </c>
      <c r="H245" s="369">
        <v>47</v>
      </c>
      <c r="I245" s="369">
        <v>45.000000000000007</v>
      </c>
      <c r="J245" s="369">
        <v>32</v>
      </c>
      <c r="K245" s="369">
        <v>38</v>
      </c>
      <c r="L245" s="369">
        <v>38</v>
      </c>
      <c r="M245" s="369">
        <v>46</v>
      </c>
      <c r="N245" s="369">
        <v>48</v>
      </c>
      <c r="O245" s="369">
        <v>36.000000000000007</v>
      </c>
      <c r="P245" s="369">
        <v>30</v>
      </c>
      <c r="Q245" s="369">
        <v>40</v>
      </c>
      <c r="R245" s="369">
        <v>41</v>
      </c>
      <c r="S245" s="369">
        <v>44.000000000000007</v>
      </c>
    </row>
    <row r="246" spans="1:19" ht="12.75" customHeight="1" x14ac:dyDescent="0.2">
      <c r="A246" s="369">
        <v>2015</v>
      </c>
      <c r="B246" s="374">
        <v>42245</v>
      </c>
      <c r="C246" s="369">
        <v>58</v>
      </c>
      <c r="D246" s="369">
        <v>72.000000000000014</v>
      </c>
      <c r="E246" s="369">
        <v>46</v>
      </c>
      <c r="F246" s="369">
        <v>61.000000000000007</v>
      </c>
      <c r="G246" s="369">
        <v>56</v>
      </c>
      <c r="H246" s="369">
        <v>56</v>
      </c>
      <c r="I246" s="369">
        <v>63</v>
      </c>
      <c r="J246" s="369">
        <v>50</v>
      </c>
      <c r="K246" s="369">
        <v>59.000000000000007</v>
      </c>
      <c r="L246" s="369">
        <v>65</v>
      </c>
      <c r="M246" s="369">
        <v>53.000000000000007</v>
      </c>
      <c r="N246" s="369">
        <v>59.000000000000007</v>
      </c>
      <c r="O246" s="369">
        <v>60</v>
      </c>
      <c r="P246" s="369">
        <v>60</v>
      </c>
      <c r="Q246" s="369">
        <v>66</v>
      </c>
      <c r="R246" s="369">
        <v>66</v>
      </c>
      <c r="S246" s="369">
        <v>65</v>
      </c>
    </row>
    <row r="247" spans="1:19" ht="12.75" customHeight="1" x14ac:dyDescent="0.2">
      <c r="A247" s="369">
        <v>2015</v>
      </c>
      <c r="B247" s="374">
        <v>42246</v>
      </c>
      <c r="C247" s="369">
        <v>58</v>
      </c>
      <c r="D247" s="369">
        <v>71.000000000000014</v>
      </c>
      <c r="E247" s="369">
        <v>43</v>
      </c>
      <c r="F247" s="369">
        <v>63</v>
      </c>
      <c r="G247" s="369">
        <v>55</v>
      </c>
      <c r="H247" s="369">
        <v>57</v>
      </c>
      <c r="I247" s="369">
        <v>60</v>
      </c>
      <c r="J247" s="369">
        <v>42</v>
      </c>
      <c r="K247" s="369">
        <v>56</v>
      </c>
      <c r="L247" s="369">
        <v>73.000000000000014</v>
      </c>
      <c r="M247" s="369">
        <v>54</v>
      </c>
      <c r="N247" s="369">
        <v>56</v>
      </c>
      <c r="O247" s="369">
        <v>60</v>
      </c>
      <c r="P247" s="369">
        <v>62</v>
      </c>
      <c r="Q247" s="369">
        <v>71.000000000000014</v>
      </c>
      <c r="R247" s="369">
        <v>70</v>
      </c>
      <c r="S247" s="369">
        <v>64</v>
      </c>
    </row>
    <row r="248" spans="1:19" ht="12.75" customHeight="1" x14ac:dyDescent="0.2">
      <c r="A248" s="369">
        <v>2015</v>
      </c>
      <c r="B248" s="374">
        <v>42247</v>
      </c>
      <c r="C248" s="369">
        <v>61.000000000000007</v>
      </c>
      <c r="D248" s="369">
        <v>60</v>
      </c>
      <c r="E248" s="369">
        <v>33</v>
      </c>
      <c r="F248" s="369">
        <v>67</v>
      </c>
      <c r="G248" s="369">
        <v>61.000000000000007</v>
      </c>
      <c r="H248" s="369">
        <v>70</v>
      </c>
      <c r="I248" s="369">
        <v>73.000000000000014</v>
      </c>
      <c r="J248" s="369">
        <v>48</v>
      </c>
      <c r="K248" s="369">
        <v>58</v>
      </c>
      <c r="L248" s="369">
        <v>62</v>
      </c>
      <c r="M248" s="369">
        <v>54</v>
      </c>
      <c r="N248" s="369">
        <v>73.000000000000014</v>
      </c>
      <c r="O248" s="369">
        <v>55</v>
      </c>
      <c r="P248" s="369">
        <v>55</v>
      </c>
      <c r="Q248" s="369">
        <v>66</v>
      </c>
      <c r="R248" s="369">
        <v>66</v>
      </c>
      <c r="S248" s="369">
        <v>66</v>
      </c>
    </row>
    <row r="249" spans="1:19" ht="12.75" customHeight="1" x14ac:dyDescent="0.2">
      <c r="A249" s="369">
        <v>2015</v>
      </c>
      <c r="B249" s="374">
        <v>42248</v>
      </c>
      <c r="C249" s="369">
        <v>71.000000000000014</v>
      </c>
      <c r="D249" s="369">
        <v>67</v>
      </c>
      <c r="E249" s="369">
        <v>45.000000000000007</v>
      </c>
      <c r="F249" s="369">
        <v>78</v>
      </c>
      <c r="G249" s="369">
        <v>51.000000000000007</v>
      </c>
      <c r="H249" s="369">
        <v>76</v>
      </c>
      <c r="I249" s="369">
        <v>75</v>
      </c>
      <c r="J249" s="369">
        <v>36.000000000000007</v>
      </c>
      <c r="K249" s="369">
        <v>53.000000000000007</v>
      </c>
      <c r="L249" s="369">
        <v>62</v>
      </c>
      <c r="M249" s="369">
        <v>67</v>
      </c>
      <c r="N249" s="369">
        <v>55</v>
      </c>
      <c r="O249" s="369">
        <v>59.000000000000007</v>
      </c>
      <c r="P249" s="369">
        <v>59.000000000000007</v>
      </c>
      <c r="Q249" s="369">
        <v>63</v>
      </c>
      <c r="R249" s="369">
        <v>81</v>
      </c>
      <c r="S249" s="369">
        <v>60</v>
      </c>
    </row>
    <row r="250" spans="1:19" ht="12.75" customHeight="1" x14ac:dyDescent="0.2">
      <c r="A250" s="369">
        <v>2015</v>
      </c>
      <c r="B250" s="374">
        <v>42249</v>
      </c>
      <c r="C250" s="369">
        <v>63</v>
      </c>
      <c r="D250" s="369">
        <v>70</v>
      </c>
      <c r="E250" s="369">
        <v>27</v>
      </c>
      <c r="F250" s="369">
        <v>78</v>
      </c>
      <c r="G250" s="369">
        <v>55</v>
      </c>
      <c r="H250" s="369">
        <v>77</v>
      </c>
      <c r="I250" s="369">
        <v>64</v>
      </c>
      <c r="J250" s="369">
        <v>50</v>
      </c>
      <c r="K250" s="369">
        <v>63</v>
      </c>
      <c r="L250" s="369">
        <v>71.000000000000014</v>
      </c>
      <c r="M250" s="369">
        <v>61.000000000000007</v>
      </c>
      <c r="N250" s="369">
        <v>53.000000000000007</v>
      </c>
      <c r="O250" s="369">
        <v>60</v>
      </c>
      <c r="P250" s="369">
        <v>54</v>
      </c>
      <c r="Q250" s="369">
        <v>67</v>
      </c>
      <c r="R250" s="369">
        <v>75</v>
      </c>
      <c r="S250" s="369">
        <v>72.000000000000014</v>
      </c>
    </row>
    <row r="251" spans="1:19" ht="12.75" customHeight="1" x14ac:dyDescent="0.2">
      <c r="A251" s="369">
        <v>2015</v>
      </c>
      <c r="B251" s="374">
        <v>42250</v>
      </c>
      <c r="C251" s="369">
        <v>75</v>
      </c>
      <c r="D251" s="369">
        <v>82</v>
      </c>
      <c r="E251" s="369">
        <v>75</v>
      </c>
      <c r="F251" s="369">
        <v>64</v>
      </c>
      <c r="G251" s="369">
        <v>54</v>
      </c>
      <c r="H251" s="369">
        <v>66</v>
      </c>
      <c r="I251" s="369">
        <v>90</v>
      </c>
      <c r="J251" s="369">
        <v>35</v>
      </c>
      <c r="K251" s="369">
        <v>53.000000000000007</v>
      </c>
      <c r="L251" s="369">
        <v>60</v>
      </c>
      <c r="M251" s="369">
        <v>72.000000000000014</v>
      </c>
      <c r="N251" s="369">
        <v>79</v>
      </c>
      <c r="O251" s="369">
        <v>65</v>
      </c>
      <c r="P251" s="369">
        <v>55</v>
      </c>
      <c r="Q251" s="369">
        <v>61.000000000000007</v>
      </c>
      <c r="R251" s="369">
        <v>78</v>
      </c>
      <c r="S251" s="369">
        <v>59.000000000000007</v>
      </c>
    </row>
    <row r="252" spans="1:19" ht="12.75" customHeight="1" x14ac:dyDescent="0.2">
      <c r="A252" s="369">
        <v>2015</v>
      </c>
      <c r="B252" s="374">
        <v>42251</v>
      </c>
      <c r="C252" s="369">
        <v>62</v>
      </c>
      <c r="D252" s="369">
        <v>42</v>
      </c>
      <c r="E252" s="369">
        <v>63</v>
      </c>
      <c r="F252" s="369">
        <v>60</v>
      </c>
      <c r="G252" s="369">
        <v>55</v>
      </c>
      <c r="H252" s="369">
        <v>65</v>
      </c>
      <c r="I252" s="369">
        <v>53.000000000000007</v>
      </c>
      <c r="J252" s="369">
        <v>42</v>
      </c>
      <c r="K252" s="369">
        <v>51.000000000000007</v>
      </c>
      <c r="L252" s="369">
        <v>44.000000000000007</v>
      </c>
      <c r="M252" s="369">
        <v>62</v>
      </c>
      <c r="N252" s="369">
        <v>37.000000000000007</v>
      </c>
      <c r="O252" s="369">
        <v>37.000000000000007</v>
      </c>
      <c r="P252" s="369">
        <v>50</v>
      </c>
      <c r="Q252" s="369">
        <v>50</v>
      </c>
      <c r="R252" s="369">
        <v>52.000000000000007</v>
      </c>
      <c r="S252" s="369">
        <v>58</v>
      </c>
    </row>
    <row r="253" spans="1:19" ht="12.75" customHeight="1" x14ac:dyDescent="0.2">
      <c r="A253" s="369">
        <v>2015</v>
      </c>
      <c r="B253" s="374">
        <v>42252</v>
      </c>
      <c r="C253" s="369">
        <v>32</v>
      </c>
      <c r="D253" s="369">
        <v>38</v>
      </c>
      <c r="E253" s="369" t="s">
        <v>71</v>
      </c>
      <c r="F253" s="369">
        <v>43</v>
      </c>
      <c r="G253" s="369">
        <v>53.000000000000007</v>
      </c>
      <c r="H253" s="369">
        <v>39</v>
      </c>
      <c r="I253" s="369">
        <v>39</v>
      </c>
      <c r="J253" s="369">
        <v>33</v>
      </c>
      <c r="K253" s="369">
        <v>53.000000000000007</v>
      </c>
      <c r="L253" s="369">
        <v>37.000000000000007</v>
      </c>
      <c r="M253" s="369">
        <v>29</v>
      </c>
      <c r="N253" s="369">
        <v>27</v>
      </c>
      <c r="O253" s="369">
        <v>34</v>
      </c>
      <c r="P253" s="369">
        <v>48</v>
      </c>
      <c r="Q253" s="369">
        <v>48</v>
      </c>
      <c r="R253" s="369">
        <v>47</v>
      </c>
      <c r="S253" s="369">
        <v>55</v>
      </c>
    </row>
    <row r="254" spans="1:19" ht="12.75" customHeight="1" x14ac:dyDescent="0.2">
      <c r="A254" s="369">
        <v>2015</v>
      </c>
      <c r="B254" s="374">
        <v>42253</v>
      </c>
      <c r="C254" s="369">
        <v>39</v>
      </c>
      <c r="D254" s="369">
        <v>45.000000000000007</v>
      </c>
      <c r="E254" s="369" t="s">
        <v>71</v>
      </c>
      <c r="F254" s="369">
        <v>51.000000000000007</v>
      </c>
      <c r="G254" s="369">
        <v>52.000000000000007</v>
      </c>
      <c r="H254" s="369">
        <v>45.000000000000007</v>
      </c>
      <c r="I254" s="369">
        <v>47</v>
      </c>
      <c r="J254" s="369">
        <v>49</v>
      </c>
      <c r="K254" s="369">
        <v>48</v>
      </c>
      <c r="L254" s="369">
        <v>48</v>
      </c>
      <c r="M254" s="369">
        <v>35</v>
      </c>
      <c r="N254" s="369">
        <v>30</v>
      </c>
      <c r="O254" s="369">
        <v>45.000000000000007</v>
      </c>
      <c r="P254" s="369">
        <v>58</v>
      </c>
      <c r="Q254" s="369">
        <v>51.000000000000007</v>
      </c>
      <c r="R254" s="369">
        <v>56</v>
      </c>
      <c r="S254" s="369">
        <v>53.000000000000007</v>
      </c>
    </row>
    <row r="255" spans="1:19" ht="12.75" customHeight="1" x14ac:dyDescent="0.2">
      <c r="A255" s="369">
        <v>2015</v>
      </c>
      <c r="B255" s="374">
        <v>42254</v>
      </c>
      <c r="C255" s="369">
        <v>45.000000000000007</v>
      </c>
      <c r="D255" s="369">
        <v>70</v>
      </c>
      <c r="E255" s="369" t="s">
        <v>71</v>
      </c>
      <c r="F255" s="369">
        <v>62</v>
      </c>
      <c r="G255" s="369">
        <v>66</v>
      </c>
      <c r="H255" s="369">
        <v>55</v>
      </c>
      <c r="I255" s="369">
        <v>55</v>
      </c>
      <c r="J255" s="369">
        <v>59.000000000000007</v>
      </c>
      <c r="K255" s="369">
        <v>55</v>
      </c>
      <c r="L255" s="369">
        <v>64</v>
      </c>
      <c r="M255" s="369">
        <v>38</v>
      </c>
      <c r="N255" s="369">
        <v>35</v>
      </c>
      <c r="O255" s="369">
        <v>59.000000000000007</v>
      </c>
      <c r="P255" s="369">
        <v>71.000000000000014</v>
      </c>
      <c r="Q255" s="369">
        <v>59.000000000000007</v>
      </c>
      <c r="R255" s="369">
        <v>66</v>
      </c>
      <c r="S255" s="369">
        <v>59.000000000000007</v>
      </c>
    </row>
    <row r="256" spans="1:19" ht="12.75" customHeight="1" x14ac:dyDescent="0.2">
      <c r="A256" s="369">
        <v>2015</v>
      </c>
      <c r="B256" s="374">
        <v>42255</v>
      </c>
      <c r="C256" s="369">
        <v>47</v>
      </c>
      <c r="D256" s="369">
        <v>75</v>
      </c>
      <c r="E256" s="369">
        <v>36.000000000000007</v>
      </c>
      <c r="F256" s="369">
        <v>47</v>
      </c>
      <c r="G256" s="369">
        <v>71.000000000000014</v>
      </c>
      <c r="H256" s="369">
        <v>45.000000000000007</v>
      </c>
      <c r="I256" s="369">
        <v>56</v>
      </c>
      <c r="J256" s="369">
        <v>61.000000000000007</v>
      </c>
      <c r="K256" s="369">
        <v>69</v>
      </c>
      <c r="L256" s="369">
        <v>76</v>
      </c>
      <c r="M256" s="369">
        <v>39</v>
      </c>
      <c r="N256" s="369">
        <v>42</v>
      </c>
      <c r="O256" s="369">
        <v>74.000000000000014</v>
      </c>
      <c r="P256" s="369">
        <v>71.000000000000014</v>
      </c>
      <c r="Q256" s="369">
        <v>68</v>
      </c>
      <c r="R256" s="369">
        <v>76</v>
      </c>
      <c r="S256" s="369">
        <v>74.000000000000014</v>
      </c>
    </row>
    <row r="257" spans="1:19" ht="12.75" customHeight="1" x14ac:dyDescent="0.2">
      <c r="A257" s="369">
        <v>2015</v>
      </c>
      <c r="B257" s="374">
        <v>42256</v>
      </c>
      <c r="C257" s="369">
        <v>37.000000000000007</v>
      </c>
      <c r="D257" s="369">
        <v>39</v>
      </c>
      <c r="E257" s="369">
        <v>29</v>
      </c>
      <c r="F257" s="369">
        <v>41</v>
      </c>
      <c r="G257" s="369">
        <v>47</v>
      </c>
      <c r="H257" s="369">
        <v>39</v>
      </c>
      <c r="I257" s="369">
        <v>37.000000000000007</v>
      </c>
      <c r="J257" s="369">
        <v>46</v>
      </c>
      <c r="K257" s="369">
        <v>45.000000000000007</v>
      </c>
      <c r="L257" s="369">
        <v>36.000000000000007</v>
      </c>
      <c r="M257" s="369">
        <v>33</v>
      </c>
      <c r="N257" s="369">
        <v>24</v>
      </c>
      <c r="O257" s="369">
        <v>33</v>
      </c>
      <c r="P257" s="369">
        <v>47</v>
      </c>
      <c r="Q257" s="369">
        <v>52.000000000000007</v>
      </c>
      <c r="R257" s="369">
        <v>46</v>
      </c>
      <c r="S257" s="369">
        <v>52.000000000000007</v>
      </c>
    </row>
    <row r="258" spans="1:19" ht="12.75" customHeight="1" x14ac:dyDescent="0.2">
      <c r="A258" s="369">
        <v>2015</v>
      </c>
      <c r="B258" s="374">
        <v>42257</v>
      </c>
      <c r="C258" s="369">
        <v>30</v>
      </c>
      <c r="D258" s="369">
        <v>20</v>
      </c>
      <c r="E258" s="369">
        <v>29</v>
      </c>
      <c r="F258" s="369">
        <v>18.000000000000004</v>
      </c>
      <c r="G258" s="369">
        <v>26.000000000000004</v>
      </c>
      <c r="H258" s="369">
        <v>25</v>
      </c>
      <c r="I258" s="369">
        <v>33</v>
      </c>
      <c r="J258" s="369">
        <v>11.000000000000002</v>
      </c>
      <c r="K258" s="369">
        <v>21</v>
      </c>
      <c r="L258" s="369">
        <v>20</v>
      </c>
      <c r="M258" s="369">
        <v>27</v>
      </c>
      <c r="N258" s="369">
        <v>34</v>
      </c>
      <c r="O258" s="369">
        <v>20</v>
      </c>
      <c r="P258" s="369">
        <v>27</v>
      </c>
      <c r="Q258" s="369">
        <v>18.000000000000004</v>
      </c>
      <c r="R258" s="369">
        <v>16</v>
      </c>
      <c r="S258" s="369">
        <v>26.000000000000004</v>
      </c>
    </row>
    <row r="259" spans="1:19" ht="12.75" customHeight="1" x14ac:dyDescent="0.2">
      <c r="A259" s="369">
        <v>2015</v>
      </c>
      <c r="B259" s="374">
        <v>42258</v>
      </c>
      <c r="C259" s="369">
        <v>38</v>
      </c>
      <c r="D259" s="369">
        <v>42</v>
      </c>
      <c r="E259" s="369">
        <v>21</v>
      </c>
      <c r="F259" s="369">
        <v>40</v>
      </c>
      <c r="G259" s="369">
        <v>33</v>
      </c>
      <c r="H259" s="369">
        <v>37.000000000000007</v>
      </c>
      <c r="I259" s="369">
        <v>38</v>
      </c>
      <c r="J259" s="369">
        <v>27</v>
      </c>
      <c r="K259" s="369">
        <v>33</v>
      </c>
      <c r="L259" s="369">
        <v>37.000000000000007</v>
      </c>
      <c r="M259" s="369">
        <v>32</v>
      </c>
      <c r="N259" s="369">
        <v>38</v>
      </c>
      <c r="O259" s="369">
        <v>34</v>
      </c>
      <c r="P259" s="369">
        <v>36.000000000000007</v>
      </c>
      <c r="Q259" s="369">
        <v>36.000000000000007</v>
      </c>
      <c r="R259" s="369">
        <v>38</v>
      </c>
      <c r="S259" s="369">
        <v>39</v>
      </c>
    </row>
    <row r="260" spans="1:19" ht="12.75" customHeight="1" x14ac:dyDescent="0.2">
      <c r="A260" s="369">
        <v>2015</v>
      </c>
      <c r="B260" s="374">
        <v>42259</v>
      </c>
      <c r="C260" s="369">
        <v>41</v>
      </c>
      <c r="D260" s="369">
        <v>44.000000000000007</v>
      </c>
      <c r="E260" s="369" t="s">
        <v>71</v>
      </c>
      <c r="F260" s="369">
        <v>43</v>
      </c>
      <c r="G260" s="369">
        <v>37.000000000000007</v>
      </c>
      <c r="H260" s="369">
        <v>41</v>
      </c>
      <c r="I260" s="369">
        <v>40</v>
      </c>
      <c r="J260" s="369">
        <v>19</v>
      </c>
      <c r="K260" s="369">
        <v>29</v>
      </c>
      <c r="L260" s="369">
        <v>37.000000000000007</v>
      </c>
      <c r="M260" s="369">
        <v>38</v>
      </c>
      <c r="N260" s="369">
        <v>37.000000000000007</v>
      </c>
      <c r="O260" s="369">
        <v>36.000000000000007</v>
      </c>
      <c r="P260" s="369">
        <v>41</v>
      </c>
      <c r="Q260" s="369">
        <v>35</v>
      </c>
      <c r="R260" s="369">
        <v>41</v>
      </c>
      <c r="S260" s="369">
        <v>37.000000000000007</v>
      </c>
    </row>
    <row r="261" spans="1:19" ht="12.75" customHeight="1" x14ac:dyDescent="0.2">
      <c r="A261" s="369">
        <v>2015</v>
      </c>
      <c r="B261" s="374">
        <v>42260</v>
      </c>
      <c r="C261" s="369">
        <v>25</v>
      </c>
      <c r="D261" s="369">
        <v>30</v>
      </c>
      <c r="E261" s="369" t="s">
        <v>71</v>
      </c>
      <c r="F261" s="369">
        <v>22.000000000000004</v>
      </c>
      <c r="G261" s="369">
        <v>22.000000000000004</v>
      </c>
      <c r="H261" s="369">
        <v>24</v>
      </c>
      <c r="I261" s="369">
        <v>27</v>
      </c>
      <c r="J261" s="369">
        <v>18.000000000000004</v>
      </c>
      <c r="K261" s="369">
        <v>21</v>
      </c>
      <c r="L261" s="369">
        <v>33</v>
      </c>
      <c r="M261" s="369">
        <v>25</v>
      </c>
      <c r="N261" s="369">
        <v>27</v>
      </c>
      <c r="O261" s="369">
        <v>27</v>
      </c>
      <c r="P261" s="369">
        <v>29</v>
      </c>
      <c r="Q261" s="369">
        <v>22.000000000000004</v>
      </c>
      <c r="R261" s="369">
        <v>25</v>
      </c>
      <c r="S261" s="369">
        <v>23</v>
      </c>
    </row>
    <row r="262" spans="1:19" ht="12.75" customHeight="1" x14ac:dyDescent="0.2">
      <c r="A262" s="369">
        <v>2015</v>
      </c>
      <c r="B262" s="374">
        <v>42261</v>
      </c>
      <c r="C262" s="369">
        <v>43</v>
      </c>
      <c r="D262" s="369">
        <v>30</v>
      </c>
      <c r="E262" s="369">
        <v>26.000000000000004</v>
      </c>
      <c r="F262" s="369">
        <v>37.000000000000007</v>
      </c>
      <c r="G262" s="369">
        <v>30</v>
      </c>
      <c r="H262" s="369">
        <v>41</v>
      </c>
      <c r="I262" s="369">
        <v>40</v>
      </c>
      <c r="J262" s="369">
        <v>25</v>
      </c>
      <c r="K262" s="369">
        <v>29</v>
      </c>
      <c r="L262" s="369">
        <v>27</v>
      </c>
      <c r="M262" s="369">
        <v>44.000000000000007</v>
      </c>
      <c r="N262" s="369">
        <v>30</v>
      </c>
      <c r="O262" s="369">
        <v>28</v>
      </c>
      <c r="P262" s="369">
        <v>33</v>
      </c>
      <c r="Q262" s="369">
        <v>34</v>
      </c>
      <c r="R262" s="369">
        <v>31</v>
      </c>
      <c r="S262" s="369">
        <v>35</v>
      </c>
    </row>
    <row r="263" spans="1:19" ht="12.75" customHeight="1" x14ac:dyDescent="0.2">
      <c r="A263" s="369">
        <v>2015</v>
      </c>
      <c r="B263" s="374">
        <v>42262</v>
      </c>
      <c r="C263" s="369">
        <v>64</v>
      </c>
      <c r="D263" s="369">
        <v>56</v>
      </c>
      <c r="E263" s="369">
        <v>29</v>
      </c>
      <c r="F263" s="369">
        <v>61.000000000000007</v>
      </c>
      <c r="G263" s="369">
        <v>53.000000000000007</v>
      </c>
      <c r="H263" s="369">
        <v>60</v>
      </c>
      <c r="I263" s="369">
        <v>62</v>
      </c>
      <c r="J263" s="369">
        <v>47</v>
      </c>
      <c r="K263" s="369">
        <v>54</v>
      </c>
      <c r="L263" s="369">
        <v>56</v>
      </c>
      <c r="M263" s="369">
        <v>59.000000000000007</v>
      </c>
      <c r="N263" s="369">
        <v>52.000000000000007</v>
      </c>
      <c r="O263" s="369">
        <v>51.000000000000007</v>
      </c>
      <c r="P263" s="369">
        <v>52.000000000000007</v>
      </c>
      <c r="Q263" s="369">
        <v>56</v>
      </c>
      <c r="R263" s="369">
        <v>58</v>
      </c>
      <c r="S263" s="369">
        <v>61.000000000000007</v>
      </c>
    </row>
    <row r="264" spans="1:19" ht="12.75" customHeight="1" x14ac:dyDescent="0.2">
      <c r="A264" s="369">
        <v>2015</v>
      </c>
      <c r="B264" s="374">
        <v>42263</v>
      </c>
      <c r="C264" s="369">
        <v>76</v>
      </c>
      <c r="D264" s="369">
        <v>74.000000000000014</v>
      </c>
      <c r="E264" s="369">
        <v>38</v>
      </c>
      <c r="F264" s="369">
        <v>77</v>
      </c>
      <c r="G264" s="369">
        <v>55</v>
      </c>
      <c r="H264" s="369">
        <v>62</v>
      </c>
      <c r="I264" s="369">
        <v>68</v>
      </c>
      <c r="J264" s="369">
        <v>40</v>
      </c>
      <c r="K264" s="369">
        <v>58</v>
      </c>
      <c r="L264" s="369">
        <v>70</v>
      </c>
      <c r="M264" s="369">
        <v>70</v>
      </c>
      <c r="N264" s="369">
        <v>54</v>
      </c>
      <c r="O264" s="369">
        <v>64</v>
      </c>
      <c r="P264" s="369">
        <v>70</v>
      </c>
      <c r="Q264" s="369">
        <v>62</v>
      </c>
      <c r="R264" s="369">
        <v>69</v>
      </c>
      <c r="S264" s="369">
        <v>61.000000000000007</v>
      </c>
    </row>
    <row r="265" spans="1:19" ht="12.75" customHeight="1" x14ac:dyDescent="0.2">
      <c r="A265" s="369">
        <v>2015</v>
      </c>
      <c r="B265" s="374">
        <v>42264</v>
      </c>
      <c r="C265" s="369">
        <v>76</v>
      </c>
      <c r="D265" s="369">
        <v>92</v>
      </c>
      <c r="E265" s="369">
        <v>77</v>
      </c>
      <c r="F265" s="369">
        <v>79</v>
      </c>
      <c r="G265" s="369">
        <v>69</v>
      </c>
      <c r="H265" s="369">
        <v>64</v>
      </c>
      <c r="I265" s="369">
        <v>73.000000000000014</v>
      </c>
      <c r="J265" s="369">
        <v>58</v>
      </c>
      <c r="K265" s="369">
        <v>67</v>
      </c>
      <c r="L265" s="369">
        <v>80</v>
      </c>
      <c r="M265" s="369">
        <v>73.000000000000014</v>
      </c>
      <c r="N265" s="369">
        <v>77</v>
      </c>
      <c r="O265" s="369">
        <v>73.000000000000014</v>
      </c>
      <c r="P265" s="369">
        <v>70</v>
      </c>
      <c r="Q265" s="369">
        <v>77</v>
      </c>
      <c r="R265" s="369">
        <v>77</v>
      </c>
      <c r="S265" s="369">
        <v>75</v>
      </c>
    </row>
    <row r="266" spans="1:19" ht="12.75" customHeight="1" x14ac:dyDescent="0.2">
      <c r="A266" s="369">
        <v>2015</v>
      </c>
      <c r="B266" s="374">
        <v>42265</v>
      </c>
      <c r="C266" s="369">
        <v>61.000000000000007</v>
      </c>
      <c r="D266" s="369">
        <v>74.000000000000014</v>
      </c>
      <c r="E266" s="369">
        <v>59.000000000000007</v>
      </c>
      <c r="F266" s="369">
        <v>67</v>
      </c>
      <c r="G266" s="369">
        <v>73.000000000000014</v>
      </c>
      <c r="H266" s="369">
        <v>61.000000000000007</v>
      </c>
      <c r="I266" s="369">
        <v>65</v>
      </c>
      <c r="J266" s="369">
        <v>55</v>
      </c>
      <c r="K266" s="369">
        <v>70</v>
      </c>
      <c r="L266" s="369">
        <v>64</v>
      </c>
      <c r="M266" s="369">
        <v>58</v>
      </c>
      <c r="N266" s="369">
        <v>59.000000000000007</v>
      </c>
      <c r="O266" s="369">
        <v>54</v>
      </c>
      <c r="P266" s="369">
        <v>84</v>
      </c>
      <c r="Q266" s="369">
        <v>70</v>
      </c>
      <c r="R266" s="369">
        <v>70</v>
      </c>
      <c r="S266" s="369">
        <v>75</v>
      </c>
    </row>
    <row r="267" spans="1:19" ht="12.75" customHeight="1" x14ac:dyDescent="0.2">
      <c r="A267" s="369">
        <v>2015</v>
      </c>
      <c r="B267" s="374">
        <v>42266</v>
      </c>
      <c r="C267" s="369">
        <v>48</v>
      </c>
      <c r="D267" s="369">
        <v>45.000000000000007</v>
      </c>
      <c r="E267" s="369">
        <v>42</v>
      </c>
      <c r="F267" s="369">
        <v>52.000000000000007</v>
      </c>
      <c r="G267" s="369">
        <v>57</v>
      </c>
      <c r="H267" s="369">
        <v>49</v>
      </c>
      <c r="I267" s="369">
        <v>39</v>
      </c>
      <c r="J267" s="369">
        <v>43</v>
      </c>
      <c r="K267" s="369">
        <v>57</v>
      </c>
      <c r="L267" s="369">
        <v>45.000000000000007</v>
      </c>
      <c r="M267" s="369">
        <v>45.000000000000007</v>
      </c>
      <c r="N267" s="369">
        <v>39</v>
      </c>
      <c r="O267" s="369">
        <v>38</v>
      </c>
      <c r="P267" s="369">
        <v>54</v>
      </c>
      <c r="Q267" s="369">
        <v>49</v>
      </c>
      <c r="R267" s="369">
        <v>42</v>
      </c>
      <c r="S267" s="369">
        <v>57</v>
      </c>
    </row>
    <row r="268" spans="1:19" ht="12.75" customHeight="1" x14ac:dyDescent="0.2">
      <c r="A268" s="369">
        <v>2015</v>
      </c>
      <c r="B268" s="374">
        <v>42267</v>
      </c>
      <c r="C268" s="369">
        <v>35</v>
      </c>
      <c r="D268" s="369">
        <v>39</v>
      </c>
      <c r="E268" s="369">
        <v>39</v>
      </c>
      <c r="F268" s="369">
        <v>34</v>
      </c>
      <c r="G268" s="369">
        <v>29</v>
      </c>
      <c r="H268" s="369">
        <v>34</v>
      </c>
      <c r="I268" s="369">
        <v>41</v>
      </c>
      <c r="J268" s="369">
        <v>24</v>
      </c>
      <c r="K268" s="369">
        <v>29</v>
      </c>
      <c r="L268" s="369">
        <v>32</v>
      </c>
      <c r="M268" s="369">
        <v>34</v>
      </c>
      <c r="N268" s="369">
        <v>33</v>
      </c>
      <c r="O268" s="369">
        <v>31</v>
      </c>
      <c r="P268" s="369">
        <v>31</v>
      </c>
      <c r="Q268" s="369">
        <v>32</v>
      </c>
      <c r="R268" s="369">
        <v>35</v>
      </c>
      <c r="S268" s="369">
        <v>32</v>
      </c>
    </row>
    <row r="269" spans="1:19" ht="12.75" customHeight="1" x14ac:dyDescent="0.2">
      <c r="A269" s="369">
        <v>2015</v>
      </c>
      <c r="B269" s="374">
        <v>42268</v>
      </c>
      <c r="C269" s="369">
        <v>33</v>
      </c>
      <c r="D269" s="369">
        <v>35</v>
      </c>
      <c r="E269" s="369">
        <v>34</v>
      </c>
      <c r="F269" s="369">
        <v>34</v>
      </c>
      <c r="G269" s="369">
        <v>34</v>
      </c>
      <c r="H269" s="369">
        <v>35</v>
      </c>
      <c r="I269" s="369">
        <v>35</v>
      </c>
      <c r="J269" s="369">
        <v>21</v>
      </c>
      <c r="K269" s="369">
        <v>30</v>
      </c>
      <c r="L269" s="369">
        <v>34</v>
      </c>
      <c r="M269" s="369">
        <v>32</v>
      </c>
      <c r="N269" s="369">
        <v>35</v>
      </c>
      <c r="O269" s="369">
        <v>27</v>
      </c>
      <c r="P269" s="369">
        <v>39</v>
      </c>
      <c r="Q269" s="369">
        <v>36.000000000000007</v>
      </c>
      <c r="R269" s="369">
        <v>34</v>
      </c>
      <c r="S269" s="369">
        <v>37.000000000000007</v>
      </c>
    </row>
    <row r="270" spans="1:19" ht="12.75" customHeight="1" x14ac:dyDescent="0.2">
      <c r="A270" s="369">
        <v>2015</v>
      </c>
      <c r="B270" s="374">
        <v>42269</v>
      </c>
      <c r="C270" s="369">
        <v>32</v>
      </c>
      <c r="D270" s="369">
        <v>28</v>
      </c>
      <c r="E270" s="369">
        <v>32</v>
      </c>
      <c r="F270" s="369">
        <v>28</v>
      </c>
      <c r="G270" s="369">
        <v>29</v>
      </c>
      <c r="H270" s="369">
        <v>30</v>
      </c>
      <c r="I270" s="369">
        <v>32</v>
      </c>
      <c r="J270" s="369">
        <v>21</v>
      </c>
      <c r="K270" s="369">
        <v>24</v>
      </c>
      <c r="L270" s="369">
        <v>32</v>
      </c>
      <c r="M270" s="369">
        <v>31</v>
      </c>
      <c r="N270" s="369">
        <v>28</v>
      </c>
      <c r="O270" s="369">
        <v>25</v>
      </c>
      <c r="P270" s="369">
        <v>35</v>
      </c>
      <c r="Q270" s="369">
        <v>29</v>
      </c>
      <c r="R270" s="369">
        <v>27</v>
      </c>
      <c r="S270" s="369">
        <v>30</v>
      </c>
    </row>
    <row r="271" spans="1:19" ht="12.75" customHeight="1" x14ac:dyDescent="0.2">
      <c r="A271" s="369">
        <v>2015</v>
      </c>
      <c r="B271" s="374">
        <v>42270</v>
      </c>
      <c r="C271" s="369">
        <v>50</v>
      </c>
      <c r="D271" s="369">
        <v>49</v>
      </c>
      <c r="E271" s="369">
        <v>43</v>
      </c>
      <c r="F271" s="369">
        <v>49</v>
      </c>
      <c r="G271" s="369">
        <v>44.000000000000007</v>
      </c>
      <c r="H271" s="369">
        <v>46</v>
      </c>
      <c r="I271" s="369">
        <v>47</v>
      </c>
      <c r="J271" s="369">
        <v>26.000000000000004</v>
      </c>
      <c r="K271" s="369">
        <v>45.000000000000007</v>
      </c>
      <c r="L271" s="369">
        <v>43</v>
      </c>
      <c r="M271" s="369">
        <v>44.000000000000007</v>
      </c>
      <c r="N271" s="369">
        <v>42</v>
      </c>
      <c r="O271" s="369">
        <v>36.000000000000007</v>
      </c>
      <c r="P271" s="369">
        <v>45.000000000000007</v>
      </c>
      <c r="Q271" s="369">
        <v>48</v>
      </c>
      <c r="R271" s="369">
        <v>39</v>
      </c>
      <c r="S271" s="369">
        <v>51.000000000000007</v>
      </c>
    </row>
    <row r="272" spans="1:19" ht="12.75" customHeight="1" x14ac:dyDescent="0.2">
      <c r="A272" s="369">
        <v>2015</v>
      </c>
      <c r="B272" s="374">
        <v>42271</v>
      </c>
      <c r="C272" s="369">
        <v>43</v>
      </c>
      <c r="D272" s="369">
        <v>45.000000000000007</v>
      </c>
      <c r="E272" s="369">
        <v>50</v>
      </c>
      <c r="F272" s="369">
        <v>47</v>
      </c>
      <c r="G272" s="369">
        <v>54</v>
      </c>
      <c r="H272" s="369">
        <v>42</v>
      </c>
      <c r="I272" s="369">
        <v>48</v>
      </c>
      <c r="J272" s="369">
        <v>32</v>
      </c>
      <c r="K272" s="369">
        <v>50</v>
      </c>
      <c r="L272" s="369">
        <v>50</v>
      </c>
      <c r="M272" s="369">
        <v>44.000000000000007</v>
      </c>
      <c r="N272" s="369">
        <v>49</v>
      </c>
      <c r="O272" s="369">
        <v>39</v>
      </c>
      <c r="P272" s="369">
        <v>54</v>
      </c>
      <c r="Q272" s="369">
        <v>50</v>
      </c>
      <c r="R272" s="369">
        <v>48</v>
      </c>
      <c r="S272" s="369">
        <v>54</v>
      </c>
    </row>
    <row r="273" spans="1:19" ht="12.75" customHeight="1" x14ac:dyDescent="0.2">
      <c r="A273" s="369">
        <v>2015</v>
      </c>
      <c r="B273" s="374">
        <v>42272</v>
      </c>
      <c r="C273" s="369">
        <v>29</v>
      </c>
      <c r="D273" s="369">
        <v>27</v>
      </c>
      <c r="E273" s="369">
        <v>36.000000000000007</v>
      </c>
      <c r="F273" s="369">
        <v>31</v>
      </c>
      <c r="G273" s="369">
        <v>33</v>
      </c>
      <c r="H273" s="369">
        <v>31</v>
      </c>
      <c r="I273" s="369">
        <v>30</v>
      </c>
      <c r="J273" s="369">
        <v>26.000000000000004</v>
      </c>
      <c r="K273" s="369">
        <v>31</v>
      </c>
      <c r="L273" s="369">
        <v>29</v>
      </c>
      <c r="M273" s="369">
        <v>30</v>
      </c>
      <c r="N273" s="369">
        <v>30</v>
      </c>
      <c r="O273" s="369">
        <v>23</v>
      </c>
      <c r="P273" s="369">
        <v>34</v>
      </c>
      <c r="Q273" s="369">
        <v>31</v>
      </c>
      <c r="R273" s="369">
        <v>33</v>
      </c>
      <c r="S273" s="369">
        <v>35</v>
      </c>
    </row>
    <row r="274" spans="1:19" ht="12.75" customHeight="1" x14ac:dyDescent="0.2">
      <c r="A274" s="369">
        <v>2015</v>
      </c>
      <c r="B274" s="374">
        <v>42273</v>
      </c>
      <c r="C274" s="369">
        <v>31</v>
      </c>
      <c r="D274" s="369">
        <v>33</v>
      </c>
      <c r="E274" s="369">
        <v>35</v>
      </c>
      <c r="F274" s="369">
        <v>33</v>
      </c>
      <c r="G274" s="369">
        <v>39</v>
      </c>
      <c r="H274" s="369">
        <v>31</v>
      </c>
      <c r="I274" s="369">
        <v>35</v>
      </c>
      <c r="J274" s="369">
        <v>25</v>
      </c>
      <c r="K274" s="369">
        <v>35</v>
      </c>
      <c r="L274" s="369">
        <v>36.000000000000007</v>
      </c>
      <c r="M274" s="369">
        <v>30</v>
      </c>
      <c r="N274" s="369">
        <v>30</v>
      </c>
      <c r="O274" s="369">
        <v>28</v>
      </c>
      <c r="P274" s="369">
        <v>39</v>
      </c>
      <c r="Q274" s="369">
        <v>37.000000000000007</v>
      </c>
      <c r="R274" s="369">
        <v>37.000000000000007</v>
      </c>
      <c r="S274" s="369">
        <v>38</v>
      </c>
    </row>
    <row r="275" spans="1:19" ht="12.75" customHeight="1" x14ac:dyDescent="0.2">
      <c r="A275" s="369">
        <v>2015</v>
      </c>
      <c r="B275" s="374">
        <v>42274</v>
      </c>
      <c r="C275" s="369">
        <v>30</v>
      </c>
      <c r="D275" s="369">
        <v>26.000000000000004</v>
      </c>
      <c r="E275" s="369">
        <v>33</v>
      </c>
      <c r="F275" s="369">
        <v>30</v>
      </c>
      <c r="G275" s="369">
        <v>30</v>
      </c>
      <c r="H275" s="369">
        <v>29</v>
      </c>
      <c r="I275" s="369">
        <v>31</v>
      </c>
      <c r="J275" s="369">
        <v>29</v>
      </c>
      <c r="K275" s="369">
        <v>29</v>
      </c>
      <c r="L275" s="369">
        <v>33</v>
      </c>
      <c r="M275" s="369">
        <v>32</v>
      </c>
      <c r="N275" s="369">
        <v>29</v>
      </c>
      <c r="O275" s="369">
        <v>25</v>
      </c>
      <c r="P275" s="369">
        <v>37.000000000000007</v>
      </c>
      <c r="Q275" s="369">
        <v>30</v>
      </c>
      <c r="R275" s="369">
        <v>34</v>
      </c>
      <c r="S275" s="369">
        <v>32</v>
      </c>
    </row>
    <row r="276" spans="1:19" ht="12.75" customHeight="1" x14ac:dyDescent="0.2">
      <c r="A276" s="369">
        <v>2015</v>
      </c>
      <c r="B276" s="374">
        <v>42275</v>
      </c>
      <c r="C276" s="369">
        <v>36.000000000000007</v>
      </c>
      <c r="D276" s="369">
        <v>30</v>
      </c>
      <c r="E276" s="369">
        <v>37.000000000000007</v>
      </c>
      <c r="F276" s="369">
        <v>34</v>
      </c>
      <c r="G276" s="369">
        <v>34</v>
      </c>
      <c r="H276" s="369">
        <v>33</v>
      </c>
      <c r="I276" s="369">
        <v>37.000000000000007</v>
      </c>
      <c r="J276" s="369">
        <v>31</v>
      </c>
      <c r="K276" s="369">
        <v>34</v>
      </c>
      <c r="L276" s="369">
        <v>24</v>
      </c>
      <c r="M276" s="369">
        <v>35</v>
      </c>
      <c r="N276" s="369">
        <v>30</v>
      </c>
      <c r="O276" s="369">
        <v>18.000000000000004</v>
      </c>
      <c r="P276" s="369">
        <v>30</v>
      </c>
      <c r="Q276" s="369">
        <v>32</v>
      </c>
      <c r="R276" s="369">
        <v>29</v>
      </c>
      <c r="S276" s="369">
        <v>36.000000000000007</v>
      </c>
    </row>
    <row r="277" spans="1:19" ht="12.75" customHeight="1" x14ac:dyDescent="0.2">
      <c r="A277" s="369">
        <v>2015</v>
      </c>
      <c r="B277" s="374">
        <v>42276</v>
      </c>
      <c r="C277" s="369">
        <v>28</v>
      </c>
      <c r="D277" s="369">
        <v>27</v>
      </c>
      <c r="E277" s="369">
        <v>31</v>
      </c>
      <c r="F277" s="369">
        <v>23</v>
      </c>
      <c r="G277" s="369">
        <v>29</v>
      </c>
      <c r="H277" s="369">
        <v>25</v>
      </c>
      <c r="I277" s="369">
        <v>30</v>
      </c>
      <c r="J277" s="369">
        <v>24</v>
      </c>
      <c r="K277" s="369">
        <v>25</v>
      </c>
      <c r="L277" s="369">
        <v>23</v>
      </c>
      <c r="M277" s="369">
        <v>29</v>
      </c>
      <c r="N277" s="369">
        <v>26.000000000000004</v>
      </c>
      <c r="O277" s="369">
        <v>17</v>
      </c>
      <c r="P277" s="369">
        <v>29</v>
      </c>
      <c r="Q277" s="369">
        <v>21</v>
      </c>
      <c r="R277" s="369">
        <v>25</v>
      </c>
      <c r="S277" s="369">
        <v>26.000000000000004</v>
      </c>
    </row>
    <row r="278" spans="1:19" ht="12.75" customHeight="1" x14ac:dyDescent="0.2">
      <c r="A278" s="369">
        <v>2015</v>
      </c>
      <c r="B278" s="374">
        <v>42277</v>
      </c>
      <c r="C278" s="369">
        <v>26.000000000000004</v>
      </c>
      <c r="D278" s="369">
        <v>26.000000000000004</v>
      </c>
      <c r="E278" s="369">
        <v>22.000000000000004</v>
      </c>
      <c r="F278" s="369">
        <v>25</v>
      </c>
      <c r="G278" s="369">
        <v>25</v>
      </c>
      <c r="H278" s="369">
        <v>22.000000000000004</v>
      </c>
      <c r="I278" s="369">
        <v>28</v>
      </c>
      <c r="J278" s="369">
        <v>18.000000000000004</v>
      </c>
      <c r="K278" s="369">
        <v>25</v>
      </c>
      <c r="L278" s="369">
        <v>25</v>
      </c>
      <c r="M278" s="369">
        <v>22.000000000000004</v>
      </c>
      <c r="N278" s="369">
        <v>19</v>
      </c>
      <c r="O278" s="369">
        <v>21</v>
      </c>
      <c r="P278" s="369">
        <v>28</v>
      </c>
      <c r="Q278" s="369">
        <v>26.000000000000004</v>
      </c>
      <c r="R278" s="369">
        <v>27</v>
      </c>
      <c r="S278" s="369">
        <v>27</v>
      </c>
    </row>
    <row r="279" spans="1:19" ht="12.75" customHeight="1" x14ac:dyDescent="0.2">
      <c r="A279" s="369">
        <v>2015</v>
      </c>
      <c r="B279" s="374">
        <v>42278</v>
      </c>
      <c r="C279" s="369">
        <v>20</v>
      </c>
      <c r="D279" s="369">
        <v>17</v>
      </c>
      <c r="E279" s="369">
        <v>27</v>
      </c>
      <c r="F279" s="369">
        <v>15.000000000000002</v>
      </c>
      <c r="G279" s="369">
        <v>22.000000000000004</v>
      </c>
      <c r="H279" s="369">
        <v>14</v>
      </c>
      <c r="I279" s="369">
        <v>19</v>
      </c>
      <c r="J279" s="369">
        <v>14</v>
      </c>
      <c r="K279" s="369">
        <v>21</v>
      </c>
      <c r="L279" s="369">
        <v>17</v>
      </c>
      <c r="M279" s="369">
        <v>23</v>
      </c>
      <c r="N279" s="369">
        <v>21</v>
      </c>
      <c r="O279" s="369">
        <v>15.000000000000002</v>
      </c>
      <c r="P279" s="369">
        <v>19</v>
      </c>
      <c r="Q279" s="369">
        <v>16</v>
      </c>
      <c r="R279" s="369">
        <v>14</v>
      </c>
      <c r="S279" s="369">
        <v>22.000000000000004</v>
      </c>
    </row>
    <row r="280" spans="1:19" ht="12.75" customHeight="1" x14ac:dyDescent="0.2">
      <c r="A280" s="369">
        <v>2015</v>
      </c>
      <c r="B280" s="374">
        <v>42279</v>
      </c>
      <c r="C280" s="369">
        <v>22.000000000000004</v>
      </c>
      <c r="D280" s="369">
        <v>18.000000000000004</v>
      </c>
      <c r="E280" s="369">
        <v>22.000000000000004</v>
      </c>
      <c r="F280" s="369">
        <v>17</v>
      </c>
      <c r="G280" s="369">
        <v>21</v>
      </c>
      <c r="H280" s="369">
        <v>17</v>
      </c>
      <c r="I280" s="369">
        <v>24</v>
      </c>
      <c r="J280" s="369">
        <v>13.000000000000002</v>
      </c>
      <c r="K280" s="369">
        <v>19</v>
      </c>
      <c r="L280" s="369">
        <v>18.000000000000004</v>
      </c>
      <c r="M280" s="369">
        <v>21</v>
      </c>
      <c r="N280" s="369">
        <v>19</v>
      </c>
      <c r="O280" s="369">
        <v>17</v>
      </c>
      <c r="P280" s="369">
        <v>20</v>
      </c>
      <c r="Q280" s="369">
        <v>18.000000000000004</v>
      </c>
      <c r="R280" s="369">
        <v>15.000000000000002</v>
      </c>
      <c r="S280" s="369">
        <v>21</v>
      </c>
    </row>
    <row r="281" spans="1:19" ht="12.75" customHeight="1" x14ac:dyDescent="0.2">
      <c r="A281" s="369">
        <v>2015</v>
      </c>
      <c r="B281" s="374">
        <v>42280</v>
      </c>
      <c r="C281" s="369">
        <v>23</v>
      </c>
      <c r="D281" s="369">
        <v>14</v>
      </c>
      <c r="E281" s="369">
        <v>24</v>
      </c>
      <c r="F281" s="369">
        <v>18.000000000000004</v>
      </c>
      <c r="G281" s="369">
        <v>18.000000000000004</v>
      </c>
      <c r="H281" s="369">
        <v>19</v>
      </c>
      <c r="I281" s="369">
        <v>22.000000000000004</v>
      </c>
      <c r="J281" s="369">
        <v>13.000000000000002</v>
      </c>
      <c r="K281" s="369">
        <v>16</v>
      </c>
      <c r="L281" s="369">
        <v>19</v>
      </c>
      <c r="M281" s="369">
        <v>23</v>
      </c>
      <c r="N281" s="369">
        <v>23</v>
      </c>
      <c r="O281" s="369">
        <v>16</v>
      </c>
      <c r="P281" s="369">
        <v>19</v>
      </c>
      <c r="Q281" s="369">
        <v>14</v>
      </c>
      <c r="R281" s="369">
        <v>12</v>
      </c>
      <c r="S281" s="369">
        <v>16</v>
      </c>
    </row>
    <row r="282" spans="1:19" ht="12.75" customHeight="1" x14ac:dyDescent="0.2">
      <c r="A282" s="369">
        <v>2015</v>
      </c>
      <c r="B282" s="374">
        <v>42281</v>
      </c>
      <c r="C282" s="369">
        <v>30</v>
      </c>
      <c r="D282" s="369">
        <v>31</v>
      </c>
      <c r="E282" s="369">
        <v>32</v>
      </c>
      <c r="F282" s="369">
        <v>28</v>
      </c>
      <c r="G282" s="369">
        <v>32</v>
      </c>
      <c r="H282" s="369">
        <v>29</v>
      </c>
      <c r="I282" s="369">
        <v>32</v>
      </c>
      <c r="J282" s="369">
        <v>24</v>
      </c>
      <c r="K282" s="369">
        <v>29</v>
      </c>
      <c r="L282" s="369">
        <v>32</v>
      </c>
      <c r="M282" s="369">
        <v>30</v>
      </c>
      <c r="N282" s="369">
        <v>32</v>
      </c>
      <c r="O282" s="369">
        <v>27</v>
      </c>
      <c r="P282" s="369">
        <v>34</v>
      </c>
      <c r="Q282" s="369">
        <v>31</v>
      </c>
      <c r="R282" s="369">
        <v>30</v>
      </c>
      <c r="S282" s="369">
        <v>30</v>
      </c>
    </row>
    <row r="283" spans="1:19" ht="12.75" customHeight="1" x14ac:dyDescent="0.2">
      <c r="A283" s="369">
        <v>2015</v>
      </c>
      <c r="B283" s="374">
        <v>42282</v>
      </c>
      <c r="C283" s="369">
        <v>31</v>
      </c>
      <c r="D283" s="369">
        <v>28</v>
      </c>
      <c r="E283" s="369">
        <v>33</v>
      </c>
      <c r="F283" s="369">
        <v>28</v>
      </c>
      <c r="G283" s="369">
        <v>33</v>
      </c>
      <c r="H283" s="369">
        <v>27</v>
      </c>
      <c r="I283" s="369">
        <v>31</v>
      </c>
      <c r="J283" s="369">
        <v>26.000000000000004</v>
      </c>
      <c r="K283" s="369">
        <v>31</v>
      </c>
      <c r="L283" s="369">
        <v>28</v>
      </c>
      <c r="M283" s="369">
        <v>28</v>
      </c>
      <c r="N283" s="369">
        <v>30</v>
      </c>
      <c r="O283" s="369">
        <v>25</v>
      </c>
      <c r="P283" s="369">
        <v>34</v>
      </c>
      <c r="Q283" s="369">
        <v>26.000000000000004</v>
      </c>
      <c r="R283" s="369">
        <v>25</v>
      </c>
      <c r="S283" s="369">
        <v>34</v>
      </c>
    </row>
    <row r="284" spans="1:19" ht="12.75" customHeight="1" x14ac:dyDescent="0.2">
      <c r="A284" s="369">
        <v>2015</v>
      </c>
      <c r="B284" s="374">
        <v>42283</v>
      </c>
      <c r="C284" s="369">
        <v>34</v>
      </c>
      <c r="D284" s="369">
        <v>27</v>
      </c>
      <c r="E284" s="369">
        <v>36.000000000000007</v>
      </c>
      <c r="F284" s="369">
        <v>35</v>
      </c>
      <c r="G284" s="369">
        <v>31</v>
      </c>
      <c r="H284" s="369">
        <v>33</v>
      </c>
      <c r="I284" s="369">
        <v>37.000000000000007</v>
      </c>
      <c r="J284" s="369">
        <v>27</v>
      </c>
      <c r="K284" s="369">
        <v>32</v>
      </c>
      <c r="L284" s="369">
        <v>29</v>
      </c>
      <c r="M284" s="369">
        <v>29</v>
      </c>
      <c r="N284" s="369">
        <v>28</v>
      </c>
      <c r="O284" s="369">
        <v>29</v>
      </c>
      <c r="P284" s="369">
        <v>29</v>
      </c>
      <c r="Q284" s="369">
        <v>34</v>
      </c>
      <c r="R284" s="369">
        <v>32</v>
      </c>
      <c r="S284" s="369">
        <v>33</v>
      </c>
    </row>
    <row r="285" spans="1:19" ht="12.75" customHeight="1" x14ac:dyDescent="0.2">
      <c r="A285" s="369">
        <v>2015</v>
      </c>
      <c r="B285" s="374">
        <v>42284</v>
      </c>
      <c r="C285" s="369">
        <v>27</v>
      </c>
      <c r="D285" s="369">
        <v>23</v>
      </c>
      <c r="E285" s="369">
        <v>31</v>
      </c>
      <c r="F285" s="369">
        <v>31</v>
      </c>
      <c r="G285" s="369">
        <v>30</v>
      </c>
      <c r="H285" s="369">
        <v>28</v>
      </c>
      <c r="I285" s="369">
        <v>32</v>
      </c>
      <c r="J285" s="369">
        <v>24</v>
      </c>
      <c r="K285" s="369">
        <v>30</v>
      </c>
      <c r="L285" s="369">
        <v>26.000000000000004</v>
      </c>
      <c r="M285" s="369">
        <v>25</v>
      </c>
      <c r="N285" s="369">
        <v>15.000000000000002</v>
      </c>
      <c r="O285" s="369">
        <v>8</v>
      </c>
      <c r="P285" s="369">
        <v>28</v>
      </c>
      <c r="Q285" s="369">
        <v>30</v>
      </c>
      <c r="R285" s="369">
        <v>31</v>
      </c>
      <c r="S285" s="369">
        <v>32</v>
      </c>
    </row>
    <row r="286" spans="1:19" ht="12.75" customHeight="1" x14ac:dyDescent="0.2">
      <c r="A286" s="369">
        <v>2015</v>
      </c>
      <c r="B286" s="374">
        <v>42285</v>
      </c>
      <c r="C286" s="369">
        <v>37.000000000000007</v>
      </c>
      <c r="D286" s="369">
        <v>27</v>
      </c>
      <c r="E286" s="369">
        <v>41</v>
      </c>
      <c r="F286" s="369">
        <v>39</v>
      </c>
      <c r="G286" s="369">
        <v>28</v>
      </c>
      <c r="H286" s="369">
        <v>39</v>
      </c>
      <c r="I286" s="369">
        <v>35</v>
      </c>
      <c r="J286" s="369">
        <v>32</v>
      </c>
      <c r="K286" s="369">
        <v>27</v>
      </c>
      <c r="L286" s="369">
        <v>23</v>
      </c>
      <c r="M286" s="369">
        <v>38</v>
      </c>
      <c r="N286" s="369">
        <v>31</v>
      </c>
      <c r="O286" s="369">
        <v>15.000000000000002</v>
      </c>
      <c r="P286" s="369">
        <v>28</v>
      </c>
      <c r="Q286" s="369">
        <v>29</v>
      </c>
      <c r="R286" s="369">
        <v>28</v>
      </c>
      <c r="S286" s="369">
        <v>33</v>
      </c>
    </row>
    <row r="287" spans="1:19" ht="12.75" customHeight="1" x14ac:dyDescent="0.2">
      <c r="A287" s="369">
        <v>2015</v>
      </c>
      <c r="B287" s="374">
        <v>42286</v>
      </c>
      <c r="C287" s="369">
        <v>43</v>
      </c>
      <c r="D287" s="369">
        <v>37.000000000000007</v>
      </c>
      <c r="E287" s="369">
        <v>47</v>
      </c>
      <c r="F287" s="369">
        <v>38</v>
      </c>
      <c r="G287" s="369">
        <v>33</v>
      </c>
      <c r="H287" s="369">
        <v>42</v>
      </c>
      <c r="I287" s="369">
        <v>44.000000000000007</v>
      </c>
      <c r="J287" s="369">
        <v>23</v>
      </c>
      <c r="K287" s="369">
        <v>35</v>
      </c>
      <c r="L287" s="369">
        <v>32</v>
      </c>
      <c r="M287" s="369">
        <v>41</v>
      </c>
      <c r="N287" s="369">
        <v>37.000000000000007</v>
      </c>
      <c r="O287" s="369">
        <v>32</v>
      </c>
      <c r="P287" s="369">
        <v>32</v>
      </c>
      <c r="Q287" s="369">
        <v>41</v>
      </c>
      <c r="R287" s="369">
        <v>40</v>
      </c>
      <c r="S287" s="369">
        <v>40</v>
      </c>
    </row>
    <row r="288" spans="1:19" ht="12.75" customHeight="1" x14ac:dyDescent="0.2">
      <c r="A288" s="369">
        <v>2015</v>
      </c>
      <c r="B288" s="374">
        <v>42287</v>
      </c>
      <c r="C288" s="369">
        <v>32</v>
      </c>
      <c r="D288" s="369">
        <v>30</v>
      </c>
      <c r="E288" s="369">
        <v>35</v>
      </c>
      <c r="F288" s="369">
        <v>32</v>
      </c>
      <c r="G288" s="369">
        <v>29</v>
      </c>
      <c r="H288" s="369">
        <v>30</v>
      </c>
      <c r="I288" s="369">
        <v>33</v>
      </c>
      <c r="J288" s="369">
        <v>27</v>
      </c>
      <c r="K288" s="369">
        <v>29</v>
      </c>
      <c r="L288" s="369">
        <v>29</v>
      </c>
      <c r="M288" s="369">
        <v>30</v>
      </c>
      <c r="N288" s="369">
        <v>25</v>
      </c>
      <c r="O288" s="369">
        <v>28</v>
      </c>
      <c r="P288" s="369">
        <v>32</v>
      </c>
      <c r="Q288" s="369">
        <v>30</v>
      </c>
      <c r="R288" s="369">
        <v>32</v>
      </c>
      <c r="S288" s="369">
        <v>31</v>
      </c>
    </row>
    <row r="289" spans="1:19" ht="12.75" customHeight="1" x14ac:dyDescent="0.2">
      <c r="A289" s="369">
        <v>2015</v>
      </c>
      <c r="B289" s="374">
        <v>42288</v>
      </c>
      <c r="C289" s="369">
        <v>41</v>
      </c>
      <c r="D289" s="369">
        <v>38</v>
      </c>
      <c r="E289" s="369">
        <v>45.000000000000007</v>
      </c>
      <c r="F289" s="369">
        <v>41</v>
      </c>
      <c r="G289" s="369">
        <v>40</v>
      </c>
      <c r="H289" s="369">
        <v>40</v>
      </c>
      <c r="I289" s="369">
        <v>42</v>
      </c>
      <c r="J289" s="369">
        <v>34</v>
      </c>
      <c r="K289" s="369">
        <v>38</v>
      </c>
      <c r="L289" s="369">
        <v>37.000000000000007</v>
      </c>
      <c r="M289" s="369">
        <v>40</v>
      </c>
      <c r="N289" s="369">
        <v>38</v>
      </c>
      <c r="O289" s="369">
        <v>34</v>
      </c>
      <c r="P289" s="369">
        <v>40</v>
      </c>
      <c r="Q289" s="369">
        <v>39</v>
      </c>
      <c r="R289" s="369">
        <v>41</v>
      </c>
      <c r="S289" s="369">
        <v>41</v>
      </c>
    </row>
    <row r="290" spans="1:19" ht="12.75" customHeight="1" x14ac:dyDescent="0.2">
      <c r="A290" s="369">
        <v>2015</v>
      </c>
      <c r="B290" s="374">
        <v>42289</v>
      </c>
      <c r="C290" s="369">
        <v>50</v>
      </c>
      <c r="D290" s="369">
        <v>41</v>
      </c>
      <c r="E290" s="369">
        <v>53.000000000000007</v>
      </c>
      <c r="F290" s="369">
        <v>44.000000000000007</v>
      </c>
      <c r="G290" s="369">
        <v>47</v>
      </c>
      <c r="H290" s="369">
        <v>46</v>
      </c>
      <c r="I290" s="369">
        <v>49</v>
      </c>
      <c r="J290" s="369">
        <v>38</v>
      </c>
      <c r="K290" s="369">
        <v>44.000000000000007</v>
      </c>
      <c r="L290" s="369">
        <v>35</v>
      </c>
      <c r="M290" s="369">
        <v>49</v>
      </c>
      <c r="N290" s="369">
        <v>47</v>
      </c>
      <c r="O290" s="369">
        <v>34</v>
      </c>
      <c r="P290" s="369">
        <v>46</v>
      </c>
      <c r="Q290" s="369" t="s">
        <v>71</v>
      </c>
      <c r="R290" s="369">
        <v>41</v>
      </c>
      <c r="S290" s="369">
        <v>47</v>
      </c>
    </row>
    <row r="291" spans="1:19" ht="12.75" customHeight="1" x14ac:dyDescent="0.2">
      <c r="A291" s="369">
        <v>2015</v>
      </c>
      <c r="B291" s="374">
        <v>42290</v>
      </c>
      <c r="C291" s="369">
        <v>41</v>
      </c>
      <c r="D291" s="369">
        <v>23</v>
      </c>
      <c r="E291" s="369">
        <v>41</v>
      </c>
      <c r="F291" s="369">
        <v>30</v>
      </c>
      <c r="G291" s="369">
        <v>32</v>
      </c>
      <c r="H291" s="369">
        <v>38</v>
      </c>
      <c r="I291" s="369">
        <v>39</v>
      </c>
      <c r="J291" s="369">
        <v>24</v>
      </c>
      <c r="K291" s="369">
        <v>32</v>
      </c>
      <c r="L291" s="369">
        <v>27</v>
      </c>
      <c r="M291" s="369">
        <v>37.000000000000007</v>
      </c>
      <c r="N291" s="369">
        <v>36.000000000000007</v>
      </c>
      <c r="O291" s="369">
        <v>24</v>
      </c>
      <c r="P291" s="369">
        <v>31</v>
      </c>
      <c r="Q291" s="369">
        <v>32</v>
      </c>
      <c r="R291" s="369">
        <v>34</v>
      </c>
      <c r="S291" s="369">
        <v>36.000000000000007</v>
      </c>
    </row>
    <row r="292" spans="1:19" ht="12.75" customHeight="1" x14ac:dyDescent="0.2">
      <c r="A292" s="369">
        <v>2015</v>
      </c>
      <c r="B292" s="374">
        <v>42291</v>
      </c>
      <c r="C292" s="369">
        <v>21</v>
      </c>
      <c r="D292" s="369">
        <v>12</v>
      </c>
      <c r="E292" s="369">
        <v>25</v>
      </c>
      <c r="F292" s="369">
        <v>16</v>
      </c>
      <c r="G292" s="369">
        <v>19</v>
      </c>
      <c r="H292" s="369">
        <v>18.000000000000004</v>
      </c>
      <c r="I292" s="369">
        <v>18.000000000000004</v>
      </c>
      <c r="J292" s="369">
        <v>14</v>
      </c>
      <c r="K292" s="369">
        <v>14</v>
      </c>
      <c r="L292" s="369">
        <v>16</v>
      </c>
      <c r="M292" s="369">
        <v>20</v>
      </c>
      <c r="N292" s="369">
        <v>14</v>
      </c>
      <c r="O292" s="369">
        <v>13.000000000000002</v>
      </c>
      <c r="P292" s="369">
        <v>25</v>
      </c>
      <c r="Q292" s="369">
        <v>15.000000000000002</v>
      </c>
      <c r="R292" s="369">
        <v>15.000000000000002</v>
      </c>
      <c r="S292" s="369">
        <v>17</v>
      </c>
    </row>
    <row r="293" spans="1:19" ht="12.75" customHeight="1" x14ac:dyDescent="0.2">
      <c r="A293" s="369">
        <v>2015</v>
      </c>
      <c r="B293" s="374">
        <v>42292</v>
      </c>
      <c r="C293" s="369">
        <v>33</v>
      </c>
      <c r="D293" s="369">
        <v>25</v>
      </c>
      <c r="E293" s="369">
        <v>34</v>
      </c>
      <c r="F293" s="369">
        <v>28</v>
      </c>
      <c r="G293" s="369">
        <v>30</v>
      </c>
      <c r="H293" s="369">
        <v>33</v>
      </c>
      <c r="I293" s="369">
        <v>31</v>
      </c>
      <c r="J293" s="369">
        <v>28</v>
      </c>
      <c r="K293" s="369">
        <v>30</v>
      </c>
      <c r="L293" s="369">
        <v>27</v>
      </c>
      <c r="M293" s="369">
        <v>31</v>
      </c>
      <c r="N293" s="369">
        <v>26.000000000000004</v>
      </c>
      <c r="O293" s="369">
        <v>25</v>
      </c>
      <c r="P293" s="369">
        <v>31</v>
      </c>
      <c r="Q293" s="369">
        <v>31</v>
      </c>
      <c r="R293" s="369">
        <v>29</v>
      </c>
      <c r="S293" s="369">
        <v>33</v>
      </c>
    </row>
    <row r="294" spans="1:19" ht="12.75" customHeight="1" x14ac:dyDescent="0.2">
      <c r="A294" s="369">
        <v>2015</v>
      </c>
      <c r="B294" s="374">
        <v>42293</v>
      </c>
      <c r="C294" s="369">
        <v>40</v>
      </c>
      <c r="D294" s="369">
        <v>32</v>
      </c>
      <c r="E294" s="369">
        <v>42</v>
      </c>
      <c r="F294" s="369">
        <v>36.000000000000007</v>
      </c>
      <c r="G294" s="369">
        <v>36.000000000000007</v>
      </c>
      <c r="H294" s="369">
        <v>37.000000000000007</v>
      </c>
      <c r="I294" s="369">
        <v>40</v>
      </c>
      <c r="J294" s="369">
        <v>30</v>
      </c>
      <c r="K294" s="369">
        <v>35</v>
      </c>
      <c r="L294" s="369">
        <v>34</v>
      </c>
      <c r="M294" s="369">
        <v>36.000000000000007</v>
      </c>
      <c r="N294" s="369">
        <v>33</v>
      </c>
      <c r="O294" s="369">
        <v>32</v>
      </c>
      <c r="P294" s="369">
        <v>36.000000000000007</v>
      </c>
      <c r="Q294" s="369">
        <v>37.000000000000007</v>
      </c>
      <c r="R294" s="369">
        <v>35</v>
      </c>
      <c r="S294" s="369">
        <v>38</v>
      </c>
    </row>
    <row r="295" spans="1:19" ht="12.75" customHeight="1" x14ac:dyDescent="0.2">
      <c r="A295" s="369">
        <v>2015</v>
      </c>
      <c r="B295" s="374">
        <v>42294</v>
      </c>
      <c r="C295" s="369">
        <v>31</v>
      </c>
      <c r="D295" s="369">
        <v>26.000000000000004</v>
      </c>
      <c r="E295" s="369">
        <v>32</v>
      </c>
      <c r="F295" s="369">
        <v>29</v>
      </c>
      <c r="G295" s="369">
        <v>26.000000000000004</v>
      </c>
      <c r="H295" s="369">
        <v>29</v>
      </c>
      <c r="I295" s="369">
        <v>30</v>
      </c>
      <c r="J295" s="369">
        <v>22.000000000000004</v>
      </c>
      <c r="K295" s="369">
        <v>25</v>
      </c>
      <c r="L295" s="369">
        <v>25</v>
      </c>
      <c r="M295" s="369">
        <v>30</v>
      </c>
      <c r="N295" s="369">
        <v>25</v>
      </c>
      <c r="O295" s="369">
        <v>23</v>
      </c>
      <c r="P295" s="369">
        <v>26.000000000000004</v>
      </c>
      <c r="Q295" s="369">
        <v>26.000000000000004</v>
      </c>
      <c r="R295" s="369">
        <v>25</v>
      </c>
      <c r="S295" s="369">
        <v>27</v>
      </c>
    </row>
    <row r="296" spans="1:19" ht="12.75" customHeight="1" x14ac:dyDescent="0.2">
      <c r="A296" s="369">
        <v>2015</v>
      </c>
      <c r="B296" s="374">
        <v>42295</v>
      </c>
      <c r="C296" s="369">
        <v>27</v>
      </c>
      <c r="D296" s="369">
        <v>28</v>
      </c>
      <c r="E296" s="369">
        <v>29</v>
      </c>
      <c r="F296" s="369">
        <v>28</v>
      </c>
      <c r="G296" s="369">
        <v>29</v>
      </c>
      <c r="H296" s="369">
        <v>26.000000000000004</v>
      </c>
      <c r="I296" s="369">
        <v>32</v>
      </c>
      <c r="J296" s="369">
        <v>25</v>
      </c>
      <c r="K296" s="369">
        <v>29</v>
      </c>
      <c r="L296" s="369">
        <v>29</v>
      </c>
      <c r="M296" s="369">
        <v>24</v>
      </c>
      <c r="N296" s="369">
        <v>27</v>
      </c>
      <c r="O296" s="369">
        <v>26.000000000000004</v>
      </c>
      <c r="P296" s="369">
        <v>30</v>
      </c>
      <c r="Q296" s="369">
        <v>30</v>
      </c>
      <c r="R296" s="369">
        <v>29</v>
      </c>
      <c r="S296" s="369">
        <v>31</v>
      </c>
    </row>
    <row r="297" spans="1:19" ht="12.75" customHeight="1" x14ac:dyDescent="0.2">
      <c r="A297" s="369">
        <v>2015</v>
      </c>
      <c r="B297" s="374">
        <v>42296</v>
      </c>
      <c r="C297" s="369">
        <v>33</v>
      </c>
      <c r="D297" s="369">
        <v>28</v>
      </c>
      <c r="E297" s="369">
        <v>35</v>
      </c>
      <c r="F297" s="369">
        <v>29</v>
      </c>
      <c r="G297" s="369">
        <v>31</v>
      </c>
      <c r="H297" s="369">
        <v>31</v>
      </c>
      <c r="I297" s="369">
        <v>31</v>
      </c>
      <c r="J297" s="369">
        <v>29</v>
      </c>
      <c r="K297" s="369">
        <v>32</v>
      </c>
      <c r="L297" s="369">
        <v>27</v>
      </c>
      <c r="M297" s="369">
        <v>32</v>
      </c>
      <c r="N297" s="369">
        <v>28</v>
      </c>
      <c r="O297" s="369">
        <v>26.000000000000004</v>
      </c>
      <c r="P297" s="369">
        <v>32</v>
      </c>
      <c r="Q297" s="369">
        <v>32</v>
      </c>
      <c r="R297" s="369">
        <v>32</v>
      </c>
      <c r="S297" s="369">
        <v>33</v>
      </c>
    </row>
    <row r="298" spans="1:19" ht="12.75" customHeight="1" x14ac:dyDescent="0.2">
      <c r="A298" s="369">
        <v>2015</v>
      </c>
      <c r="B298" s="374">
        <v>42297</v>
      </c>
      <c r="C298" s="369">
        <v>43</v>
      </c>
      <c r="D298" s="369">
        <v>29</v>
      </c>
      <c r="E298" s="369">
        <v>44.000000000000007</v>
      </c>
      <c r="F298" s="369">
        <v>31</v>
      </c>
      <c r="G298" s="369">
        <v>40</v>
      </c>
      <c r="H298" s="369">
        <v>40</v>
      </c>
      <c r="I298" s="369">
        <v>45.000000000000007</v>
      </c>
      <c r="J298" s="369">
        <v>27</v>
      </c>
      <c r="K298" s="369">
        <v>39</v>
      </c>
      <c r="L298" s="369">
        <v>35</v>
      </c>
      <c r="M298" s="369">
        <v>40</v>
      </c>
      <c r="N298" s="369">
        <v>38</v>
      </c>
      <c r="O298" s="369">
        <v>30</v>
      </c>
      <c r="P298" s="369">
        <v>40</v>
      </c>
      <c r="Q298" s="369">
        <v>32</v>
      </c>
      <c r="R298" s="369">
        <v>36.000000000000007</v>
      </c>
      <c r="S298" s="369">
        <v>39</v>
      </c>
    </row>
    <row r="299" spans="1:19" ht="12.75" customHeight="1" x14ac:dyDescent="0.2">
      <c r="A299" s="369">
        <v>2015</v>
      </c>
      <c r="B299" s="374">
        <v>42298</v>
      </c>
      <c r="C299" s="369">
        <v>49</v>
      </c>
      <c r="D299" s="369">
        <v>29</v>
      </c>
      <c r="E299" s="369">
        <v>52.000000000000007</v>
      </c>
      <c r="F299" s="369">
        <v>40</v>
      </c>
      <c r="G299" s="369">
        <v>52.000000000000007</v>
      </c>
      <c r="H299" s="369">
        <v>43</v>
      </c>
      <c r="I299" s="369">
        <v>52.000000000000007</v>
      </c>
      <c r="J299" s="369">
        <v>15.000000000000002</v>
      </c>
      <c r="K299" s="369">
        <v>45.000000000000007</v>
      </c>
      <c r="L299" s="369">
        <v>28</v>
      </c>
      <c r="M299" s="369">
        <v>49</v>
      </c>
      <c r="N299" s="369">
        <v>40</v>
      </c>
      <c r="O299" s="369">
        <v>19</v>
      </c>
      <c r="P299" s="369">
        <v>52.000000000000007</v>
      </c>
      <c r="Q299" s="369">
        <v>37.000000000000007</v>
      </c>
      <c r="R299" s="369">
        <v>38</v>
      </c>
      <c r="S299" s="369">
        <v>48</v>
      </c>
    </row>
    <row r="300" spans="1:19" ht="12.75" customHeight="1" x14ac:dyDescent="0.2">
      <c r="A300" s="369">
        <v>2015</v>
      </c>
      <c r="B300" s="374">
        <v>42299</v>
      </c>
      <c r="C300" s="369">
        <v>52.000000000000007</v>
      </c>
      <c r="D300" s="369">
        <v>36.000000000000007</v>
      </c>
      <c r="E300" s="369">
        <v>54</v>
      </c>
      <c r="F300" s="369">
        <v>41</v>
      </c>
      <c r="G300" s="369">
        <v>52.000000000000007</v>
      </c>
      <c r="H300" s="369">
        <v>50</v>
      </c>
      <c r="I300" s="369">
        <v>53.000000000000007</v>
      </c>
      <c r="J300" s="369">
        <v>41</v>
      </c>
      <c r="K300" s="369">
        <v>46</v>
      </c>
      <c r="L300" s="369">
        <v>32</v>
      </c>
      <c r="M300" s="369">
        <v>50</v>
      </c>
      <c r="N300" s="369">
        <v>48</v>
      </c>
      <c r="O300" s="369">
        <v>32</v>
      </c>
      <c r="P300" s="369">
        <v>50</v>
      </c>
      <c r="Q300" s="369">
        <v>39</v>
      </c>
      <c r="R300" s="369">
        <v>46</v>
      </c>
      <c r="S300" s="369">
        <v>44.000000000000007</v>
      </c>
    </row>
    <row r="301" spans="1:19" ht="12.75" customHeight="1" x14ac:dyDescent="0.2">
      <c r="A301" s="369">
        <v>2015</v>
      </c>
      <c r="B301" s="374">
        <v>42300</v>
      </c>
      <c r="C301" s="369">
        <v>39</v>
      </c>
      <c r="D301" s="369">
        <v>35</v>
      </c>
      <c r="E301" s="369">
        <v>40</v>
      </c>
      <c r="F301" s="369">
        <v>37.000000000000007</v>
      </c>
      <c r="G301" s="369">
        <v>38</v>
      </c>
      <c r="H301" s="369">
        <v>35</v>
      </c>
      <c r="I301" s="369">
        <v>41</v>
      </c>
      <c r="J301" s="369">
        <v>30</v>
      </c>
      <c r="K301" s="369">
        <v>37.000000000000007</v>
      </c>
      <c r="L301" s="369">
        <v>33</v>
      </c>
      <c r="M301" s="369">
        <v>29</v>
      </c>
      <c r="N301" s="369">
        <v>33</v>
      </c>
      <c r="O301" s="369">
        <v>33</v>
      </c>
      <c r="P301" s="369">
        <v>38</v>
      </c>
      <c r="Q301" s="369">
        <v>37.000000000000007</v>
      </c>
      <c r="R301" s="369">
        <v>37.000000000000007</v>
      </c>
      <c r="S301" s="369">
        <v>40</v>
      </c>
    </row>
    <row r="302" spans="1:19" ht="12.75" customHeight="1" x14ac:dyDescent="0.2">
      <c r="A302" s="369">
        <v>2015</v>
      </c>
      <c r="B302" s="374">
        <v>42301</v>
      </c>
      <c r="C302" s="369">
        <v>33</v>
      </c>
      <c r="D302" s="369">
        <v>24</v>
      </c>
      <c r="E302" s="369">
        <v>32</v>
      </c>
      <c r="F302" s="369">
        <v>33</v>
      </c>
      <c r="G302" s="369">
        <v>24</v>
      </c>
      <c r="H302" s="369">
        <v>35</v>
      </c>
      <c r="I302" s="369">
        <v>31</v>
      </c>
      <c r="J302" s="369">
        <v>23</v>
      </c>
      <c r="K302" s="369">
        <v>25</v>
      </c>
      <c r="L302" s="369">
        <v>24</v>
      </c>
      <c r="M302" s="369">
        <v>32</v>
      </c>
      <c r="N302" s="369">
        <v>27</v>
      </c>
      <c r="O302" s="369">
        <v>17</v>
      </c>
      <c r="P302" s="369">
        <v>21</v>
      </c>
      <c r="Q302" s="369">
        <v>27</v>
      </c>
      <c r="R302" s="369">
        <v>23</v>
      </c>
      <c r="S302" s="369">
        <v>30</v>
      </c>
    </row>
    <row r="303" spans="1:19" ht="12.75" customHeight="1" x14ac:dyDescent="0.2">
      <c r="A303" s="369">
        <v>2015</v>
      </c>
      <c r="B303" s="374">
        <v>42302</v>
      </c>
      <c r="C303" s="369">
        <v>29</v>
      </c>
      <c r="D303" s="369">
        <v>25</v>
      </c>
      <c r="E303" s="369">
        <v>30</v>
      </c>
      <c r="F303" s="369">
        <v>27</v>
      </c>
      <c r="G303" s="369">
        <v>27</v>
      </c>
      <c r="H303" s="369">
        <v>27</v>
      </c>
      <c r="I303" s="369">
        <v>30</v>
      </c>
      <c r="J303" s="369">
        <v>22.000000000000004</v>
      </c>
      <c r="K303" s="369">
        <v>26.000000000000004</v>
      </c>
      <c r="L303" s="369">
        <v>26.000000000000004</v>
      </c>
      <c r="M303" s="369">
        <v>26.000000000000004</v>
      </c>
      <c r="N303" s="369">
        <v>26.000000000000004</v>
      </c>
      <c r="O303" s="369">
        <v>23</v>
      </c>
      <c r="P303" s="369">
        <v>27</v>
      </c>
      <c r="Q303" s="369">
        <v>27</v>
      </c>
      <c r="R303" s="369">
        <v>26.000000000000004</v>
      </c>
      <c r="S303" s="369">
        <v>28</v>
      </c>
    </row>
    <row r="304" spans="1:19" ht="12.75" customHeight="1" x14ac:dyDescent="0.2">
      <c r="A304" s="369">
        <v>2015</v>
      </c>
      <c r="B304" s="374">
        <v>42303</v>
      </c>
      <c r="C304" s="369">
        <v>24</v>
      </c>
      <c r="D304" s="369">
        <v>19</v>
      </c>
      <c r="E304" s="369">
        <v>23</v>
      </c>
      <c r="F304" s="369">
        <v>20</v>
      </c>
      <c r="G304" s="369">
        <v>28</v>
      </c>
      <c r="H304" s="369">
        <v>20</v>
      </c>
      <c r="I304" s="369">
        <v>20</v>
      </c>
      <c r="J304" s="369">
        <v>21</v>
      </c>
      <c r="K304" s="369">
        <v>24</v>
      </c>
      <c r="L304" s="369">
        <v>20</v>
      </c>
      <c r="M304" s="369">
        <v>20</v>
      </c>
      <c r="N304" s="369">
        <v>17</v>
      </c>
      <c r="O304" s="369">
        <v>18.000000000000004</v>
      </c>
      <c r="P304" s="369">
        <v>27</v>
      </c>
      <c r="Q304" s="369">
        <v>23</v>
      </c>
      <c r="R304" s="369">
        <v>19</v>
      </c>
      <c r="S304" s="369">
        <v>28</v>
      </c>
    </row>
    <row r="305" spans="1:19" ht="12.75" customHeight="1" x14ac:dyDescent="0.2">
      <c r="A305" s="369">
        <v>2015</v>
      </c>
      <c r="B305" s="374">
        <v>42304</v>
      </c>
      <c r="C305" s="369">
        <v>28</v>
      </c>
      <c r="D305" s="369">
        <v>21</v>
      </c>
      <c r="E305" s="369">
        <v>34</v>
      </c>
      <c r="F305" s="369">
        <v>24</v>
      </c>
      <c r="G305" s="369">
        <v>22.000000000000004</v>
      </c>
      <c r="H305" s="369">
        <v>27</v>
      </c>
      <c r="I305" s="369">
        <v>33</v>
      </c>
      <c r="J305" s="369">
        <v>14</v>
      </c>
      <c r="K305" s="369">
        <v>20</v>
      </c>
      <c r="L305" s="369">
        <v>24</v>
      </c>
      <c r="M305" s="369">
        <v>28</v>
      </c>
      <c r="N305" s="369">
        <v>29</v>
      </c>
      <c r="O305" s="369">
        <v>12</v>
      </c>
      <c r="P305" s="369">
        <v>24</v>
      </c>
      <c r="Q305" s="369">
        <v>26.000000000000004</v>
      </c>
      <c r="R305" s="369">
        <v>26.000000000000004</v>
      </c>
      <c r="S305" s="369">
        <v>26.000000000000004</v>
      </c>
    </row>
    <row r="306" spans="1:19" ht="12.75" customHeight="1" x14ac:dyDescent="0.2">
      <c r="A306" s="369">
        <v>2015</v>
      </c>
      <c r="B306" s="374">
        <v>42305</v>
      </c>
      <c r="C306" s="369">
        <v>31</v>
      </c>
      <c r="D306" s="369">
        <v>28</v>
      </c>
      <c r="E306" s="369">
        <v>35</v>
      </c>
      <c r="F306" s="369">
        <v>27</v>
      </c>
      <c r="G306" s="369">
        <v>28</v>
      </c>
      <c r="H306" s="369">
        <v>28</v>
      </c>
      <c r="I306" s="369">
        <v>34</v>
      </c>
      <c r="J306" s="369">
        <v>24</v>
      </c>
      <c r="K306" s="369">
        <v>27</v>
      </c>
      <c r="L306" s="369">
        <v>27</v>
      </c>
      <c r="M306" s="369">
        <v>30</v>
      </c>
      <c r="N306" s="369">
        <v>27</v>
      </c>
      <c r="O306" s="369">
        <v>19</v>
      </c>
      <c r="P306" s="369">
        <v>28</v>
      </c>
      <c r="Q306" s="369">
        <v>28</v>
      </c>
      <c r="R306" s="369">
        <v>29</v>
      </c>
      <c r="S306" s="369">
        <v>29</v>
      </c>
    </row>
    <row r="307" spans="1:19" ht="12.75" customHeight="1" x14ac:dyDescent="0.2">
      <c r="A307" s="369">
        <v>2015</v>
      </c>
      <c r="B307" s="374">
        <v>42306</v>
      </c>
      <c r="C307" s="369">
        <v>33</v>
      </c>
      <c r="D307" s="369">
        <v>26.000000000000004</v>
      </c>
      <c r="E307" s="369">
        <v>34</v>
      </c>
      <c r="F307" s="369">
        <v>30</v>
      </c>
      <c r="G307" s="369">
        <v>34</v>
      </c>
      <c r="H307" s="369">
        <v>33</v>
      </c>
      <c r="I307" s="369">
        <v>37.000000000000007</v>
      </c>
      <c r="J307" s="369">
        <v>34</v>
      </c>
      <c r="K307" s="369">
        <v>34</v>
      </c>
      <c r="L307" s="369">
        <v>32</v>
      </c>
      <c r="M307" s="369">
        <v>30</v>
      </c>
      <c r="N307" s="369">
        <v>31</v>
      </c>
      <c r="O307" s="369">
        <v>30</v>
      </c>
      <c r="P307" s="369">
        <v>36.000000000000007</v>
      </c>
      <c r="Q307" s="369">
        <v>36.000000000000007</v>
      </c>
      <c r="R307" s="369">
        <v>36.000000000000007</v>
      </c>
      <c r="S307" s="369">
        <v>36.000000000000007</v>
      </c>
    </row>
    <row r="308" spans="1:19" ht="12.75" customHeight="1" x14ac:dyDescent="0.2">
      <c r="A308" s="369">
        <v>2015</v>
      </c>
      <c r="B308" s="374">
        <v>42307</v>
      </c>
      <c r="C308" s="369">
        <v>21</v>
      </c>
      <c r="D308" s="369">
        <v>25</v>
      </c>
      <c r="E308" s="369">
        <v>22.000000000000004</v>
      </c>
      <c r="F308" s="369">
        <v>18.000000000000004</v>
      </c>
      <c r="G308" s="369">
        <v>29</v>
      </c>
      <c r="H308" s="369">
        <v>19</v>
      </c>
      <c r="I308" s="369">
        <v>26.000000000000004</v>
      </c>
      <c r="J308" s="369">
        <v>21</v>
      </c>
      <c r="K308" s="369">
        <v>25</v>
      </c>
      <c r="L308" s="369">
        <v>26.000000000000004</v>
      </c>
      <c r="M308" s="369">
        <v>19</v>
      </c>
      <c r="N308" s="369">
        <v>24</v>
      </c>
      <c r="O308" s="369">
        <v>22.000000000000004</v>
      </c>
      <c r="P308" s="369">
        <v>30</v>
      </c>
      <c r="Q308" s="369">
        <v>24</v>
      </c>
      <c r="R308" s="369">
        <v>26.000000000000004</v>
      </c>
      <c r="S308" s="369">
        <v>29</v>
      </c>
    </row>
    <row r="309" spans="1:19" ht="12.75" customHeight="1" x14ac:dyDescent="0.2">
      <c r="A309" s="369">
        <v>2015</v>
      </c>
      <c r="B309" s="374">
        <v>42308</v>
      </c>
      <c r="C309" s="369">
        <v>31</v>
      </c>
      <c r="D309" s="369">
        <v>21</v>
      </c>
      <c r="E309" s="369">
        <v>31</v>
      </c>
      <c r="F309" s="369">
        <v>25</v>
      </c>
      <c r="G309" s="369">
        <v>28</v>
      </c>
      <c r="H309" s="369">
        <v>26.000000000000004</v>
      </c>
      <c r="I309" s="369">
        <v>31</v>
      </c>
      <c r="J309" s="369">
        <v>26.000000000000004</v>
      </c>
      <c r="K309" s="369">
        <v>27</v>
      </c>
      <c r="L309" s="369">
        <v>20</v>
      </c>
      <c r="M309" s="369">
        <v>29</v>
      </c>
      <c r="N309" s="369">
        <v>27</v>
      </c>
      <c r="O309" s="369">
        <v>18.000000000000004</v>
      </c>
      <c r="P309" s="369">
        <v>29</v>
      </c>
      <c r="Q309" s="369">
        <v>24</v>
      </c>
      <c r="R309" s="369">
        <v>25</v>
      </c>
      <c r="S309" s="369">
        <v>29</v>
      </c>
    </row>
    <row r="310" spans="1:19" ht="12.75" customHeight="1" x14ac:dyDescent="0.2">
      <c r="A310" s="369">
        <v>2015</v>
      </c>
      <c r="B310" s="374">
        <v>42309</v>
      </c>
      <c r="C310" s="369">
        <v>32</v>
      </c>
      <c r="D310" s="369">
        <v>27</v>
      </c>
      <c r="E310" s="369">
        <v>33</v>
      </c>
      <c r="F310" s="369">
        <v>28</v>
      </c>
      <c r="G310" s="369">
        <v>33</v>
      </c>
      <c r="H310" s="369">
        <v>31</v>
      </c>
      <c r="I310" s="369">
        <v>33</v>
      </c>
      <c r="J310" s="369">
        <v>30</v>
      </c>
      <c r="K310" s="369">
        <v>31</v>
      </c>
      <c r="L310" s="369">
        <v>26.000000000000004</v>
      </c>
      <c r="M310" s="369">
        <v>30</v>
      </c>
      <c r="N310" s="369">
        <v>29</v>
      </c>
      <c r="O310" s="369">
        <v>23</v>
      </c>
      <c r="P310" s="369">
        <v>32</v>
      </c>
      <c r="Q310" s="369">
        <v>27</v>
      </c>
      <c r="R310" s="369">
        <v>28</v>
      </c>
      <c r="S310" s="369">
        <v>31</v>
      </c>
    </row>
    <row r="311" spans="1:19" ht="12.75" customHeight="1" x14ac:dyDescent="0.2">
      <c r="A311" s="369">
        <v>2015</v>
      </c>
      <c r="B311" s="374">
        <v>42310</v>
      </c>
      <c r="C311" s="369">
        <v>21</v>
      </c>
      <c r="D311" s="369">
        <v>10</v>
      </c>
      <c r="E311" s="369">
        <v>22.000000000000004</v>
      </c>
      <c r="F311" s="369">
        <v>10</v>
      </c>
      <c r="G311" s="369">
        <v>31</v>
      </c>
      <c r="H311" s="369">
        <v>8</v>
      </c>
      <c r="I311" s="369">
        <v>22.000000000000004</v>
      </c>
      <c r="J311" s="369">
        <v>23</v>
      </c>
      <c r="K311" s="369">
        <v>21</v>
      </c>
      <c r="L311" s="369">
        <v>19</v>
      </c>
      <c r="M311" s="369">
        <v>11.000000000000002</v>
      </c>
      <c r="N311" s="369">
        <v>16</v>
      </c>
      <c r="O311" s="369">
        <v>20</v>
      </c>
      <c r="P311" s="369">
        <v>33</v>
      </c>
      <c r="Q311" s="369">
        <v>23</v>
      </c>
      <c r="R311" s="369">
        <v>19</v>
      </c>
      <c r="S311" s="369">
        <v>23</v>
      </c>
    </row>
    <row r="312" spans="1:19" ht="12.75" customHeight="1" x14ac:dyDescent="0.2">
      <c r="A312" s="369">
        <v>2015</v>
      </c>
      <c r="B312" s="374">
        <v>42311</v>
      </c>
      <c r="C312" s="369">
        <v>34</v>
      </c>
      <c r="D312" s="369">
        <v>21</v>
      </c>
      <c r="E312" s="369">
        <v>37.000000000000007</v>
      </c>
      <c r="F312" s="369">
        <v>19</v>
      </c>
      <c r="G312" s="369">
        <v>32</v>
      </c>
      <c r="H312" s="369">
        <v>30</v>
      </c>
      <c r="I312" s="369">
        <v>35</v>
      </c>
      <c r="J312" s="369">
        <v>17</v>
      </c>
      <c r="K312" s="369">
        <v>34</v>
      </c>
      <c r="L312" s="369">
        <v>12</v>
      </c>
      <c r="M312" s="369">
        <v>28</v>
      </c>
      <c r="N312" s="369">
        <v>27</v>
      </c>
      <c r="O312" s="369">
        <v>17</v>
      </c>
      <c r="P312" s="369">
        <v>42</v>
      </c>
      <c r="Q312" s="369">
        <v>33</v>
      </c>
      <c r="R312" s="369">
        <v>36.000000000000007</v>
      </c>
      <c r="S312" s="369">
        <v>39</v>
      </c>
    </row>
    <row r="313" spans="1:19" ht="12.75" customHeight="1" x14ac:dyDescent="0.2">
      <c r="A313" s="369">
        <v>2015</v>
      </c>
      <c r="B313" s="374">
        <v>42312</v>
      </c>
      <c r="C313" s="369">
        <v>46</v>
      </c>
      <c r="D313" s="369">
        <v>34</v>
      </c>
      <c r="E313" s="369">
        <v>44.000000000000007</v>
      </c>
      <c r="F313" s="369">
        <v>41</v>
      </c>
      <c r="G313" s="369">
        <v>40</v>
      </c>
      <c r="H313" s="369" t="s">
        <v>71</v>
      </c>
      <c r="I313" s="369">
        <v>45.000000000000007</v>
      </c>
      <c r="J313" s="369">
        <v>32</v>
      </c>
      <c r="K313" s="369">
        <v>29</v>
      </c>
      <c r="L313" s="369">
        <v>26.000000000000004</v>
      </c>
      <c r="M313" s="369">
        <v>39</v>
      </c>
      <c r="N313" s="369">
        <v>33</v>
      </c>
      <c r="O313" s="369">
        <v>24</v>
      </c>
      <c r="P313" s="369">
        <v>38</v>
      </c>
      <c r="Q313" s="369">
        <v>39</v>
      </c>
      <c r="R313" s="369">
        <v>26.000000000000004</v>
      </c>
      <c r="S313" s="369">
        <v>43</v>
      </c>
    </row>
    <row r="314" spans="1:19" ht="12.75" customHeight="1" x14ac:dyDescent="0.2">
      <c r="A314" s="369">
        <v>2015</v>
      </c>
      <c r="B314" s="374">
        <v>42313</v>
      </c>
      <c r="C314" s="369">
        <v>32</v>
      </c>
      <c r="D314" s="369">
        <v>13.000000000000002</v>
      </c>
      <c r="E314" s="369">
        <v>39</v>
      </c>
      <c r="F314" s="369">
        <v>13.000000000000002</v>
      </c>
      <c r="G314" s="369">
        <v>33</v>
      </c>
      <c r="H314" s="369" t="s">
        <v>71</v>
      </c>
      <c r="I314" s="369" t="s">
        <v>71</v>
      </c>
      <c r="J314" s="369">
        <v>25</v>
      </c>
      <c r="K314" s="369">
        <v>23</v>
      </c>
      <c r="L314" s="369">
        <v>9.0000000000000018</v>
      </c>
      <c r="M314" s="369">
        <v>29</v>
      </c>
      <c r="N314" s="369" t="s">
        <v>71</v>
      </c>
      <c r="O314" s="369">
        <v>11.000000000000002</v>
      </c>
      <c r="P314" s="369">
        <v>32</v>
      </c>
      <c r="Q314" s="369">
        <v>24</v>
      </c>
      <c r="R314" s="369">
        <v>25</v>
      </c>
      <c r="S314" s="369">
        <v>24</v>
      </c>
    </row>
    <row r="315" spans="1:19" ht="12.75" customHeight="1" x14ac:dyDescent="0.2">
      <c r="A315" s="369">
        <v>2015</v>
      </c>
      <c r="B315" s="374">
        <v>42314</v>
      </c>
      <c r="C315" s="369">
        <v>23</v>
      </c>
      <c r="D315" s="369">
        <v>18.000000000000004</v>
      </c>
      <c r="E315" s="369">
        <v>19</v>
      </c>
      <c r="F315" s="369">
        <v>16</v>
      </c>
      <c r="G315" s="369">
        <v>30</v>
      </c>
      <c r="H315" s="369" t="s">
        <v>71</v>
      </c>
      <c r="I315" s="369" t="s">
        <v>71</v>
      </c>
      <c r="J315" s="369">
        <v>21</v>
      </c>
      <c r="K315" s="369">
        <v>27</v>
      </c>
      <c r="L315" s="369">
        <v>21</v>
      </c>
      <c r="M315" s="369">
        <v>21</v>
      </c>
      <c r="N315" s="369" t="s">
        <v>71</v>
      </c>
      <c r="O315" s="369">
        <v>22.000000000000004</v>
      </c>
      <c r="P315" s="369">
        <v>30</v>
      </c>
      <c r="Q315" s="369">
        <v>20</v>
      </c>
      <c r="R315" s="369">
        <v>22.000000000000004</v>
      </c>
      <c r="S315" s="369">
        <v>27</v>
      </c>
    </row>
    <row r="316" spans="1:19" ht="12.75" customHeight="1" x14ac:dyDescent="0.2">
      <c r="A316" s="369">
        <v>2015</v>
      </c>
      <c r="B316" s="374">
        <v>42315</v>
      </c>
      <c r="C316" s="369">
        <v>26.000000000000004</v>
      </c>
      <c r="D316" s="369">
        <v>26.000000000000004</v>
      </c>
      <c r="E316" s="369">
        <v>21</v>
      </c>
      <c r="F316" s="369">
        <v>27</v>
      </c>
      <c r="G316" s="369">
        <v>29</v>
      </c>
      <c r="H316" s="369" t="s">
        <v>71</v>
      </c>
      <c r="I316" s="369" t="s">
        <v>71</v>
      </c>
      <c r="J316" s="369">
        <v>25</v>
      </c>
      <c r="K316" s="369">
        <v>24</v>
      </c>
      <c r="L316" s="369">
        <v>26.000000000000004</v>
      </c>
      <c r="M316" s="369">
        <v>21</v>
      </c>
      <c r="N316" s="369" t="s">
        <v>71</v>
      </c>
      <c r="O316" s="369">
        <v>25</v>
      </c>
      <c r="P316" s="369">
        <v>30</v>
      </c>
      <c r="Q316" s="369">
        <v>24</v>
      </c>
      <c r="R316" s="369">
        <v>26.000000000000004</v>
      </c>
      <c r="S316" s="369">
        <v>29</v>
      </c>
    </row>
    <row r="317" spans="1:19" ht="12.75" customHeight="1" x14ac:dyDescent="0.2">
      <c r="A317" s="369">
        <v>2015</v>
      </c>
      <c r="B317" s="374">
        <v>42316</v>
      </c>
      <c r="C317" s="369">
        <v>34</v>
      </c>
      <c r="D317" s="369">
        <v>31</v>
      </c>
      <c r="E317" s="369">
        <v>34</v>
      </c>
      <c r="F317" s="369">
        <v>33</v>
      </c>
      <c r="G317" s="369">
        <v>31</v>
      </c>
      <c r="H317" s="369" t="s">
        <v>71</v>
      </c>
      <c r="I317" s="369" t="s">
        <v>71</v>
      </c>
      <c r="J317" s="369">
        <v>27</v>
      </c>
      <c r="K317" s="369">
        <v>30</v>
      </c>
      <c r="L317" s="369">
        <v>31</v>
      </c>
      <c r="M317" s="369">
        <v>30</v>
      </c>
      <c r="N317" s="369" t="s">
        <v>71</v>
      </c>
      <c r="O317" s="369">
        <v>28</v>
      </c>
      <c r="P317" s="369">
        <v>31</v>
      </c>
      <c r="Q317" s="369">
        <v>31</v>
      </c>
      <c r="R317" s="369">
        <v>32</v>
      </c>
      <c r="S317" s="369">
        <v>32</v>
      </c>
    </row>
    <row r="318" spans="1:19" ht="12.75" customHeight="1" x14ac:dyDescent="0.2">
      <c r="A318" s="369">
        <v>2015</v>
      </c>
      <c r="B318" s="374">
        <v>42317</v>
      </c>
      <c r="C318" s="369">
        <v>33</v>
      </c>
      <c r="D318" s="369">
        <v>19</v>
      </c>
      <c r="E318" s="369">
        <v>36.000000000000007</v>
      </c>
      <c r="F318" s="369">
        <v>20</v>
      </c>
      <c r="G318" s="369">
        <v>31</v>
      </c>
      <c r="H318" s="369" t="s">
        <v>71</v>
      </c>
      <c r="I318" s="369" t="s">
        <v>71</v>
      </c>
      <c r="J318" s="369">
        <v>22.000000000000004</v>
      </c>
      <c r="K318" s="369">
        <v>25</v>
      </c>
      <c r="L318" s="369">
        <v>6</v>
      </c>
      <c r="M318" s="369">
        <v>28</v>
      </c>
      <c r="N318" s="369" t="s">
        <v>71</v>
      </c>
      <c r="O318" s="369">
        <v>16</v>
      </c>
      <c r="P318" s="369" t="s">
        <v>71</v>
      </c>
      <c r="Q318" s="369">
        <v>26.000000000000004</v>
      </c>
      <c r="R318" s="369">
        <v>20</v>
      </c>
      <c r="S318" s="369">
        <v>31</v>
      </c>
    </row>
    <row r="319" spans="1:19" ht="12.75" customHeight="1" x14ac:dyDescent="0.2">
      <c r="A319" s="369">
        <v>2015</v>
      </c>
      <c r="B319" s="374">
        <v>42318</v>
      </c>
      <c r="C319" s="369" t="s">
        <v>71</v>
      </c>
      <c r="D319" s="369">
        <v>21</v>
      </c>
      <c r="E319" s="369">
        <v>40</v>
      </c>
      <c r="F319" s="369">
        <v>29</v>
      </c>
      <c r="G319" s="369">
        <v>28</v>
      </c>
      <c r="H319" s="369" t="s">
        <v>71</v>
      </c>
      <c r="I319" s="369" t="s">
        <v>71</v>
      </c>
      <c r="J319" s="369">
        <v>14</v>
      </c>
      <c r="K319" s="369">
        <v>24</v>
      </c>
      <c r="L319" s="369" t="s">
        <v>71</v>
      </c>
      <c r="M319" s="369">
        <v>35</v>
      </c>
      <c r="N319" s="369" t="s">
        <v>71</v>
      </c>
      <c r="O319" s="369">
        <v>21</v>
      </c>
      <c r="P319" s="369" t="s">
        <v>71</v>
      </c>
      <c r="Q319" s="369">
        <v>32</v>
      </c>
      <c r="R319" s="369">
        <v>28</v>
      </c>
      <c r="S319" s="369">
        <v>32</v>
      </c>
    </row>
    <row r="320" spans="1:19" ht="12.75" customHeight="1" x14ac:dyDescent="0.2">
      <c r="A320" s="369">
        <v>2015</v>
      </c>
      <c r="B320" s="374">
        <v>42319</v>
      </c>
      <c r="C320" s="369" t="s">
        <v>71</v>
      </c>
      <c r="D320" s="369">
        <v>24</v>
      </c>
      <c r="E320" s="369">
        <v>28</v>
      </c>
      <c r="F320" s="369">
        <v>25</v>
      </c>
      <c r="G320" s="369">
        <v>33</v>
      </c>
      <c r="H320" s="369" t="s">
        <v>71</v>
      </c>
      <c r="I320" s="369" t="s">
        <v>71</v>
      </c>
      <c r="J320" s="369">
        <v>22.000000000000004</v>
      </c>
      <c r="K320" s="369">
        <v>31</v>
      </c>
      <c r="L320" s="369" t="s">
        <v>71</v>
      </c>
      <c r="M320" s="369">
        <v>14</v>
      </c>
      <c r="N320" s="369" t="s">
        <v>71</v>
      </c>
      <c r="O320" s="369">
        <v>22.000000000000004</v>
      </c>
      <c r="P320" s="369" t="s">
        <v>71</v>
      </c>
      <c r="Q320" s="369">
        <v>30</v>
      </c>
      <c r="R320" s="369">
        <v>29</v>
      </c>
      <c r="S320" s="369">
        <v>32</v>
      </c>
    </row>
    <row r="321" spans="1:19" ht="12.75" customHeight="1" x14ac:dyDescent="0.2">
      <c r="A321" s="369">
        <v>2015</v>
      </c>
      <c r="B321" s="374">
        <v>42320</v>
      </c>
      <c r="C321" s="369" t="s">
        <v>71</v>
      </c>
      <c r="D321" s="369">
        <v>23</v>
      </c>
      <c r="E321" s="369">
        <v>35</v>
      </c>
      <c r="F321" s="369">
        <v>21</v>
      </c>
      <c r="G321" s="369">
        <v>25</v>
      </c>
      <c r="H321" s="369" t="s">
        <v>71</v>
      </c>
      <c r="I321" s="369" t="s">
        <v>71</v>
      </c>
      <c r="J321" s="369">
        <v>25</v>
      </c>
      <c r="K321" s="369">
        <v>26.000000000000004</v>
      </c>
      <c r="L321" s="369" t="s">
        <v>71</v>
      </c>
      <c r="M321" s="369">
        <v>26.000000000000004</v>
      </c>
      <c r="N321" s="369" t="s">
        <v>71</v>
      </c>
      <c r="O321" s="369">
        <v>21</v>
      </c>
      <c r="P321" s="369" t="s">
        <v>71</v>
      </c>
      <c r="Q321" s="369">
        <v>26.000000000000004</v>
      </c>
      <c r="R321" s="369">
        <v>26.000000000000004</v>
      </c>
      <c r="S321" s="369">
        <v>27</v>
      </c>
    </row>
    <row r="322" spans="1:19" ht="12.75" customHeight="1" x14ac:dyDescent="0.2">
      <c r="A322" s="369">
        <v>2015</v>
      </c>
      <c r="B322" s="374">
        <v>42321</v>
      </c>
      <c r="C322" s="369" t="s">
        <v>71</v>
      </c>
      <c r="D322" s="369">
        <v>26.000000000000004</v>
      </c>
      <c r="E322" s="369">
        <v>36.000000000000007</v>
      </c>
      <c r="F322" s="369">
        <v>28</v>
      </c>
      <c r="G322" s="369">
        <v>30</v>
      </c>
      <c r="H322" s="369" t="s">
        <v>71</v>
      </c>
      <c r="I322" s="369" t="s">
        <v>71</v>
      </c>
      <c r="J322" s="369">
        <v>30</v>
      </c>
      <c r="K322" s="369">
        <v>31</v>
      </c>
      <c r="L322" s="369" t="s">
        <v>71</v>
      </c>
      <c r="M322" s="369">
        <v>31</v>
      </c>
      <c r="N322" s="369" t="s">
        <v>71</v>
      </c>
      <c r="O322" s="369">
        <v>28</v>
      </c>
      <c r="P322" s="369" t="s">
        <v>71</v>
      </c>
      <c r="Q322" s="369">
        <v>30</v>
      </c>
      <c r="R322" s="369">
        <v>32</v>
      </c>
      <c r="S322" s="369">
        <v>31</v>
      </c>
    </row>
    <row r="323" spans="1:19" ht="12.75" customHeight="1" x14ac:dyDescent="0.2">
      <c r="A323" s="369">
        <v>2015</v>
      </c>
      <c r="B323" s="374">
        <v>42322</v>
      </c>
      <c r="C323" s="369" t="s">
        <v>71</v>
      </c>
      <c r="D323" s="369">
        <v>32</v>
      </c>
      <c r="E323" s="369">
        <v>34</v>
      </c>
      <c r="F323" s="369">
        <v>35</v>
      </c>
      <c r="G323" s="369">
        <v>34</v>
      </c>
      <c r="H323" s="369" t="s">
        <v>71</v>
      </c>
      <c r="I323" s="369" t="s">
        <v>71</v>
      </c>
      <c r="J323" s="369">
        <v>31</v>
      </c>
      <c r="K323" s="369">
        <v>34</v>
      </c>
      <c r="L323" s="369" t="s">
        <v>71</v>
      </c>
      <c r="M323" s="369">
        <v>32</v>
      </c>
      <c r="N323" s="369" t="s">
        <v>71</v>
      </c>
      <c r="O323" s="369">
        <v>30</v>
      </c>
      <c r="P323" s="369" t="s">
        <v>71</v>
      </c>
      <c r="Q323" s="369">
        <v>34</v>
      </c>
      <c r="R323" s="369">
        <v>34</v>
      </c>
      <c r="S323" s="369">
        <v>35</v>
      </c>
    </row>
    <row r="324" spans="1:19" ht="12.75" customHeight="1" x14ac:dyDescent="0.2">
      <c r="A324" s="369">
        <v>2015</v>
      </c>
      <c r="B324" s="374">
        <v>42323</v>
      </c>
      <c r="C324" s="369" t="s">
        <v>71</v>
      </c>
      <c r="D324" s="369">
        <v>26.000000000000004</v>
      </c>
      <c r="E324" s="369">
        <v>38</v>
      </c>
      <c r="F324" s="369">
        <v>27</v>
      </c>
      <c r="G324" s="369">
        <v>33</v>
      </c>
      <c r="H324" s="369" t="s">
        <v>71</v>
      </c>
      <c r="I324" s="369" t="s">
        <v>71</v>
      </c>
      <c r="J324" s="369">
        <v>26.000000000000004</v>
      </c>
      <c r="K324" s="369">
        <v>34</v>
      </c>
      <c r="L324" s="369" t="s">
        <v>71</v>
      </c>
      <c r="M324" s="369">
        <v>34</v>
      </c>
      <c r="N324" s="369" t="s">
        <v>71</v>
      </c>
      <c r="O324" s="369">
        <v>24</v>
      </c>
      <c r="P324" s="369" t="s">
        <v>71</v>
      </c>
      <c r="Q324" s="369">
        <v>33</v>
      </c>
      <c r="R324" s="369">
        <v>35</v>
      </c>
      <c r="S324" s="369">
        <v>37.000000000000007</v>
      </c>
    </row>
    <row r="325" spans="1:19" ht="12.75" customHeight="1" x14ac:dyDescent="0.2">
      <c r="A325" s="369">
        <v>2015</v>
      </c>
      <c r="B325" s="374">
        <v>42324</v>
      </c>
      <c r="C325" s="369" t="s">
        <v>71</v>
      </c>
      <c r="D325" s="369">
        <v>25</v>
      </c>
      <c r="E325" s="369">
        <v>43</v>
      </c>
      <c r="F325" s="369">
        <v>29</v>
      </c>
      <c r="G325" s="369">
        <v>44.000000000000007</v>
      </c>
      <c r="H325" s="369" t="s">
        <v>71</v>
      </c>
      <c r="I325" s="369" t="s">
        <v>71</v>
      </c>
      <c r="J325" s="369">
        <v>33</v>
      </c>
      <c r="K325" s="369">
        <v>39</v>
      </c>
      <c r="L325" s="369" t="s">
        <v>71</v>
      </c>
      <c r="M325" s="369">
        <v>33</v>
      </c>
      <c r="N325" s="369" t="s">
        <v>71</v>
      </c>
      <c r="O325" s="369">
        <v>32</v>
      </c>
      <c r="P325" s="369" t="s">
        <v>71</v>
      </c>
      <c r="Q325" s="369">
        <v>39</v>
      </c>
      <c r="R325" s="369">
        <v>38</v>
      </c>
      <c r="S325" s="369">
        <v>43</v>
      </c>
    </row>
    <row r="326" spans="1:19" ht="12.75" customHeight="1" x14ac:dyDescent="0.2">
      <c r="A326" s="369">
        <v>2015</v>
      </c>
      <c r="B326" s="374">
        <v>42325</v>
      </c>
      <c r="C326" s="369" t="s">
        <v>71</v>
      </c>
      <c r="D326" s="369">
        <v>20</v>
      </c>
      <c r="E326" s="369">
        <v>34</v>
      </c>
      <c r="F326" s="369">
        <v>27</v>
      </c>
      <c r="G326" s="369">
        <v>23</v>
      </c>
      <c r="H326" s="369" t="s">
        <v>71</v>
      </c>
      <c r="I326" s="369" t="s">
        <v>71</v>
      </c>
      <c r="J326" s="369">
        <v>20</v>
      </c>
      <c r="K326" s="369">
        <v>21</v>
      </c>
      <c r="L326" s="369" t="s">
        <v>71</v>
      </c>
      <c r="M326" s="369">
        <v>30</v>
      </c>
      <c r="N326" s="369" t="s">
        <v>71</v>
      </c>
      <c r="O326" s="369">
        <v>14</v>
      </c>
      <c r="P326" s="369" t="s">
        <v>71</v>
      </c>
      <c r="Q326" s="369">
        <v>27</v>
      </c>
      <c r="R326" s="369">
        <v>25</v>
      </c>
      <c r="S326" s="369">
        <v>29</v>
      </c>
    </row>
    <row r="327" spans="1:19" ht="12.75" customHeight="1" x14ac:dyDescent="0.2">
      <c r="A327" s="369">
        <v>2015</v>
      </c>
      <c r="B327" s="374">
        <v>42326</v>
      </c>
      <c r="C327" s="369" t="s">
        <v>71</v>
      </c>
      <c r="D327" s="369">
        <v>30</v>
      </c>
      <c r="E327" s="369">
        <v>35</v>
      </c>
      <c r="F327" s="369">
        <v>29</v>
      </c>
      <c r="G327" s="369">
        <v>31</v>
      </c>
      <c r="H327" s="369" t="s">
        <v>71</v>
      </c>
      <c r="I327" s="369" t="s">
        <v>71</v>
      </c>
      <c r="J327" s="369">
        <v>25</v>
      </c>
      <c r="K327" s="369">
        <v>29</v>
      </c>
      <c r="L327" s="369" t="s">
        <v>71</v>
      </c>
      <c r="M327" s="369">
        <v>32</v>
      </c>
      <c r="N327" s="369" t="s">
        <v>71</v>
      </c>
      <c r="O327" s="369">
        <v>20</v>
      </c>
      <c r="P327" s="369" t="s">
        <v>71</v>
      </c>
      <c r="Q327" s="369">
        <v>30</v>
      </c>
      <c r="R327" s="369">
        <v>32</v>
      </c>
      <c r="S327" s="369">
        <v>32</v>
      </c>
    </row>
    <row r="328" spans="1:19" ht="12.75" customHeight="1" x14ac:dyDescent="0.2">
      <c r="A328" s="369">
        <v>2015</v>
      </c>
      <c r="B328" s="374">
        <v>42327</v>
      </c>
      <c r="C328" s="369" t="s">
        <v>71</v>
      </c>
      <c r="D328" s="369">
        <v>31</v>
      </c>
      <c r="E328" s="369">
        <v>38</v>
      </c>
      <c r="F328" s="369">
        <v>30</v>
      </c>
      <c r="G328" s="369">
        <v>32</v>
      </c>
      <c r="H328" s="369" t="s">
        <v>71</v>
      </c>
      <c r="I328" s="369" t="s">
        <v>71</v>
      </c>
      <c r="J328" s="369">
        <v>28</v>
      </c>
      <c r="K328" s="369">
        <v>32</v>
      </c>
      <c r="L328" s="369" t="s">
        <v>71</v>
      </c>
      <c r="M328" s="369">
        <v>36.000000000000007</v>
      </c>
      <c r="N328" s="369" t="s">
        <v>71</v>
      </c>
      <c r="O328" s="369">
        <v>23</v>
      </c>
      <c r="P328" s="369" t="s">
        <v>71</v>
      </c>
      <c r="Q328" s="369">
        <v>32</v>
      </c>
      <c r="R328" s="369">
        <v>33</v>
      </c>
      <c r="S328" s="369">
        <v>33</v>
      </c>
    </row>
    <row r="329" spans="1:19" ht="12.75" customHeight="1" x14ac:dyDescent="0.2">
      <c r="A329" s="369">
        <v>2015</v>
      </c>
      <c r="B329" s="374">
        <v>42328</v>
      </c>
      <c r="C329" s="369" t="s">
        <v>71</v>
      </c>
      <c r="D329" s="369">
        <v>28</v>
      </c>
      <c r="E329" s="369">
        <v>34</v>
      </c>
      <c r="F329" s="369">
        <v>29</v>
      </c>
      <c r="G329" s="369">
        <v>35</v>
      </c>
      <c r="H329" s="369" t="s">
        <v>71</v>
      </c>
      <c r="I329" s="369" t="s">
        <v>71</v>
      </c>
      <c r="J329" s="369">
        <v>28</v>
      </c>
      <c r="K329" s="369">
        <v>33</v>
      </c>
      <c r="L329" s="369" t="s">
        <v>71</v>
      </c>
      <c r="M329" s="369">
        <v>29</v>
      </c>
      <c r="N329" s="369" t="s">
        <v>71</v>
      </c>
      <c r="O329" s="369">
        <v>31</v>
      </c>
      <c r="P329" s="369" t="s">
        <v>71</v>
      </c>
      <c r="Q329" s="369">
        <v>33</v>
      </c>
      <c r="R329" s="369">
        <v>32</v>
      </c>
      <c r="S329" s="369">
        <v>35</v>
      </c>
    </row>
    <row r="330" spans="1:19" ht="12.75" customHeight="1" x14ac:dyDescent="0.2">
      <c r="A330" s="369">
        <v>2015</v>
      </c>
      <c r="B330" s="374">
        <v>42329</v>
      </c>
      <c r="C330" s="369" t="s">
        <v>71</v>
      </c>
      <c r="D330" s="369">
        <v>27</v>
      </c>
      <c r="E330" s="369">
        <v>39</v>
      </c>
      <c r="F330" s="369">
        <v>32</v>
      </c>
      <c r="G330" s="369">
        <v>33</v>
      </c>
      <c r="H330" s="369" t="s">
        <v>71</v>
      </c>
      <c r="I330" s="369" t="s">
        <v>71</v>
      </c>
      <c r="J330" s="369">
        <v>25</v>
      </c>
      <c r="K330" s="369">
        <v>28</v>
      </c>
      <c r="L330" s="369" t="s">
        <v>71</v>
      </c>
      <c r="M330" s="369">
        <v>33</v>
      </c>
      <c r="N330" s="369" t="s">
        <v>71</v>
      </c>
      <c r="O330" s="369">
        <v>23</v>
      </c>
      <c r="P330" s="369" t="s">
        <v>71</v>
      </c>
      <c r="Q330" s="369">
        <v>30</v>
      </c>
      <c r="R330" s="369">
        <v>29</v>
      </c>
      <c r="S330" s="369">
        <v>33</v>
      </c>
    </row>
    <row r="331" spans="1:19" ht="12.75" customHeight="1" x14ac:dyDescent="0.2">
      <c r="A331" s="369">
        <v>2015</v>
      </c>
      <c r="B331" s="374">
        <v>42330</v>
      </c>
      <c r="C331" s="369" t="s">
        <v>71</v>
      </c>
      <c r="D331" s="369">
        <v>29</v>
      </c>
      <c r="E331" s="369">
        <v>30</v>
      </c>
      <c r="F331" s="369">
        <v>31</v>
      </c>
      <c r="G331" s="369">
        <v>32</v>
      </c>
      <c r="H331" s="369" t="s">
        <v>71</v>
      </c>
      <c r="I331" s="369" t="s">
        <v>71</v>
      </c>
      <c r="J331" s="369">
        <v>27</v>
      </c>
      <c r="K331" s="369">
        <v>32</v>
      </c>
      <c r="L331" s="369" t="s">
        <v>71</v>
      </c>
      <c r="M331" s="369">
        <v>28</v>
      </c>
      <c r="N331" s="369" t="s">
        <v>71</v>
      </c>
      <c r="O331" s="369">
        <v>28</v>
      </c>
      <c r="P331" s="369" t="s">
        <v>71</v>
      </c>
      <c r="Q331" s="369">
        <v>31</v>
      </c>
      <c r="R331" s="369">
        <v>29</v>
      </c>
      <c r="S331" s="369">
        <v>32</v>
      </c>
    </row>
    <row r="332" spans="1:19" ht="12.75" customHeight="1" x14ac:dyDescent="0.2">
      <c r="A332" s="369">
        <v>2015</v>
      </c>
      <c r="B332" s="374">
        <v>42331</v>
      </c>
      <c r="C332" s="369" t="s">
        <v>71</v>
      </c>
      <c r="D332" s="369">
        <v>27</v>
      </c>
      <c r="E332" s="369">
        <v>32</v>
      </c>
      <c r="F332" s="369">
        <v>30</v>
      </c>
      <c r="G332" s="369">
        <v>32</v>
      </c>
      <c r="H332" s="369" t="s">
        <v>71</v>
      </c>
      <c r="I332" s="369" t="s">
        <v>71</v>
      </c>
      <c r="J332" s="369">
        <v>26.000000000000004</v>
      </c>
      <c r="K332" s="369">
        <v>31</v>
      </c>
      <c r="L332" s="369" t="s">
        <v>71</v>
      </c>
      <c r="M332" s="369">
        <v>28</v>
      </c>
      <c r="N332" s="369" t="s">
        <v>71</v>
      </c>
      <c r="O332" s="369">
        <v>29</v>
      </c>
      <c r="P332" s="369" t="s">
        <v>71</v>
      </c>
      <c r="Q332" s="369">
        <v>29</v>
      </c>
      <c r="R332" s="369">
        <v>30</v>
      </c>
      <c r="S332" s="369">
        <v>33</v>
      </c>
    </row>
    <row r="333" spans="1:19" ht="12.75" customHeight="1" x14ac:dyDescent="0.2">
      <c r="A333" s="369">
        <v>2015</v>
      </c>
      <c r="B333" s="374">
        <v>42332</v>
      </c>
      <c r="C333" s="369" t="s">
        <v>71</v>
      </c>
      <c r="D333" s="369">
        <v>14</v>
      </c>
      <c r="E333" s="369">
        <v>32</v>
      </c>
      <c r="F333" s="369">
        <v>22.000000000000004</v>
      </c>
      <c r="G333" s="369">
        <v>26.000000000000004</v>
      </c>
      <c r="H333" s="369" t="s">
        <v>71</v>
      </c>
      <c r="I333" s="369" t="s">
        <v>71</v>
      </c>
      <c r="J333" s="369">
        <v>17</v>
      </c>
      <c r="K333" s="369">
        <v>23</v>
      </c>
      <c r="L333" s="369" t="s">
        <v>71</v>
      </c>
      <c r="M333" s="369">
        <v>25</v>
      </c>
      <c r="N333" s="369" t="s">
        <v>71</v>
      </c>
      <c r="O333" s="369">
        <v>17</v>
      </c>
      <c r="P333" s="369" t="s">
        <v>71</v>
      </c>
      <c r="Q333" s="369">
        <v>22.000000000000004</v>
      </c>
      <c r="R333" s="369">
        <v>20</v>
      </c>
      <c r="S333" s="369">
        <v>28</v>
      </c>
    </row>
    <row r="334" spans="1:19" ht="12.75" customHeight="1" x14ac:dyDescent="0.2">
      <c r="A334" s="369">
        <v>2015</v>
      </c>
      <c r="B334" s="374">
        <v>42333</v>
      </c>
      <c r="C334" s="369" t="s">
        <v>71</v>
      </c>
      <c r="D334" s="369">
        <v>10</v>
      </c>
      <c r="E334" s="369">
        <v>33</v>
      </c>
      <c r="F334" s="369">
        <v>26.000000000000004</v>
      </c>
      <c r="G334" s="369">
        <v>30</v>
      </c>
      <c r="H334" s="369" t="s">
        <v>71</v>
      </c>
      <c r="I334" s="369" t="s">
        <v>71</v>
      </c>
      <c r="J334" s="369">
        <v>22.000000000000004</v>
      </c>
      <c r="K334" s="369">
        <v>23</v>
      </c>
      <c r="L334" s="369" t="s">
        <v>71</v>
      </c>
      <c r="M334" s="369">
        <v>29</v>
      </c>
      <c r="N334" s="369" t="s">
        <v>71</v>
      </c>
      <c r="O334" s="369">
        <v>13.000000000000002</v>
      </c>
      <c r="P334" s="369" t="s">
        <v>71</v>
      </c>
      <c r="Q334" s="369">
        <v>25</v>
      </c>
      <c r="R334" s="369">
        <v>13.000000000000002</v>
      </c>
      <c r="S334" s="369">
        <v>29</v>
      </c>
    </row>
    <row r="335" spans="1:19" ht="12.75" customHeight="1" x14ac:dyDescent="0.2">
      <c r="A335" s="369">
        <v>2015</v>
      </c>
      <c r="B335" s="374">
        <v>42334</v>
      </c>
      <c r="C335" s="369" t="s">
        <v>71</v>
      </c>
      <c r="D335" s="369">
        <v>26.000000000000004</v>
      </c>
      <c r="E335" s="369">
        <v>39</v>
      </c>
      <c r="F335" s="369">
        <v>28</v>
      </c>
      <c r="G335" s="369">
        <v>32</v>
      </c>
      <c r="H335" s="369" t="s">
        <v>71</v>
      </c>
      <c r="I335" s="369" t="s">
        <v>71</v>
      </c>
      <c r="J335" s="369">
        <v>25</v>
      </c>
      <c r="K335" s="369">
        <v>27</v>
      </c>
      <c r="L335" s="369" t="s">
        <v>71</v>
      </c>
      <c r="M335" s="369">
        <v>38</v>
      </c>
      <c r="N335" s="369" t="s">
        <v>71</v>
      </c>
      <c r="O335" s="369">
        <v>19</v>
      </c>
      <c r="P335" s="369" t="s">
        <v>71</v>
      </c>
      <c r="Q335" s="369">
        <v>29</v>
      </c>
      <c r="R335" s="369">
        <v>27</v>
      </c>
      <c r="S335" s="369">
        <v>38</v>
      </c>
    </row>
    <row r="336" spans="1:19" ht="12.75" customHeight="1" x14ac:dyDescent="0.2">
      <c r="A336" s="369">
        <v>2015</v>
      </c>
      <c r="B336" s="374">
        <v>42335</v>
      </c>
      <c r="C336" s="369" t="s">
        <v>71</v>
      </c>
      <c r="D336" s="369">
        <v>23</v>
      </c>
      <c r="E336" s="369">
        <v>36.000000000000007</v>
      </c>
      <c r="F336" s="369">
        <v>26.000000000000004</v>
      </c>
      <c r="G336" s="369">
        <v>38</v>
      </c>
      <c r="H336" s="369" t="s">
        <v>71</v>
      </c>
      <c r="I336" s="369" t="s">
        <v>71</v>
      </c>
      <c r="J336" s="369">
        <v>29</v>
      </c>
      <c r="K336" s="369">
        <v>33</v>
      </c>
      <c r="L336" s="369" t="s">
        <v>71</v>
      </c>
      <c r="M336" s="369">
        <v>30</v>
      </c>
      <c r="N336" s="369" t="s">
        <v>71</v>
      </c>
      <c r="O336" s="369">
        <v>20</v>
      </c>
      <c r="P336" s="369" t="s">
        <v>71</v>
      </c>
      <c r="Q336" s="369">
        <v>22.000000000000004</v>
      </c>
      <c r="R336" s="369">
        <v>27</v>
      </c>
      <c r="S336" s="369">
        <v>30</v>
      </c>
    </row>
    <row r="337" spans="1:19" ht="12.75" customHeight="1" x14ac:dyDescent="0.2">
      <c r="A337" s="369">
        <v>2015</v>
      </c>
      <c r="B337" s="374">
        <v>42336</v>
      </c>
      <c r="C337" s="369" t="s">
        <v>71</v>
      </c>
      <c r="D337" s="369">
        <v>12</v>
      </c>
      <c r="E337" s="369">
        <v>28</v>
      </c>
      <c r="F337" s="369">
        <v>10</v>
      </c>
      <c r="G337" s="369">
        <v>19</v>
      </c>
      <c r="H337" s="369" t="s">
        <v>71</v>
      </c>
      <c r="I337" s="369" t="s">
        <v>71</v>
      </c>
      <c r="J337" s="369">
        <v>13.000000000000002</v>
      </c>
      <c r="K337" s="369">
        <v>13.000000000000002</v>
      </c>
      <c r="L337" s="369" t="s">
        <v>71</v>
      </c>
      <c r="M337" s="369">
        <v>21</v>
      </c>
      <c r="N337" s="369" t="s">
        <v>71</v>
      </c>
      <c r="O337" s="369">
        <v>12</v>
      </c>
      <c r="P337" s="369" t="s">
        <v>71</v>
      </c>
      <c r="Q337" s="369">
        <v>16</v>
      </c>
      <c r="R337" s="369">
        <v>12</v>
      </c>
      <c r="S337" s="369">
        <v>18.000000000000004</v>
      </c>
    </row>
    <row r="338" spans="1:19" ht="12.75" customHeight="1" x14ac:dyDescent="0.2">
      <c r="A338" s="369">
        <v>2015</v>
      </c>
      <c r="B338" s="374">
        <v>42337</v>
      </c>
      <c r="C338" s="369" t="s">
        <v>71</v>
      </c>
      <c r="D338" s="369">
        <v>22.000000000000004</v>
      </c>
      <c r="E338" s="369">
        <v>24</v>
      </c>
      <c r="F338" s="369">
        <v>18.000000000000004</v>
      </c>
      <c r="G338" s="369">
        <v>29</v>
      </c>
      <c r="H338" s="369" t="s">
        <v>71</v>
      </c>
      <c r="I338" s="369" t="s">
        <v>71</v>
      </c>
      <c r="J338" s="369">
        <v>23</v>
      </c>
      <c r="K338" s="369">
        <v>22.000000000000004</v>
      </c>
      <c r="L338" s="369" t="s">
        <v>71</v>
      </c>
      <c r="M338" s="369">
        <v>19</v>
      </c>
      <c r="N338" s="369" t="s">
        <v>71</v>
      </c>
      <c r="O338" s="369">
        <v>20</v>
      </c>
      <c r="P338" s="369" t="s">
        <v>71</v>
      </c>
      <c r="Q338" s="369">
        <v>20</v>
      </c>
      <c r="R338" s="369">
        <v>21</v>
      </c>
      <c r="S338" s="369">
        <v>27</v>
      </c>
    </row>
    <row r="339" spans="1:19" ht="12.75" customHeight="1" x14ac:dyDescent="0.2">
      <c r="A339" s="369">
        <v>2015</v>
      </c>
      <c r="B339" s="374">
        <v>42338</v>
      </c>
      <c r="C339" s="369" t="s">
        <v>71</v>
      </c>
      <c r="D339" s="369">
        <v>14</v>
      </c>
      <c r="E339" s="369">
        <v>35</v>
      </c>
      <c r="F339" s="369">
        <v>12</v>
      </c>
      <c r="G339" s="369">
        <v>24</v>
      </c>
      <c r="H339" s="369" t="s">
        <v>71</v>
      </c>
      <c r="I339" s="369" t="s">
        <v>71</v>
      </c>
      <c r="J339" s="369">
        <v>15.000000000000002</v>
      </c>
      <c r="K339" s="369">
        <v>17</v>
      </c>
      <c r="L339" s="369" t="s">
        <v>71</v>
      </c>
      <c r="M339" s="369">
        <v>34</v>
      </c>
      <c r="N339" s="369" t="s">
        <v>71</v>
      </c>
      <c r="O339" s="369">
        <v>15.000000000000002</v>
      </c>
      <c r="P339" s="369" t="s">
        <v>71</v>
      </c>
      <c r="Q339" s="369">
        <v>14</v>
      </c>
      <c r="R339" s="369">
        <v>9.0000000000000018</v>
      </c>
      <c r="S339" s="369">
        <v>18.000000000000004</v>
      </c>
    </row>
    <row r="340" spans="1:19" ht="12.75" customHeight="1" x14ac:dyDescent="0.2">
      <c r="A340" s="369">
        <v>2015</v>
      </c>
      <c r="B340" s="374">
        <v>42339</v>
      </c>
      <c r="C340" s="369" t="s">
        <v>71</v>
      </c>
      <c r="D340" s="369">
        <v>14</v>
      </c>
      <c r="E340" s="369">
        <v>38</v>
      </c>
      <c r="F340" s="369">
        <v>25</v>
      </c>
      <c r="G340" s="369">
        <v>24</v>
      </c>
      <c r="H340" s="369" t="s">
        <v>71</v>
      </c>
      <c r="I340" s="369" t="s">
        <v>71</v>
      </c>
      <c r="J340" s="369">
        <v>5</v>
      </c>
      <c r="K340" s="369">
        <v>29</v>
      </c>
      <c r="L340" s="369" t="s">
        <v>71</v>
      </c>
      <c r="M340" s="369">
        <v>34</v>
      </c>
      <c r="N340" s="369" t="s">
        <v>71</v>
      </c>
      <c r="O340" s="369">
        <v>9.0000000000000018</v>
      </c>
      <c r="P340" s="369" t="s">
        <v>71</v>
      </c>
      <c r="Q340" s="369">
        <v>29</v>
      </c>
      <c r="R340" s="369">
        <v>29</v>
      </c>
      <c r="S340" s="369">
        <v>32</v>
      </c>
    </row>
    <row r="341" spans="1:19" ht="12.75" customHeight="1" x14ac:dyDescent="0.2">
      <c r="A341" s="369">
        <v>2015</v>
      </c>
      <c r="B341" s="374">
        <v>42340</v>
      </c>
      <c r="C341" s="369" t="s">
        <v>71</v>
      </c>
      <c r="D341" s="369">
        <v>3</v>
      </c>
      <c r="E341" s="369">
        <v>21</v>
      </c>
      <c r="F341" s="369">
        <v>12</v>
      </c>
      <c r="G341" s="369">
        <v>14</v>
      </c>
      <c r="H341" s="369" t="s">
        <v>71</v>
      </c>
      <c r="I341" s="369" t="s">
        <v>71</v>
      </c>
      <c r="J341" s="369">
        <v>9.0000000000000018</v>
      </c>
      <c r="K341" s="369">
        <v>12</v>
      </c>
      <c r="L341" s="369" t="s">
        <v>71</v>
      </c>
      <c r="M341" s="369">
        <v>17</v>
      </c>
      <c r="N341" s="369" t="s">
        <v>71</v>
      </c>
      <c r="O341" s="369">
        <v>7</v>
      </c>
      <c r="P341" s="369" t="s">
        <v>71</v>
      </c>
      <c r="Q341" s="369">
        <v>14</v>
      </c>
      <c r="R341" s="369">
        <v>10</v>
      </c>
      <c r="S341" s="369">
        <v>15.000000000000002</v>
      </c>
    </row>
    <row r="342" spans="1:19" ht="12.75" customHeight="1" x14ac:dyDescent="0.2">
      <c r="A342" s="369">
        <v>2015</v>
      </c>
      <c r="B342" s="374">
        <v>42341</v>
      </c>
      <c r="C342" s="369" t="s">
        <v>71</v>
      </c>
      <c r="D342" s="369">
        <v>18.000000000000004</v>
      </c>
      <c r="E342" s="369">
        <v>27</v>
      </c>
      <c r="F342" s="369">
        <v>23</v>
      </c>
      <c r="G342" s="369">
        <v>27</v>
      </c>
      <c r="H342" s="369" t="s">
        <v>71</v>
      </c>
      <c r="I342" s="369" t="s">
        <v>71</v>
      </c>
      <c r="J342" s="369">
        <v>26.000000000000004</v>
      </c>
      <c r="K342" s="369">
        <v>28</v>
      </c>
      <c r="L342" s="369" t="s">
        <v>71</v>
      </c>
      <c r="M342" s="369">
        <v>25</v>
      </c>
      <c r="N342" s="369" t="s">
        <v>71</v>
      </c>
      <c r="O342" s="369">
        <v>23</v>
      </c>
      <c r="P342" s="369" t="s">
        <v>71</v>
      </c>
      <c r="Q342" s="369">
        <v>27</v>
      </c>
      <c r="R342" s="369">
        <v>25</v>
      </c>
      <c r="S342" s="369">
        <v>28</v>
      </c>
    </row>
    <row r="343" spans="1:19" ht="12.75" customHeight="1" x14ac:dyDescent="0.2">
      <c r="A343" s="369">
        <v>2015</v>
      </c>
      <c r="B343" s="374">
        <v>42342</v>
      </c>
      <c r="C343" s="369" t="s">
        <v>71</v>
      </c>
      <c r="D343" s="369">
        <v>21</v>
      </c>
      <c r="E343" s="369">
        <v>25</v>
      </c>
      <c r="F343" s="369">
        <v>19</v>
      </c>
      <c r="G343" s="369">
        <v>26.000000000000004</v>
      </c>
      <c r="H343" s="369" t="s">
        <v>71</v>
      </c>
      <c r="I343" s="369" t="s">
        <v>71</v>
      </c>
      <c r="J343" s="369">
        <v>23</v>
      </c>
      <c r="K343" s="369">
        <v>23</v>
      </c>
      <c r="L343" s="369" t="s">
        <v>71</v>
      </c>
      <c r="M343" s="369">
        <v>24</v>
      </c>
      <c r="N343" s="369" t="s">
        <v>71</v>
      </c>
      <c r="O343" s="369">
        <v>22.000000000000004</v>
      </c>
      <c r="P343" s="369" t="s">
        <v>71</v>
      </c>
      <c r="Q343" s="369">
        <v>24</v>
      </c>
      <c r="R343" s="369">
        <v>22.000000000000004</v>
      </c>
      <c r="S343" s="369">
        <v>26.000000000000004</v>
      </c>
    </row>
    <row r="344" spans="1:19" ht="12.75" customHeight="1" x14ac:dyDescent="0.2">
      <c r="A344" s="369">
        <v>2015</v>
      </c>
      <c r="B344" s="374">
        <v>42343</v>
      </c>
      <c r="C344" s="369" t="s">
        <v>71</v>
      </c>
      <c r="D344" s="369">
        <v>14</v>
      </c>
      <c r="E344" s="369">
        <v>25</v>
      </c>
      <c r="F344" s="369">
        <v>15.000000000000002</v>
      </c>
      <c r="G344" s="369">
        <v>27</v>
      </c>
      <c r="H344" s="369" t="s">
        <v>71</v>
      </c>
      <c r="I344" s="369" t="s">
        <v>71</v>
      </c>
      <c r="J344" s="369">
        <v>19</v>
      </c>
      <c r="K344" s="369">
        <v>22.000000000000004</v>
      </c>
      <c r="L344" s="369" t="s">
        <v>71</v>
      </c>
      <c r="M344" s="369">
        <v>20</v>
      </c>
      <c r="N344" s="369" t="s">
        <v>71</v>
      </c>
      <c r="O344" s="369">
        <v>15.000000000000002</v>
      </c>
      <c r="P344" s="369" t="s">
        <v>71</v>
      </c>
      <c r="Q344" s="369">
        <v>26.000000000000004</v>
      </c>
      <c r="R344" s="369">
        <v>22.000000000000004</v>
      </c>
      <c r="S344" s="369">
        <v>27</v>
      </c>
    </row>
    <row r="345" spans="1:19" ht="12.75" customHeight="1" x14ac:dyDescent="0.2">
      <c r="A345" s="369">
        <v>2015</v>
      </c>
      <c r="B345" s="374">
        <v>42344</v>
      </c>
      <c r="C345" s="369" t="s">
        <v>71</v>
      </c>
      <c r="D345" s="369">
        <v>16</v>
      </c>
      <c r="E345" s="369">
        <v>29</v>
      </c>
      <c r="F345" s="369">
        <v>14</v>
      </c>
      <c r="G345" s="369">
        <v>22.000000000000004</v>
      </c>
      <c r="H345" s="369" t="s">
        <v>71</v>
      </c>
      <c r="I345" s="369" t="s">
        <v>71</v>
      </c>
      <c r="J345" s="369">
        <v>5</v>
      </c>
      <c r="K345" s="369">
        <v>18.000000000000004</v>
      </c>
      <c r="L345" s="369" t="s">
        <v>71</v>
      </c>
      <c r="M345" s="369">
        <v>20</v>
      </c>
      <c r="N345" s="369" t="s">
        <v>71</v>
      </c>
      <c r="O345" s="369">
        <v>13.000000000000002</v>
      </c>
      <c r="P345" s="369" t="s">
        <v>71</v>
      </c>
      <c r="Q345" s="369">
        <v>17</v>
      </c>
      <c r="R345" s="369">
        <v>17</v>
      </c>
      <c r="S345" s="369">
        <v>20</v>
      </c>
    </row>
    <row r="346" spans="1:19" ht="12.75" customHeight="1" x14ac:dyDescent="0.2">
      <c r="A346" s="369">
        <v>2015</v>
      </c>
      <c r="B346" s="374">
        <v>42345</v>
      </c>
      <c r="C346" s="369" t="s">
        <v>71</v>
      </c>
      <c r="D346" s="369">
        <v>15.000000000000002</v>
      </c>
      <c r="E346" s="369">
        <v>25</v>
      </c>
      <c r="F346" s="369">
        <v>10</v>
      </c>
      <c r="G346" s="369">
        <v>28</v>
      </c>
      <c r="H346" s="369" t="s">
        <v>71</v>
      </c>
      <c r="I346" s="369" t="s">
        <v>71</v>
      </c>
      <c r="J346" s="369">
        <v>18.000000000000004</v>
      </c>
      <c r="K346" s="369">
        <v>18.000000000000004</v>
      </c>
      <c r="L346" s="369" t="s">
        <v>71</v>
      </c>
      <c r="M346" s="369">
        <v>16</v>
      </c>
      <c r="N346" s="369" t="s">
        <v>71</v>
      </c>
      <c r="O346" s="369">
        <v>13.000000000000002</v>
      </c>
      <c r="P346" s="369" t="s">
        <v>71</v>
      </c>
      <c r="Q346" s="369">
        <v>19</v>
      </c>
      <c r="R346" s="369">
        <v>15.000000000000002</v>
      </c>
      <c r="S346" s="369">
        <v>23</v>
      </c>
    </row>
    <row r="347" spans="1:19" ht="12.75" customHeight="1" x14ac:dyDescent="0.2">
      <c r="A347" s="369">
        <v>2015</v>
      </c>
      <c r="B347" s="374">
        <v>42346</v>
      </c>
      <c r="C347" s="369" t="s">
        <v>71</v>
      </c>
      <c r="D347" s="369">
        <v>17</v>
      </c>
      <c r="E347" s="369">
        <v>20</v>
      </c>
      <c r="F347" s="369">
        <v>17</v>
      </c>
      <c r="G347" s="369">
        <v>24</v>
      </c>
      <c r="H347" s="369" t="s">
        <v>71</v>
      </c>
      <c r="I347" s="369" t="s">
        <v>71</v>
      </c>
      <c r="J347" s="369">
        <v>19</v>
      </c>
      <c r="K347" s="369">
        <v>24</v>
      </c>
      <c r="L347" s="369" t="s">
        <v>71</v>
      </c>
      <c r="M347" s="369">
        <v>16</v>
      </c>
      <c r="N347" s="369" t="s">
        <v>71</v>
      </c>
      <c r="O347" s="369">
        <v>16</v>
      </c>
      <c r="P347" s="369" t="s">
        <v>71</v>
      </c>
      <c r="Q347" s="369">
        <v>23</v>
      </c>
      <c r="R347" s="369">
        <v>20</v>
      </c>
      <c r="S347" s="369">
        <v>26.000000000000004</v>
      </c>
    </row>
    <row r="348" spans="1:19" ht="12.75" customHeight="1" x14ac:dyDescent="0.2">
      <c r="A348" s="369">
        <v>2015</v>
      </c>
      <c r="B348" s="374">
        <v>42347</v>
      </c>
      <c r="C348" s="369" t="s">
        <v>71</v>
      </c>
      <c r="D348" s="369">
        <v>32</v>
      </c>
      <c r="E348" s="369">
        <v>40</v>
      </c>
      <c r="F348" s="369">
        <v>32</v>
      </c>
      <c r="G348" s="369">
        <v>34</v>
      </c>
      <c r="H348" s="369" t="s">
        <v>71</v>
      </c>
      <c r="I348" s="369" t="s">
        <v>71</v>
      </c>
      <c r="J348" s="369">
        <v>19</v>
      </c>
      <c r="K348" s="369">
        <v>35</v>
      </c>
      <c r="L348" s="369" t="s">
        <v>71</v>
      </c>
      <c r="M348" s="369">
        <v>37.000000000000007</v>
      </c>
      <c r="N348" s="369" t="s">
        <v>71</v>
      </c>
      <c r="O348" s="369">
        <v>18.000000000000004</v>
      </c>
      <c r="P348" s="369" t="s">
        <v>71</v>
      </c>
      <c r="Q348" s="369">
        <v>35</v>
      </c>
      <c r="R348" s="369">
        <v>34</v>
      </c>
      <c r="S348" s="369">
        <v>36.000000000000007</v>
      </c>
    </row>
    <row r="349" spans="1:19" ht="12.75" customHeight="1" x14ac:dyDescent="0.2">
      <c r="A349" s="369">
        <v>2015</v>
      </c>
      <c r="B349" s="374">
        <v>42348</v>
      </c>
      <c r="C349" s="369" t="s">
        <v>71</v>
      </c>
      <c r="D349" s="369">
        <v>15.000000000000002</v>
      </c>
      <c r="E349" s="369">
        <v>31</v>
      </c>
      <c r="F349" s="369">
        <v>17</v>
      </c>
      <c r="G349" s="369">
        <v>31</v>
      </c>
      <c r="H349" s="369" t="s">
        <v>71</v>
      </c>
      <c r="I349" s="369" t="s">
        <v>71</v>
      </c>
      <c r="J349" s="369">
        <v>22.000000000000004</v>
      </c>
      <c r="K349" s="369">
        <v>28</v>
      </c>
      <c r="L349" s="369" t="s">
        <v>71</v>
      </c>
      <c r="M349" s="369">
        <v>26.000000000000004</v>
      </c>
      <c r="N349" s="369" t="s">
        <v>71</v>
      </c>
      <c r="O349" s="369">
        <v>24</v>
      </c>
      <c r="P349" s="369" t="s">
        <v>71</v>
      </c>
      <c r="Q349" s="369">
        <v>29</v>
      </c>
      <c r="R349" s="369">
        <v>31</v>
      </c>
      <c r="S349" s="369">
        <v>34</v>
      </c>
    </row>
    <row r="350" spans="1:19" ht="12.75" customHeight="1" x14ac:dyDescent="0.2">
      <c r="A350" s="369">
        <v>2015</v>
      </c>
      <c r="B350" s="374">
        <v>42349</v>
      </c>
      <c r="C350" s="369" t="s">
        <v>71</v>
      </c>
      <c r="D350" s="369">
        <v>10</v>
      </c>
      <c r="E350" s="369">
        <v>28</v>
      </c>
      <c r="F350" s="369">
        <v>11.000000000000002</v>
      </c>
      <c r="G350" s="369">
        <v>19</v>
      </c>
      <c r="H350" s="369" t="s">
        <v>71</v>
      </c>
      <c r="I350" s="369" t="s">
        <v>71</v>
      </c>
      <c r="J350" s="369">
        <v>12</v>
      </c>
      <c r="K350" s="369">
        <v>13.000000000000002</v>
      </c>
      <c r="L350" s="369" t="s">
        <v>71</v>
      </c>
      <c r="M350" s="369">
        <v>24</v>
      </c>
      <c r="N350" s="369" t="s">
        <v>71</v>
      </c>
      <c r="O350" s="369">
        <v>8</v>
      </c>
      <c r="P350" s="369" t="s">
        <v>71</v>
      </c>
      <c r="Q350" s="369">
        <v>7</v>
      </c>
      <c r="R350" s="369">
        <v>12</v>
      </c>
      <c r="S350" s="369">
        <v>7</v>
      </c>
    </row>
    <row r="351" spans="1:19" ht="12.75" customHeight="1" x14ac:dyDescent="0.2">
      <c r="A351" s="369">
        <v>2015</v>
      </c>
      <c r="B351" s="374">
        <v>42350</v>
      </c>
      <c r="C351" s="369" t="s">
        <v>71</v>
      </c>
      <c r="D351" s="369">
        <v>8</v>
      </c>
      <c r="E351" s="369">
        <v>24</v>
      </c>
      <c r="F351" s="369">
        <v>19</v>
      </c>
      <c r="G351" s="369">
        <v>21</v>
      </c>
      <c r="H351" s="369" t="s">
        <v>71</v>
      </c>
      <c r="I351" s="369" t="s">
        <v>71</v>
      </c>
      <c r="J351" s="369">
        <v>2</v>
      </c>
      <c r="K351" s="369">
        <v>16</v>
      </c>
      <c r="L351" s="369" t="s">
        <v>71</v>
      </c>
      <c r="M351" s="369">
        <v>32</v>
      </c>
      <c r="N351" s="369" t="s">
        <v>71</v>
      </c>
      <c r="O351" s="369">
        <v>9.0000000000000018</v>
      </c>
      <c r="P351" s="369" t="s">
        <v>71</v>
      </c>
      <c r="Q351" s="369">
        <v>19</v>
      </c>
      <c r="R351" s="369">
        <v>17</v>
      </c>
      <c r="S351" s="369">
        <v>19</v>
      </c>
    </row>
    <row r="352" spans="1:19" ht="12.75" customHeight="1" x14ac:dyDescent="0.2">
      <c r="A352" s="369">
        <v>2015</v>
      </c>
      <c r="B352" s="374">
        <v>42351</v>
      </c>
      <c r="C352" s="369" t="s">
        <v>71</v>
      </c>
      <c r="D352" s="369">
        <v>11.000000000000002</v>
      </c>
      <c r="E352" s="369">
        <v>13.000000000000002</v>
      </c>
      <c r="F352" s="369">
        <v>10</v>
      </c>
      <c r="G352" s="369">
        <v>21</v>
      </c>
      <c r="H352" s="369" t="s">
        <v>71</v>
      </c>
      <c r="I352" s="369" t="s">
        <v>71</v>
      </c>
      <c r="J352" s="369">
        <v>8</v>
      </c>
      <c r="K352" s="369">
        <v>18.000000000000004</v>
      </c>
      <c r="L352" s="369" t="s">
        <v>71</v>
      </c>
      <c r="M352" s="369">
        <v>18.000000000000004</v>
      </c>
      <c r="N352" s="369" t="s">
        <v>71</v>
      </c>
      <c r="O352" s="369">
        <v>6</v>
      </c>
      <c r="P352" s="369" t="s">
        <v>71</v>
      </c>
      <c r="Q352" s="369">
        <v>17</v>
      </c>
      <c r="R352" s="369">
        <v>17</v>
      </c>
      <c r="S352" s="369">
        <v>19</v>
      </c>
    </row>
    <row r="353" spans="1:19" ht="12.75" customHeight="1" x14ac:dyDescent="0.2">
      <c r="A353" s="369">
        <v>2015</v>
      </c>
      <c r="B353" s="374">
        <v>42352</v>
      </c>
      <c r="C353" s="369" t="s">
        <v>71</v>
      </c>
      <c r="D353" s="369">
        <v>26.000000000000004</v>
      </c>
      <c r="E353" s="369">
        <v>33</v>
      </c>
      <c r="F353" s="369">
        <v>23</v>
      </c>
      <c r="G353" s="369">
        <v>31</v>
      </c>
      <c r="H353" s="369" t="s">
        <v>71</v>
      </c>
      <c r="I353" s="369" t="s">
        <v>71</v>
      </c>
      <c r="J353" s="369">
        <v>29</v>
      </c>
      <c r="K353" s="369">
        <v>29</v>
      </c>
      <c r="L353" s="369" t="s">
        <v>71</v>
      </c>
      <c r="M353" s="369">
        <v>31</v>
      </c>
      <c r="N353" s="369" t="s">
        <v>71</v>
      </c>
      <c r="O353" s="369">
        <v>28</v>
      </c>
      <c r="P353" s="369" t="s">
        <v>71</v>
      </c>
      <c r="Q353" s="369">
        <v>30</v>
      </c>
      <c r="R353" s="369">
        <v>29</v>
      </c>
      <c r="S353" s="369">
        <v>30</v>
      </c>
    </row>
    <row r="354" spans="1:19" ht="12.75" customHeight="1" x14ac:dyDescent="0.2">
      <c r="A354" s="369">
        <v>2015</v>
      </c>
      <c r="B354" s="374">
        <v>42353</v>
      </c>
      <c r="C354" s="369" t="s">
        <v>71</v>
      </c>
      <c r="D354" s="369">
        <v>16</v>
      </c>
      <c r="E354" s="369">
        <v>27</v>
      </c>
      <c r="F354" s="369">
        <v>17</v>
      </c>
      <c r="G354" s="369">
        <v>22.000000000000004</v>
      </c>
      <c r="H354" s="369" t="s">
        <v>71</v>
      </c>
      <c r="I354" s="369" t="s">
        <v>71</v>
      </c>
      <c r="J354" s="369">
        <v>20</v>
      </c>
      <c r="K354" s="369">
        <v>22.000000000000004</v>
      </c>
      <c r="L354" s="369" t="s">
        <v>71</v>
      </c>
      <c r="M354" s="369">
        <v>22.000000000000004</v>
      </c>
      <c r="N354" s="369" t="s">
        <v>71</v>
      </c>
      <c r="O354" s="369">
        <v>23</v>
      </c>
      <c r="P354" s="369" t="s">
        <v>71</v>
      </c>
      <c r="Q354" s="369">
        <v>22.000000000000004</v>
      </c>
      <c r="R354" s="369">
        <v>22.000000000000004</v>
      </c>
      <c r="S354" s="369">
        <v>22.000000000000004</v>
      </c>
    </row>
    <row r="355" spans="1:19" ht="12.75" customHeight="1" x14ac:dyDescent="0.2">
      <c r="A355" s="369">
        <v>2015</v>
      </c>
      <c r="B355" s="374">
        <v>42354</v>
      </c>
      <c r="C355" s="369" t="s">
        <v>71</v>
      </c>
      <c r="D355" s="369">
        <v>13.000000000000002</v>
      </c>
      <c r="E355" s="369">
        <v>19</v>
      </c>
      <c r="F355" s="369">
        <v>17</v>
      </c>
      <c r="G355" s="369">
        <v>15.000000000000002</v>
      </c>
      <c r="H355" s="369" t="s">
        <v>71</v>
      </c>
      <c r="I355" s="369" t="s">
        <v>71</v>
      </c>
      <c r="J355" s="369">
        <v>14</v>
      </c>
      <c r="K355" s="369">
        <v>16</v>
      </c>
      <c r="L355" s="369" t="s">
        <v>71</v>
      </c>
      <c r="M355" s="369">
        <v>16</v>
      </c>
      <c r="N355" s="369" t="s">
        <v>71</v>
      </c>
      <c r="O355" s="369">
        <v>11.000000000000002</v>
      </c>
      <c r="P355" s="369" t="s">
        <v>71</v>
      </c>
      <c r="Q355" s="369">
        <v>15.000000000000002</v>
      </c>
      <c r="R355" s="369">
        <v>14</v>
      </c>
      <c r="S355" s="369">
        <v>17</v>
      </c>
    </row>
    <row r="356" spans="1:19" ht="12.75" customHeight="1" x14ac:dyDescent="0.2">
      <c r="A356" s="369">
        <v>2015</v>
      </c>
      <c r="B356" s="374">
        <v>42355</v>
      </c>
      <c r="C356" s="369" t="s">
        <v>71</v>
      </c>
      <c r="D356" s="369">
        <v>16</v>
      </c>
      <c r="E356" s="369">
        <v>32</v>
      </c>
      <c r="F356" s="369">
        <v>8</v>
      </c>
      <c r="G356" s="369">
        <v>16</v>
      </c>
      <c r="H356" s="369" t="s">
        <v>71</v>
      </c>
      <c r="I356" s="369" t="s">
        <v>71</v>
      </c>
      <c r="J356" s="369">
        <v>6</v>
      </c>
      <c r="K356" s="369">
        <v>11.000000000000002</v>
      </c>
      <c r="L356" s="369" t="s">
        <v>71</v>
      </c>
      <c r="M356" s="369">
        <v>18.000000000000004</v>
      </c>
      <c r="N356" s="369" t="s">
        <v>71</v>
      </c>
      <c r="O356" s="369">
        <v>5</v>
      </c>
      <c r="P356" s="369" t="s">
        <v>71</v>
      </c>
      <c r="Q356" s="369">
        <v>9.0000000000000018</v>
      </c>
      <c r="R356" s="369">
        <v>9.0000000000000018</v>
      </c>
      <c r="S356" s="369">
        <v>12</v>
      </c>
    </row>
    <row r="357" spans="1:19" ht="12.75" customHeight="1" x14ac:dyDescent="0.2">
      <c r="A357" s="369">
        <v>2015</v>
      </c>
      <c r="B357" s="374">
        <v>42356</v>
      </c>
      <c r="C357" s="369" t="s">
        <v>71</v>
      </c>
      <c r="D357" s="369">
        <v>19</v>
      </c>
      <c r="E357" s="369">
        <v>24</v>
      </c>
      <c r="F357" s="369">
        <v>21</v>
      </c>
      <c r="G357" s="369">
        <v>25</v>
      </c>
      <c r="H357" s="369" t="s">
        <v>71</v>
      </c>
      <c r="I357" s="369" t="s">
        <v>71</v>
      </c>
      <c r="J357" s="369">
        <v>24</v>
      </c>
      <c r="K357" s="369">
        <v>25</v>
      </c>
      <c r="L357" s="369" t="s">
        <v>71</v>
      </c>
      <c r="M357" s="369">
        <v>23</v>
      </c>
      <c r="N357" s="369" t="s">
        <v>71</v>
      </c>
      <c r="O357" s="369">
        <v>22.000000000000004</v>
      </c>
      <c r="P357" s="369" t="s">
        <v>71</v>
      </c>
      <c r="Q357" s="369">
        <v>25</v>
      </c>
      <c r="R357" s="369">
        <v>22.000000000000004</v>
      </c>
      <c r="S357" s="369">
        <v>26.000000000000004</v>
      </c>
    </row>
    <row r="358" spans="1:19" ht="12.75" customHeight="1" x14ac:dyDescent="0.2">
      <c r="A358" s="369">
        <v>2015</v>
      </c>
      <c r="B358" s="374">
        <v>42357</v>
      </c>
      <c r="C358" s="369" t="s">
        <v>71</v>
      </c>
      <c r="D358" s="369">
        <v>25</v>
      </c>
      <c r="E358" s="369">
        <v>33</v>
      </c>
      <c r="F358" s="369">
        <v>25</v>
      </c>
      <c r="G358" s="369">
        <v>29</v>
      </c>
      <c r="H358" s="369" t="s">
        <v>71</v>
      </c>
      <c r="I358" s="369" t="s">
        <v>71</v>
      </c>
      <c r="J358" s="369">
        <v>28</v>
      </c>
      <c r="K358" s="369">
        <v>29</v>
      </c>
      <c r="L358" s="369" t="s">
        <v>71</v>
      </c>
      <c r="M358" s="369">
        <v>30</v>
      </c>
      <c r="N358" s="369" t="s">
        <v>71</v>
      </c>
      <c r="O358" s="369">
        <v>27</v>
      </c>
      <c r="P358" s="369" t="s">
        <v>71</v>
      </c>
      <c r="Q358" s="369">
        <v>30</v>
      </c>
      <c r="R358" s="369">
        <v>28</v>
      </c>
      <c r="S358" s="369">
        <v>30</v>
      </c>
    </row>
    <row r="359" spans="1:19" ht="12.75" customHeight="1" x14ac:dyDescent="0.2">
      <c r="A359" s="369">
        <v>2015</v>
      </c>
      <c r="B359" s="374">
        <v>42358</v>
      </c>
      <c r="C359" s="369" t="s">
        <v>71</v>
      </c>
      <c r="D359" s="369">
        <v>29</v>
      </c>
      <c r="E359" s="369">
        <v>32</v>
      </c>
      <c r="F359" s="369">
        <v>25</v>
      </c>
      <c r="G359" s="369">
        <v>30</v>
      </c>
      <c r="H359" s="369" t="s">
        <v>71</v>
      </c>
      <c r="I359" s="369" t="s">
        <v>71</v>
      </c>
      <c r="J359" s="369">
        <v>27</v>
      </c>
      <c r="K359" s="369">
        <v>28</v>
      </c>
      <c r="L359" s="369" t="s">
        <v>71</v>
      </c>
      <c r="M359" s="369">
        <v>26.000000000000004</v>
      </c>
      <c r="N359" s="369" t="s">
        <v>71</v>
      </c>
      <c r="O359" s="369">
        <v>30</v>
      </c>
      <c r="P359" s="369" t="s">
        <v>71</v>
      </c>
      <c r="Q359" s="369">
        <v>28</v>
      </c>
      <c r="R359" s="369">
        <v>28</v>
      </c>
      <c r="S359" s="369">
        <v>28</v>
      </c>
    </row>
    <row r="360" spans="1:19" ht="12.75" customHeight="1" x14ac:dyDescent="0.2">
      <c r="A360" s="369">
        <v>2015</v>
      </c>
      <c r="B360" s="374">
        <v>42359</v>
      </c>
      <c r="C360" s="369" t="s">
        <v>71</v>
      </c>
      <c r="D360" s="369">
        <v>19</v>
      </c>
      <c r="E360" s="369">
        <v>36.000000000000007</v>
      </c>
      <c r="F360" s="369">
        <v>25</v>
      </c>
      <c r="G360" s="369">
        <v>26.000000000000004</v>
      </c>
      <c r="H360" s="369" t="s">
        <v>71</v>
      </c>
      <c r="I360" s="369" t="s">
        <v>71</v>
      </c>
      <c r="J360" s="369">
        <v>17</v>
      </c>
      <c r="K360" s="369">
        <v>23</v>
      </c>
      <c r="L360" s="369" t="s">
        <v>71</v>
      </c>
      <c r="M360" s="369">
        <v>32</v>
      </c>
      <c r="N360" s="369" t="s">
        <v>71</v>
      </c>
      <c r="O360" s="369">
        <v>11.000000000000002</v>
      </c>
      <c r="P360" s="369" t="s">
        <v>71</v>
      </c>
      <c r="Q360" s="369">
        <v>26.000000000000004</v>
      </c>
      <c r="R360" s="369">
        <v>28</v>
      </c>
      <c r="S360" s="369">
        <v>27</v>
      </c>
    </row>
    <row r="361" spans="1:19" ht="12.75" customHeight="1" x14ac:dyDescent="0.2">
      <c r="A361" s="369">
        <v>2015</v>
      </c>
      <c r="B361" s="374">
        <v>42360</v>
      </c>
      <c r="C361" s="369" t="s">
        <v>71</v>
      </c>
      <c r="D361" s="369">
        <v>14</v>
      </c>
      <c r="E361" s="369">
        <v>28</v>
      </c>
      <c r="F361" s="369">
        <v>11.000000000000002</v>
      </c>
      <c r="G361" s="369">
        <v>20</v>
      </c>
      <c r="H361" s="369" t="s">
        <v>71</v>
      </c>
      <c r="I361" s="369" t="s">
        <v>71</v>
      </c>
      <c r="J361" s="369">
        <v>3</v>
      </c>
      <c r="K361" s="369">
        <v>21</v>
      </c>
      <c r="L361" s="369" t="s">
        <v>71</v>
      </c>
      <c r="M361" s="369">
        <v>22.000000000000004</v>
      </c>
      <c r="N361" s="369" t="s">
        <v>71</v>
      </c>
      <c r="O361" s="369">
        <v>10</v>
      </c>
      <c r="P361" s="369" t="s">
        <v>71</v>
      </c>
      <c r="Q361" s="369">
        <v>18.000000000000004</v>
      </c>
      <c r="R361" s="369">
        <v>17</v>
      </c>
      <c r="S361" s="369">
        <v>21</v>
      </c>
    </row>
    <row r="362" spans="1:19" ht="12.75" customHeight="1" x14ac:dyDescent="0.2">
      <c r="A362" s="369">
        <v>2015</v>
      </c>
      <c r="B362" s="374">
        <v>42361</v>
      </c>
      <c r="C362" s="369" t="s">
        <v>71</v>
      </c>
      <c r="D362" s="369">
        <v>16</v>
      </c>
      <c r="E362" s="369">
        <v>29</v>
      </c>
      <c r="F362" s="369">
        <v>18.000000000000004</v>
      </c>
      <c r="G362" s="369">
        <v>20</v>
      </c>
      <c r="H362" s="369" t="s">
        <v>71</v>
      </c>
      <c r="I362" s="369" t="s">
        <v>71</v>
      </c>
      <c r="J362" s="369">
        <v>2</v>
      </c>
      <c r="K362" s="369">
        <v>18.000000000000004</v>
      </c>
      <c r="L362" s="369" t="s">
        <v>71</v>
      </c>
      <c r="M362" s="369">
        <v>26.000000000000004</v>
      </c>
      <c r="N362" s="369" t="s">
        <v>71</v>
      </c>
      <c r="O362" s="369">
        <v>9.0000000000000018</v>
      </c>
      <c r="P362" s="369" t="s">
        <v>71</v>
      </c>
      <c r="Q362" s="369">
        <v>19</v>
      </c>
      <c r="R362" s="369">
        <v>19</v>
      </c>
      <c r="S362" s="369">
        <v>21</v>
      </c>
    </row>
    <row r="363" spans="1:19" ht="12.75" customHeight="1" x14ac:dyDescent="0.2">
      <c r="A363" s="369">
        <v>2015</v>
      </c>
      <c r="B363" s="374">
        <v>42362</v>
      </c>
      <c r="C363" s="369" t="s">
        <v>71</v>
      </c>
      <c r="D363" s="369">
        <v>16</v>
      </c>
      <c r="E363" s="369">
        <v>20</v>
      </c>
      <c r="F363" s="369">
        <v>16</v>
      </c>
      <c r="G363" s="369">
        <v>26.000000000000004</v>
      </c>
      <c r="H363" s="369" t="s">
        <v>71</v>
      </c>
      <c r="I363" s="369" t="s">
        <v>71</v>
      </c>
      <c r="J363" s="369">
        <v>21</v>
      </c>
      <c r="K363" s="369">
        <v>20</v>
      </c>
      <c r="L363" s="369" t="s">
        <v>71</v>
      </c>
      <c r="M363" s="369">
        <v>20</v>
      </c>
      <c r="N363" s="369" t="s">
        <v>71</v>
      </c>
      <c r="O363" s="369">
        <v>16</v>
      </c>
      <c r="P363" s="369" t="s">
        <v>71</v>
      </c>
      <c r="Q363" s="369">
        <v>20</v>
      </c>
      <c r="R363" s="369">
        <v>21</v>
      </c>
      <c r="S363" s="369">
        <v>21</v>
      </c>
    </row>
    <row r="364" spans="1:19" ht="12.75" customHeight="1" x14ac:dyDescent="0.2">
      <c r="A364" s="369">
        <v>2015</v>
      </c>
      <c r="B364" s="374">
        <v>42363</v>
      </c>
      <c r="C364" s="369" t="s">
        <v>71</v>
      </c>
      <c r="D364" s="369">
        <v>24</v>
      </c>
      <c r="E364" s="369">
        <v>23</v>
      </c>
      <c r="F364" s="369">
        <v>14</v>
      </c>
      <c r="G364" s="369">
        <v>25</v>
      </c>
      <c r="H364" s="369" t="s">
        <v>71</v>
      </c>
      <c r="I364" s="369" t="s">
        <v>71</v>
      </c>
      <c r="J364" s="369">
        <v>26.000000000000004</v>
      </c>
      <c r="K364" s="369">
        <v>17</v>
      </c>
      <c r="L364" s="369" t="s">
        <v>71</v>
      </c>
      <c r="M364" s="369">
        <v>26.000000000000004</v>
      </c>
      <c r="N364" s="369" t="s">
        <v>71</v>
      </c>
      <c r="O364" s="369">
        <v>24</v>
      </c>
      <c r="P364" s="369" t="s">
        <v>71</v>
      </c>
      <c r="Q364" s="369">
        <v>19</v>
      </c>
      <c r="R364" s="369" t="s">
        <v>71</v>
      </c>
      <c r="S364" s="369">
        <v>20</v>
      </c>
    </row>
    <row r="365" spans="1:19" ht="12.75" customHeight="1" x14ac:dyDescent="0.2">
      <c r="A365" s="369">
        <v>2015</v>
      </c>
      <c r="B365" s="374">
        <v>42364</v>
      </c>
      <c r="C365" s="369" t="s">
        <v>71</v>
      </c>
      <c r="D365" s="369">
        <v>25</v>
      </c>
      <c r="E365" s="369">
        <v>35</v>
      </c>
      <c r="F365" s="369">
        <v>28</v>
      </c>
      <c r="G365" s="369">
        <v>30</v>
      </c>
      <c r="H365" s="369" t="s">
        <v>71</v>
      </c>
      <c r="I365" s="369" t="s">
        <v>71</v>
      </c>
      <c r="J365" s="369">
        <v>22.000000000000004</v>
      </c>
      <c r="K365" s="369">
        <v>28</v>
      </c>
      <c r="L365" s="369" t="s">
        <v>71</v>
      </c>
      <c r="M365" s="369">
        <v>33</v>
      </c>
      <c r="N365" s="369" t="s">
        <v>71</v>
      </c>
      <c r="O365" s="369">
        <v>24</v>
      </c>
      <c r="P365" s="369" t="s">
        <v>71</v>
      </c>
      <c r="Q365" s="369">
        <v>29</v>
      </c>
      <c r="R365" s="369">
        <v>9.0000000000000018</v>
      </c>
      <c r="S365" s="369">
        <v>30</v>
      </c>
    </row>
    <row r="366" spans="1:19" ht="12.75" customHeight="1" x14ac:dyDescent="0.2">
      <c r="A366" s="369">
        <v>2015</v>
      </c>
      <c r="B366" s="374">
        <v>42365</v>
      </c>
      <c r="C366" s="369" t="s">
        <v>71</v>
      </c>
      <c r="D366" s="369">
        <v>22.000000000000004</v>
      </c>
      <c r="E366" s="369">
        <v>22.000000000000004</v>
      </c>
      <c r="F366" s="369">
        <v>22.000000000000004</v>
      </c>
      <c r="G366" s="369">
        <v>25</v>
      </c>
      <c r="H366" s="369" t="s">
        <v>71</v>
      </c>
      <c r="I366" s="369" t="s">
        <v>71</v>
      </c>
      <c r="J366" s="369">
        <v>17</v>
      </c>
      <c r="K366" s="369">
        <v>24</v>
      </c>
      <c r="L366" s="369" t="s">
        <v>71</v>
      </c>
      <c r="M366" s="369">
        <v>19</v>
      </c>
      <c r="N366" s="369" t="s">
        <v>71</v>
      </c>
      <c r="O366" s="369">
        <v>23</v>
      </c>
      <c r="P366" s="369" t="s">
        <v>71</v>
      </c>
      <c r="Q366" s="369">
        <v>23</v>
      </c>
      <c r="R366" s="369">
        <v>2</v>
      </c>
      <c r="S366" s="369">
        <v>24</v>
      </c>
    </row>
    <row r="367" spans="1:19" ht="12.75" customHeight="1" x14ac:dyDescent="0.2">
      <c r="A367" s="369">
        <v>2015</v>
      </c>
      <c r="B367" s="374">
        <v>42366</v>
      </c>
      <c r="C367" s="369" t="s">
        <v>71</v>
      </c>
      <c r="D367" s="369">
        <v>24</v>
      </c>
      <c r="E367" s="369">
        <v>40</v>
      </c>
      <c r="F367" s="369">
        <v>33</v>
      </c>
      <c r="G367" s="369">
        <v>27</v>
      </c>
      <c r="H367" s="369" t="s">
        <v>71</v>
      </c>
      <c r="I367" s="369" t="s">
        <v>71</v>
      </c>
      <c r="J367" s="369">
        <v>20</v>
      </c>
      <c r="K367" s="369">
        <v>25</v>
      </c>
      <c r="L367" s="369" t="s">
        <v>71</v>
      </c>
      <c r="M367" s="369">
        <v>37.000000000000007</v>
      </c>
      <c r="N367" s="369" t="s">
        <v>71</v>
      </c>
      <c r="O367" s="369">
        <v>23</v>
      </c>
      <c r="P367" s="369" t="s">
        <v>71</v>
      </c>
      <c r="Q367" s="369">
        <v>33</v>
      </c>
      <c r="R367" s="369">
        <v>13.000000000000002</v>
      </c>
      <c r="S367" s="369">
        <v>34</v>
      </c>
    </row>
    <row r="368" spans="1:19" ht="12.75" customHeight="1" x14ac:dyDescent="0.2">
      <c r="A368" s="369">
        <v>2015</v>
      </c>
      <c r="B368" s="374">
        <v>42367</v>
      </c>
      <c r="C368" s="369" t="s">
        <v>71</v>
      </c>
      <c r="D368" s="369">
        <v>13.000000000000002</v>
      </c>
      <c r="E368" s="369">
        <v>27</v>
      </c>
      <c r="F368" s="369">
        <v>15.000000000000002</v>
      </c>
      <c r="G368" s="369">
        <v>26.000000000000004</v>
      </c>
      <c r="H368" s="369" t="s">
        <v>71</v>
      </c>
      <c r="I368" s="369" t="s">
        <v>71</v>
      </c>
      <c r="J368" s="369">
        <v>12</v>
      </c>
      <c r="K368" s="369">
        <v>20</v>
      </c>
      <c r="L368" s="369" t="s">
        <v>71</v>
      </c>
      <c r="M368" s="369">
        <v>23</v>
      </c>
      <c r="N368" s="369" t="s">
        <v>71</v>
      </c>
      <c r="O368" s="369">
        <v>15.000000000000002</v>
      </c>
      <c r="P368" s="369" t="s">
        <v>71</v>
      </c>
      <c r="Q368" s="369">
        <v>23</v>
      </c>
      <c r="R368" s="369">
        <v>11.000000000000002</v>
      </c>
      <c r="S368" s="369">
        <v>25</v>
      </c>
    </row>
    <row r="369" spans="1:19" ht="12.75" customHeight="1" x14ac:dyDescent="0.2">
      <c r="A369" s="369">
        <v>2015</v>
      </c>
      <c r="B369" s="374">
        <v>42368</v>
      </c>
      <c r="C369" s="369" t="s">
        <v>71</v>
      </c>
      <c r="D369" s="369">
        <v>2</v>
      </c>
      <c r="E369" s="369">
        <v>27</v>
      </c>
      <c r="F369" s="369">
        <v>12</v>
      </c>
      <c r="G369" s="369">
        <v>2</v>
      </c>
      <c r="H369" s="369" t="s">
        <v>71</v>
      </c>
      <c r="I369" s="369" t="s">
        <v>71</v>
      </c>
      <c r="J369" s="369">
        <v>0</v>
      </c>
      <c r="K369" s="369" t="s">
        <v>71</v>
      </c>
      <c r="L369" s="369" t="s">
        <v>71</v>
      </c>
      <c r="M369" s="369">
        <v>21</v>
      </c>
      <c r="N369" s="369" t="s">
        <v>71</v>
      </c>
      <c r="O369" s="369">
        <v>0</v>
      </c>
      <c r="P369" s="369" t="s">
        <v>71</v>
      </c>
      <c r="Q369" s="369">
        <v>8</v>
      </c>
      <c r="R369" s="369">
        <v>10</v>
      </c>
      <c r="S369" s="369">
        <v>8</v>
      </c>
    </row>
    <row r="370" spans="1:19" ht="12.75" customHeight="1" x14ac:dyDescent="0.2">
      <c r="A370" s="369">
        <v>2015</v>
      </c>
      <c r="B370" s="374">
        <v>42369</v>
      </c>
      <c r="C370" s="369" t="s">
        <v>71</v>
      </c>
      <c r="D370" s="369">
        <v>22.000000000000004</v>
      </c>
      <c r="E370" s="369">
        <v>22.000000000000004</v>
      </c>
      <c r="F370" s="369">
        <v>25</v>
      </c>
      <c r="G370" s="369">
        <v>25</v>
      </c>
      <c r="H370" s="369" t="s">
        <v>71</v>
      </c>
      <c r="I370" s="369" t="s">
        <v>71</v>
      </c>
      <c r="J370" s="369">
        <v>24</v>
      </c>
      <c r="K370" s="369" t="s">
        <v>71</v>
      </c>
      <c r="L370" s="369" t="s">
        <v>71</v>
      </c>
      <c r="M370" s="369">
        <v>20</v>
      </c>
      <c r="N370" s="369" t="s">
        <v>71</v>
      </c>
      <c r="O370" s="369">
        <v>19</v>
      </c>
      <c r="P370" s="369" t="s">
        <v>71</v>
      </c>
      <c r="Q370" s="369">
        <v>28</v>
      </c>
      <c r="R370" s="369">
        <v>25</v>
      </c>
      <c r="S370" s="369">
        <v>29</v>
      </c>
    </row>
    <row r="371" spans="1:19" ht="12.75" customHeight="1" x14ac:dyDescent="0.2">
      <c r="A371" s="369">
        <v>2016</v>
      </c>
      <c r="B371" s="374">
        <v>42370</v>
      </c>
      <c r="C371" s="369" t="s">
        <v>71</v>
      </c>
      <c r="D371" s="369">
        <v>29</v>
      </c>
      <c r="E371" s="369">
        <v>28</v>
      </c>
      <c r="F371" s="369">
        <v>28</v>
      </c>
      <c r="G371" s="369">
        <v>31</v>
      </c>
      <c r="H371" s="369" t="s">
        <v>71</v>
      </c>
      <c r="I371" s="369" t="s">
        <v>71</v>
      </c>
      <c r="J371" s="369">
        <v>32</v>
      </c>
      <c r="K371" s="369" t="s">
        <v>71</v>
      </c>
      <c r="L371" s="369" t="s">
        <v>71</v>
      </c>
      <c r="M371" s="369">
        <v>26.000000000000004</v>
      </c>
      <c r="N371" s="369" t="s">
        <v>71</v>
      </c>
      <c r="O371" s="369">
        <v>27</v>
      </c>
      <c r="P371" s="369" t="s">
        <v>71</v>
      </c>
      <c r="Q371" s="369">
        <v>31</v>
      </c>
      <c r="R371" s="369">
        <v>31</v>
      </c>
      <c r="S371" s="369">
        <v>33</v>
      </c>
    </row>
    <row r="372" spans="1:19" ht="12.75" customHeight="1" x14ac:dyDescent="0.2">
      <c r="A372" s="369">
        <v>2016</v>
      </c>
      <c r="B372" s="374">
        <v>42371</v>
      </c>
      <c r="C372" s="369" t="s">
        <v>71</v>
      </c>
      <c r="D372" s="369">
        <v>24</v>
      </c>
      <c r="E372" s="369">
        <v>31</v>
      </c>
      <c r="F372" s="369" t="s">
        <v>71</v>
      </c>
      <c r="G372" s="369">
        <v>28</v>
      </c>
      <c r="H372" s="369" t="s">
        <v>71</v>
      </c>
      <c r="I372" s="369" t="s">
        <v>71</v>
      </c>
      <c r="J372" s="369">
        <v>28</v>
      </c>
      <c r="K372" s="369" t="s">
        <v>71</v>
      </c>
      <c r="L372" s="369" t="s">
        <v>71</v>
      </c>
      <c r="M372" s="369">
        <v>29</v>
      </c>
      <c r="N372" s="369" t="s">
        <v>71</v>
      </c>
      <c r="O372" s="369">
        <v>26.000000000000004</v>
      </c>
      <c r="P372" s="369" t="s">
        <v>71</v>
      </c>
      <c r="Q372" s="369">
        <v>29</v>
      </c>
      <c r="R372" s="369">
        <v>29</v>
      </c>
      <c r="S372" s="369">
        <v>30</v>
      </c>
    </row>
    <row r="373" spans="1:19" ht="12.75" customHeight="1" x14ac:dyDescent="0.2">
      <c r="A373" s="369">
        <v>2016</v>
      </c>
      <c r="B373" s="374">
        <v>42372</v>
      </c>
      <c r="C373" s="369" t="s">
        <v>71</v>
      </c>
      <c r="D373" s="369">
        <v>27</v>
      </c>
      <c r="E373" s="369">
        <v>36.000000000000007</v>
      </c>
      <c r="F373" s="369" t="s">
        <v>71</v>
      </c>
      <c r="G373" s="369">
        <v>29</v>
      </c>
      <c r="H373" s="369" t="s">
        <v>71</v>
      </c>
      <c r="I373" s="369" t="s">
        <v>71</v>
      </c>
      <c r="J373" s="369">
        <v>27</v>
      </c>
      <c r="K373" s="369" t="s">
        <v>71</v>
      </c>
      <c r="L373" s="369" t="s">
        <v>71</v>
      </c>
      <c r="M373" s="369">
        <v>33</v>
      </c>
      <c r="N373" s="369" t="s">
        <v>71</v>
      </c>
      <c r="O373" s="369">
        <v>26.000000000000004</v>
      </c>
      <c r="P373" s="369" t="s">
        <v>71</v>
      </c>
      <c r="Q373" s="369">
        <v>31</v>
      </c>
      <c r="R373" s="369">
        <v>29</v>
      </c>
      <c r="S373" s="369">
        <v>32</v>
      </c>
    </row>
    <row r="374" spans="1:19" ht="12.75" customHeight="1" x14ac:dyDescent="0.2">
      <c r="A374" s="369">
        <v>2016</v>
      </c>
      <c r="B374" s="374">
        <v>42373</v>
      </c>
      <c r="C374" s="369" t="s">
        <v>71</v>
      </c>
      <c r="D374" s="369">
        <v>29</v>
      </c>
      <c r="E374" s="369">
        <v>32</v>
      </c>
      <c r="F374" s="369">
        <v>30</v>
      </c>
      <c r="G374" s="369">
        <v>32</v>
      </c>
      <c r="H374" s="369" t="s">
        <v>71</v>
      </c>
      <c r="I374" s="369" t="s">
        <v>71</v>
      </c>
      <c r="J374" s="369">
        <v>27</v>
      </c>
      <c r="K374" s="369" t="s">
        <v>71</v>
      </c>
      <c r="L374" s="369" t="s">
        <v>71</v>
      </c>
      <c r="M374" s="369">
        <v>29</v>
      </c>
      <c r="N374" s="369" t="s">
        <v>71</v>
      </c>
      <c r="O374" s="369">
        <v>30</v>
      </c>
      <c r="P374" s="369" t="s">
        <v>71</v>
      </c>
      <c r="Q374" s="369">
        <v>31</v>
      </c>
      <c r="R374" s="369">
        <v>31</v>
      </c>
      <c r="S374" s="369">
        <v>32</v>
      </c>
    </row>
    <row r="375" spans="1:19" ht="12.75" customHeight="1" x14ac:dyDescent="0.2">
      <c r="A375" s="369">
        <v>2016</v>
      </c>
      <c r="B375" s="374">
        <v>42374</v>
      </c>
      <c r="C375" s="369" t="s">
        <v>71</v>
      </c>
      <c r="D375" s="369">
        <v>22.000000000000004</v>
      </c>
      <c r="E375" s="369">
        <v>28</v>
      </c>
      <c r="F375" s="369">
        <v>23</v>
      </c>
      <c r="G375" s="369">
        <v>29</v>
      </c>
      <c r="H375" s="369" t="s">
        <v>71</v>
      </c>
      <c r="I375" s="369" t="s">
        <v>71</v>
      </c>
      <c r="J375" s="369">
        <v>26.000000000000004</v>
      </c>
      <c r="K375" s="369" t="s">
        <v>71</v>
      </c>
      <c r="L375" s="369" t="s">
        <v>71</v>
      </c>
      <c r="M375" s="369">
        <v>23</v>
      </c>
      <c r="N375" s="369" t="s">
        <v>71</v>
      </c>
      <c r="O375" s="369">
        <v>23</v>
      </c>
      <c r="P375" s="369" t="s">
        <v>71</v>
      </c>
      <c r="Q375" s="369">
        <v>29</v>
      </c>
      <c r="R375" s="369">
        <v>24</v>
      </c>
      <c r="S375" s="369">
        <v>30</v>
      </c>
    </row>
    <row r="376" spans="1:19" ht="12.75" customHeight="1" x14ac:dyDescent="0.2">
      <c r="A376" s="369">
        <v>2016</v>
      </c>
      <c r="B376" s="374">
        <v>42375</v>
      </c>
      <c r="C376" s="369" t="s">
        <v>71</v>
      </c>
      <c r="D376" s="369">
        <v>15.000000000000002</v>
      </c>
      <c r="E376" s="369">
        <v>29</v>
      </c>
      <c r="F376" s="369">
        <v>14</v>
      </c>
      <c r="G376" s="369">
        <v>27</v>
      </c>
      <c r="H376" s="369" t="s">
        <v>71</v>
      </c>
      <c r="I376" s="369" t="s">
        <v>71</v>
      </c>
      <c r="J376" s="369">
        <v>14</v>
      </c>
      <c r="K376" s="369" t="s">
        <v>71</v>
      </c>
      <c r="L376" s="369" t="s">
        <v>71</v>
      </c>
      <c r="M376" s="369">
        <v>24</v>
      </c>
      <c r="N376" s="369" t="s">
        <v>71</v>
      </c>
      <c r="O376" s="369">
        <v>14</v>
      </c>
      <c r="P376" s="369" t="s">
        <v>71</v>
      </c>
      <c r="Q376" s="369">
        <v>16</v>
      </c>
      <c r="R376" s="369">
        <v>20</v>
      </c>
      <c r="S376" s="369">
        <v>20</v>
      </c>
    </row>
    <row r="377" spans="1:19" ht="12.75" customHeight="1" x14ac:dyDescent="0.2">
      <c r="A377" s="369">
        <v>2016</v>
      </c>
      <c r="B377" s="374">
        <v>42376</v>
      </c>
      <c r="C377" s="369" t="s">
        <v>71</v>
      </c>
      <c r="D377" s="369">
        <v>3</v>
      </c>
      <c r="E377" s="369">
        <v>26.000000000000004</v>
      </c>
      <c r="F377" s="369">
        <v>2</v>
      </c>
      <c r="G377" s="369">
        <v>21</v>
      </c>
      <c r="H377" s="369" t="s">
        <v>71</v>
      </c>
      <c r="I377" s="369" t="s">
        <v>71</v>
      </c>
      <c r="J377" s="369">
        <v>10</v>
      </c>
      <c r="K377" s="369">
        <v>9.0000000000000018</v>
      </c>
      <c r="L377" s="369" t="s">
        <v>71</v>
      </c>
      <c r="M377" s="369">
        <v>18.000000000000004</v>
      </c>
      <c r="N377" s="369" t="s">
        <v>71</v>
      </c>
      <c r="O377" s="369">
        <v>3</v>
      </c>
      <c r="P377" s="369" t="s">
        <v>71</v>
      </c>
      <c r="Q377" s="369">
        <v>14</v>
      </c>
      <c r="R377" s="369">
        <v>7</v>
      </c>
      <c r="S377" s="369">
        <v>19</v>
      </c>
    </row>
    <row r="378" spans="1:19" ht="12.75" customHeight="1" x14ac:dyDescent="0.2">
      <c r="A378" s="369">
        <v>2016</v>
      </c>
      <c r="B378" s="374">
        <v>42377</v>
      </c>
      <c r="C378" s="369" t="s">
        <v>71</v>
      </c>
      <c r="D378" s="369">
        <v>15.000000000000002</v>
      </c>
      <c r="E378" s="369">
        <v>33</v>
      </c>
      <c r="F378" s="369">
        <v>14</v>
      </c>
      <c r="G378" s="369">
        <v>24</v>
      </c>
      <c r="H378" s="369" t="s">
        <v>71</v>
      </c>
      <c r="I378" s="369" t="s">
        <v>71</v>
      </c>
      <c r="J378" s="369">
        <v>8</v>
      </c>
      <c r="K378" s="369">
        <v>10</v>
      </c>
      <c r="L378" s="369" t="s">
        <v>71</v>
      </c>
      <c r="M378" s="369">
        <v>22.000000000000004</v>
      </c>
      <c r="N378" s="369" t="s">
        <v>71</v>
      </c>
      <c r="O378" s="369">
        <v>13.000000000000002</v>
      </c>
      <c r="P378" s="369" t="s">
        <v>71</v>
      </c>
      <c r="Q378" s="369">
        <v>20</v>
      </c>
      <c r="R378" s="369">
        <v>13.000000000000002</v>
      </c>
      <c r="S378" s="369">
        <v>15.000000000000002</v>
      </c>
    </row>
    <row r="379" spans="1:19" ht="12.75" customHeight="1" x14ac:dyDescent="0.2">
      <c r="A379" s="369">
        <v>2016</v>
      </c>
      <c r="B379" s="374">
        <v>42378</v>
      </c>
      <c r="C379" s="369" t="s">
        <v>71</v>
      </c>
      <c r="D379" s="369">
        <v>24</v>
      </c>
      <c r="E379" s="369">
        <v>38</v>
      </c>
      <c r="F379" s="369">
        <v>31</v>
      </c>
      <c r="G379" s="369">
        <v>27</v>
      </c>
      <c r="H379" s="369" t="s">
        <v>71</v>
      </c>
      <c r="I379" s="369" t="s">
        <v>71</v>
      </c>
      <c r="J379" s="369">
        <v>19</v>
      </c>
      <c r="K379" s="369">
        <v>26.000000000000004</v>
      </c>
      <c r="L379" s="369" t="s">
        <v>71</v>
      </c>
      <c r="M379" s="369">
        <v>40</v>
      </c>
      <c r="N379" s="369" t="s">
        <v>71</v>
      </c>
      <c r="O379" s="369">
        <v>22.000000000000004</v>
      </c>
      <c r="P379" s="369" t="s">
        <v>71</v>
      </c>
      <c r="Q379" s="369">
        <v>31</v>
      </c>
      <c r="R379" s="369">
        <v>34</v>
      </c>
      <c r="S379" s="369">
        <v>31</v>
      </c>
    </row>
    <row r="380" spans="1:19" ht="12.75" customHeight="1" x14ac:dyDescent="0.2">
      <c r="A380" s="369">
        <v>2016</v>
      </c>
      <c r="B380" s="374">
        <v>42379</v>
      </c>
      <c r="C380" s="369" t="s">
        <v>71</v>
      </c>
      <c r="D380" s="369">
        <v>32</v>
      </c>
      <c r="E380" s="369">
        <v>40</v>
      </c>
      <c r="F380" s="369">
        <v>31</v>
      </c>
      <c r="G380" s="369">
        <v>34</v>
      </c>
      <c r="H380" s="369" t="s">
        <v>71</v>
      </c>
      <c r="I380" s="369" t="s">
        <v>71</v>
      </c>
      <c r="J380" s="369">
        <v>31</v>
      </c>
      <c r="K380" s="369">
        <v>33</v>
      </c>
      <c r="L380" s="369" t="s">
        <v>71</v>
      </c>
      <c r="M380" s="369">
        <v>38</v>
      </c>
      <c r="N380" s="369" t="s">
        <v>71</v>
      </c>
      <c r="O380" s="369">
        <v>28</v>
      </c>
      <c r="P380" s="369" t="s">
        <v>71</v>
      </c>
      <c r="Q380" s="369">
        <v>33</v>
      </c>
      <c r="R380" s="369">
        <v>36.000000000000007</v>
      </c>
      <c r="S380" s="369">
        <v>34</v>
      </c>
    </row>
    <row r="381" spans="1:19" ht="12.75" customHeight="1" x14ac:dyDescent="0.2">
      <c r="A381" s="369">
        <v>2016</v>
      </c>
      <c r="B381" s="374">
        <v>42380</v>
      </c>
      <c r="C381" s="369" t="s">
        <v>71</v>
      </c>
      <c r="D381" s="369">
        <v>24</v>
      </c>
      <c r="E381" s="369">
        <v>33</v>
      </c>
      <c r="F381" s="369">
        <v>24</v>
      </c>
      <c r="G381" s="369">
        <v>31</v>
      </c>
      <c r="H381" s="369" t="s">
        <v>71</v>
      </c>
      <c r="I381" s="369" t="s">
        <v>71</v>
      </c>
      <c r="J381" s="369">
        <v>31</v>
      </c>
      <c r="K381" s="369">
        <v>31</v>
      </c>
      <c r="L381" s="369" t="s">
        <v>71</v>
      </c>
      <c r="M381" s="369">
        <v>32</v>
      </c>
      <c r="N381" s="369" t="s">
        <v>71</v>
      </c>
      <c r="O381" s="369">
        <v>29</v>
      </c>
      <c r="P381" s="369" t="s">
        <v>71</v>
      </c>
      <c r="Q381" s="369">
        <v>31</v>
      </c>
      <c r="R381" s="369">
        <v>31</v>
      </c>
      <c r="S381" s="369">
        <v>32</v>
      </c>
    </row>
    <row r="382" spans="1:19" ht="12.75" customHeight="1" x14ac:dyDescent="0.2">
      <c r="A382" s="369">
        <v>2016</v>
      </c>
      <c r="B382" s="374">
        <v>42381</v>
      </c>
      <c r="C382" s="369" t="s">
        <v>71</v>
      </c>
      <c r="D382" s="369">
        <v>26.000000000000004</v>
      </c>
      <c r="E382" s="369">
        <v>36.000000000000007</v>
      </c>
      <c r="F382" s="369">
        <v>26.000000000000004</v>
      </c>
      <c r="G382" s="369">
        <v>29</v>
      </c>
      <c r="H382" s="369" t="s">
        <v>71</v>
      </c>
      <c r="I382" s="369" t="s">
        <v>71</v>
      </c>
      <c r="J382" s="369">
        <v>27</v>
      </c>
      <c r="K382" s="369">
        <v>29</v>
      </c>
      <c r="L382" s="369" t="s">
        <v>71</v>
      </c>
      <c r="M382" s="369">
        <v>32</v>
      </c>
      <c r="N382" s="369" t="s">
        <v>71</v>
      </c>
      <c r="O382" s="369">
        <v>27</v>
      </c>
      <c r="P382" s="369" t="s">
        <v>71</v>
      </c>
      <c r="Q382" s="369">
        <v>30</v>
      </c>
      <c r="R382" s="369">
        <v>28</v>
      </c>
      <c r="S382" s="369">
        <v>31</v>
      </c>
    </row>
    <row r="383" spans="1:19" ht="12.75" customHeight="1" x14ac:dyDescent="0.2">
      <c r="A383" s="369">
        <v>2016</v>
      </c>
      <c r="B383" s="374">
        <v>42382</v>
      </c>
      <c r="C383" s="369" t="s">
        <v>71</v>
      </c>
      <c r="D383" s="369">
        <v>23</v>
      </c>
      <c r="E383" s="369">
        <v>32</v>
      </c>
      <c r="F383" s="369">
        <v>21</v>
      </c>
      <c r="G383" s="369">
        <v>30</v>
      </c>
      <c r="H383" s="369" t="s">
        <v>71</v>
      </c>
      <c r="I383" s="369" t="s">
        <v>71</v>
      </c>
      <c r="J383" s="369">
        <v>29</v>
      </c>
      <c r="K383" s="369">
        <v>30</v>
      </c>
      <c r="L383" s="369" t="s">
        <v>71</v>
      </c>
      <c r="M383" s="369">
        <v>30</v>
      </c>
      <c r="N383" s="369" t="s">
        <v>71</v>
      </c>
      <c r="O383" s="369">
        <v>28</v>
      </c>
      <c r="P383" s="369" t="s">
        <v>71</v>
      </c>
      <c r="Q383" s="369">
        <v>30</v>
      </c>
      <c r="R383" s="369">
        <v>29</v>
      </c>
      <c r="S383" s="369">
        <v>31</v>
      </c>
    </row>
    <row r="384" spans="1:19" ht="12.75" customHeight="1" x14ac:dyDescent="0.2">
      <c r="A384" s="369">
        <v>2016</v>
      </c>
      <c r="B384" s="374">
        <v>42383</v>
      </c>
      <c r="C384" s="369" t="s">
        <v>71</v>
      </c>
      <c r="D384" s="369">
        <v>14</v>
      </c>
      <c r="E384" s="369">
        <v>37.000000000000007</v>
      </c>
      <c r="F384" s="369">
        <v>20</v>
      </c>
      <c r="G384" s="369">
        <v>24</v>
      </c>
      <c r="H384" s="369" t="s">
        <v>71</v>
      </c>
      <c r="I384" s="369" t="s">
        <v>71</v>
      </c>
      <c r="J384" s="369">
        <v>22.000000000000004</v>
      </c>
      <c r="K384" s="369">
        <v>25</v>
      </c>
      <c r="L384" s="369" t="s">
        <v>71</v>
      </c>
      <c r="M384" s="369">
        <v>31</v>
      </c>
      <c r="N384" s="369" t="s">
        <v>71</v>
      </c>
      <c r="O384" s="369">
        <v>17</v>
      </c>
      <c r="P384" s="369" t="s">
        <v>71</v>
      </c>
      <c r="Q384" s="369">
        <v>24</v>
      </c>
      <c r="R384" s="369">
        <v>22.000000000000004</v>
      </c>
      <c r="S384" s="369">
        <v>28</v>
      </c>
    </row>
    <row r="385" spans="1:19" ht="12.75" customHeight="1" x14ac:dyDescent="0.2">
      <c r="A385" s="369">
        <v>2016</v>
      </c>
      <c r="B385" s="374">
        <v>42384</v>
      </c>
      <c r="C385" s="369" t="s">
        <v>71</v>
      </c>
      <c r="D385" s="369">
        <v>10</v>
      </c>
      <c r="E385" s="369">
        <v>41</v>
      </c>
      <c r="F385" s="369">
        <v>16</v>
      </c>
      <c r="G385" s="369">
        <v>17</v>
      </c>
      <c r="H385" s="369" t="s">
        <v>71</v>
      </c>
      <c r="I385" s="369" t="s">
        <v>71</v>
      </c>
      <c r="J385" s="369">
        <v>6</v>
      </c>
      <c r="K385" s="369">
        <v>3</v>
      </c>
      <c r="L385" s="369" t="s">
        <v>71</v>
      </c>
      <c r="M385" s="369">
        <v>37.000000000000007</v>
      </c>
      <c r="N385" s="369" t="s">
        <v>71</v>
      </c>
      <c r="O385" s="369">
        <v>12</v>
      </c>
      <c r="P385" s="369" t="s">
        <v>71</v>
      </c>
      <c r="Q385" s="369">
        <v>21</v>
      </c>
      <c r="R385" s="369">
        <v>19</v>
      </c>
      <c r="S385" s="369">
        <v>16</v>
      </c>
    </row>
    <row r="386" spans="1:19" ht="12.75" customHeight="1" x14ac:dyDescent="0.2">
      <c r="A386" s="369">
        <v>2016</v>
      </c>
      <c r="B386" s="374">
        <v>42385</v>
      </c>
      <c r="C386" s="369" t="s">
        <v>71</v>
      </c>
      <c r="D386" s="369">
        <v>26.000000000000004</v>
      </c>
      <c r="E386" s="369">
        <v>34</v>
      </c>
      <c r="F386" s="369">
        <v>26.000000000000004</v>
      </c>
      <c r="G386" s="369">
        <v>30</v>
      </c>
      <c r="H386" s="369" t="s">
        <v>71</v>
      </c>
      <c r="I386" s="369" t="s">
        <v>71</v>
      </c>
      <c r="J386" s="369">
        <v>28</v>
      </c>
      <c r="K386" s="369">
        <v>29</v>
      </c>
      <c r="L386" s="369" t="s">
        <v>71</v>
      </c>
      <c r="M386" s="369">
        <v>28</v>
      </c>
      <c r="N386" s="369" t="s">
        <v>71</v>
      </c>
      <c r="O386" s="369">
        <v>28</v>
      </c>
      <c r="P386" s="369" t="s">
        <v>71</v>
      </c>
      <c r="Q386" s="369">
        <v>31</v>
      </c>
      <c r="R386" s="369">
        <v>30</v>
      </c>
      <c r="S386" s="369">
        <v>31</v>
      </c>
    </row>
    <row r="387" spans="1:19" ht="12.75" customHeight="1" x14ac:dyDescent="0.2">
      <c r="A387" s="369">
        <v>2016</v>
      </c>
      <c r="B387" s="374">
        <v>42386</v>
      </c>
      <c r="C387" s="369" t="s">
        <v>71</v>
      </c>
      <c r="D387" s="369">
        <v>28</v>
      </c>
      <c r="E387" s="369">
        <v>27</v>
      </c>
      <c r="F387" s="369">
        <v>25</v>
      </c>
      <c r="G387" s="369">
        <v>31</v>
      </c>
      <c r="H387" s="369" t="s">
        <v>71</v>
      </c>
      <c r="I387" s="369" t="s">
        <v>71</v>
      </c>
      <c r="J387" s="369">
        <v>23</v>
      </c>
      <c r="K387" s="369">
        <v>24</v>
      </c>
      <c r="L387" s="369" t="s">
        <v>71</v>
      </c>
      <c r="M387" s="369">
        <v>25</v>
      </c>
      <c r="N387" s="369" t="s">
        <v>71</v>
      </c>
      <c r="O387" s="369">
        <v>25</v>
      </c>
      <c r="P387" s="369" t="s">
        <v>71</v>
      </c>
      <c r="Q387" s="369">
        <v>28</v>
      </c>
      <c r="R387" s="369">
        <v>26.000000000000004</v>
      </c>
      <c r="S387" s="369">
        <v>31</v>
      </c>
    </row>
    <row r="388" spans="1:19" ht="12.75" customHeight="1" x14ac:dyDescent="0.2">
      <c r="A388" s="369">
        <v>2016</v>
      </c>
      <c r="B388" s="374">
        <v>42387</v>
      </c>
      <c r="C388" s="369" t="s">
        <v>71</v>
      </c>
      <c r="D388" s="369">
        <v>27</v>
      </c>
      <c r="E388" s="369">
        <v>29</v>
      </c>
      <c r="F388" s="369">
        <v>25</v>
      </c>
      <c r="G388" s="369">
        <v>29</v>
      </c>
      <c r="H388" s="369" t="s">
        <v>71</v>
      </c>
      <c r="I388" s="369" t="s">
        <v>71</v>
      </c>
      <c r="J388" s="369">
        <v>27</v>
      </c>
      <c r="K388" s="369">
        <v>28</v>
      </c>
      <c r="L388" s="369" t="s">
        <v>71</v>
      </c>
      <c r="M388" s="369">
        <v>26.000000000000004</v>
      </c>
      <c r="N388" s="369" t="s">
        <v>71</v>
      </c>
      <c r="O388" s="369">
        <v>29</v>
      </c>
      <c r="P388" s="369" t="s">
        <v>71</v>
      </c>
      <c r="Q388" s="369">
        <v>28</v>
      </c>
      <c r="R388" s="369">
        <v>27</v>
      </c>
      <c r="S388" s="369">
        <v>27</v>
      </c>
    </row>
    <row r="389" spans="1:19" ht="12.75" customHeight="1" x14ac:dyDescent="0.2">
      <c r="A389" s="369">
        <v>2016</v>
      </c>
      <c r="B389" s="374">
        <v>42388</v>
      </c>
      <c r="C389" s="369" t="s">
        <v>71</v>
      </c>
      <c r="D389" s="369">
        <v>26.000000000000004</v>
      </c>
      <c r="E389" s="369">
        <v>30</v>
      </c>
      <c r="F389" s="369">
        <v>26.000000000000004</v>
      </c>
      <c r="G389" s="369">
        <v>34</v>
      </c>
      <c r="H389" s="369" t="s">
        <v>71</v>
      </c>
      <c r="I389" s="369" t="s">
        <v>71</v>
      </c>
      <c r="J389" s="369">
        <v>31</v>
      </c>
      <c r="K389" s="369">
        <v>30</v>
      </c>
      <c r="L389" s="369" t="s">
        <v>71</v>
      </c>
      <c r="M389" s="369">
        <v>28</v>
      </c>
      <c r="N389" s="369" t="s">
        <v>71</v>
      </c>
      <c r="O389" s="369">
        <v>30</v>
      </c>
      <c r="P389" s="369" t="s">
        <v>71</v>
      </c>
      <c r="Q389" s="369">
        <v>30</v>
      </c>
      <c r="R389" s="369">
        <v>28</v>
      </c>
      <c r="S389" s="369">
        <v>31</v>
      </c>
    </row>
    <row r="390" spans="1:19" ht="12.75" customHeight="1" x14ac:dyDescent="0.2">
      <c r="A390" s="369">
        <v>2016</v>
      </c>
      <c r="B390" s="374">
        <v>42389</v>
      </c>
      <c r="C390" s="369" t="s">
        <v>71</v>
      </c>
      <c r="D390" s="369">
        <v>28</v>
      </c>
      <c r="E390" s="369">
        <v>28</v>
      </c>
      <c r="F390" s="369">
        <v>22.000000000000004</v>
      </c>
      <c r="G390" s="369">
        <v>34</v>
      </c>
      <c r="H390" s="369" t="s">
        <v>71</v>
      </c>
      <c r="I390" s="369" t="s">
        <v>71</v>
      </c>
      <c r="J390" s="369">
        <v>27</v>
      </c>
      <c r="K390" s="369">
        <v>32</v>
      </c>
      <c r="L390" s="369" t="s">
        <v>71</v>
      </c>
      <c r="M390" s="369">
        <v>23</v>
      </c>
      <c r="N390" s="369" t="s">
        <v>71</v>
      </c>
      <c r="O390" s="369">
        <v>29</v>
      </c>
      <c r="P390" s="369" t="s">
        <v>71</v>
      </c>
      <c r="Q390" s="369">
        <v>32</v>
      </c>
      <c r="R390" s="369">
        <v>32</v>
      </c>
      <c r="S390" s="369">
        <v>33</v>
      </c>
    </row>
    <row r="391" spans="1:19" ht="12.75" customHeight="1" x14ac:dyDescent="0.2">
      <c r="A391" s="369">
        <v>2016</v>
      </c>
      <c r="B391" s="374">
        <v>42390</v>
      </c>
      <c r="C391" s="369" t="s">
        <v>71</v>
      </c>
      <c r="D391" s="369">
        <v>32</v>
      </c>
      <c r="E391" s="369">
        <v>30</v>
      </c>
      <c r="F391" s="369">
        <v>29</v>
      </c>
      <c r="G391" s="369">
        <v>35</v>
      </c>
      <c r="H391" s="369" t="s">
        <v>71</v>
      </c>
      <c r="I391" s="369" t="s">
        <v>71</v>
      </c>
      <c r="J391" s="369">
        <v>25</v>
      </c>
      <c r="K391" s="369">
        <v>33</v>
      </c>
      <c r="L391" s="369" t="s">
        <v>71</v>
      </c>
      <c r="M391" s="369">
        <v>24</v>
      </c>
      <c r="N391" s="369" t="s">
        <v>71</v>
      </c>
      <c r="O391" s="369">
        <v>32</v>
      </c>
      <c r="P391" s="369" t="s">
        <v>71</v>
      </c>
      <c r="Q391" s="369">
        <v>30</v>
      </c>
      <c r="R391" s="369">
        <v>30</v>
      </c>
      <c r="S391" s="369">
        <v>34</v>
      </c>
    </row>
    <row r="392" spans="1:19" ht="12.75" customHeight="1" x14ac:dyDescent="0.2">
      <c r="A392" s="369">
        <v>2016</v>
      </c>
      <c r="B392" s="374">
        <v>42391</v>
      </c>
      <c r="C392" s="369" t="s">
        <v>71</v>
      </c>
      <c r="D392" s="369">
        <v>32</v>
      </c>
      <c r="E392" s="369">
        <v>39</v>
      </c>
      <c r="F392" s="369">
        <v>28</v>
      </c>
      <c r="G392" s="369">
        <v>36.000000000000007</v>
      </c>
      <c r="H392" s="369" t="s">
        <v>71</v>
      </c>
      <c r="I392" s="369" t="s">
        <v>71</v>
      </c>
      <c r="J392" s="369">
        <v>32</v>
      </c>
      <c r="K392" s="369">
        <v>34</v>
      </c>
      <c r="L392" s="369" t="s">
        <v>71</v>
      </c>
      <c r="M392" s="369">
        <v>32</v>
      </c>
      <c r="N392" s="369" t="s">
        <v>71</v>
      </c>
      <c r="O392" s="369">
        <v>29</v>
      </c>
      <c r="P392" s="369" t="s">
        <v>71</v>
      </c>
      <c r="Q392" s="369">
        <v>32</v>
      </c>
      <c r="R392" s="369">
        <v>29</v>
      </c>
      <c r="S392" s="369">
        <v>35</v>
      </c>
    </row>
    <row r="393" spans="1:19" ht="12.75" customHeight="1" x14ac:dyDescent="0.2">
      <c r="A393" s="369">
        <v>2016</v>
      </c>
      <c r="B393" s="374">
        <v>42392</v>
      </c>
      <c r="C393" s="369" t="s">
        <v>71</v>
      </c>
      <c r="D393" s="369">
        <v>32</v>
      </c>
      <c r="E393" s="369">
        <v>42</v>
      </c>
      <c r="F393" s="369">
        <v>35</v>
      </c>
      <c r="G393" s="369">
        <v>36.000000000000007</v>
      </c>
      <c r="H393" s="369" t="s">
        <v>71</v>
      </c>
      <c r="I393" s="369" t="s">
        <v>71</v>
      </c>
      <c r="J393" s="369">
        <v>35</v>
      </c>
      <c r="K393" s="369">
        <v>37.000000000000007</v>
      </c>
      <c r="L393" s="369" t="s">
        <v>71</v>
      </c>
      <c r="M393" s="369">
        <v>34</v>
      </c>
      <c r="N393" s="369" t="s">
        <v>71</v>
      </c>
      <c r="O393" s="369">
        <v>32</v>
      </c>
      <c r="P393" s="369" t="s">
        <v>71</v>
      </c>
      <c r="Q393" s="369">
        <v>37.000000000000007</v>
      </c>
      <c r="R393" s="369">
        <v>36.000000000000007</v>
      </c>
      <c r="S393" s="369">
        <v>38</v>
      </c>
    </row>
    <row r="394" spans="1:19" ht="12.75" customHeight="1" x14ac:dyDescent="0.2">
      <c r="A394" s="369">
        <v>2016</v>
      </c>
      <c r="B394" s="374">
        <v>42393</v>
      </c>
      <c r="C394" s="369" t="s">
        <v>71</v>
      </c>
      <c r="D394" s="369">
        <v>33</v>
      </c>
      <c r="E394" s="369">
        <v>37.000000000000007</v>
      </c>
      <c r="F394" s="369">
        <v>35</v>
      </c>
      <c r="G394" s="369">
        <v>39</v>
      </c>
      <c r="H394" s="369" t="s">
        <v>71</v>
      </c>
      <c r="I394" s="369" t="s">
        <v>71</v>
      </c>
      <c r="J394" s="369">
        <v>36.000000000000007</v>
      </c>
      <c r="K394" s="369">
        <v>37.000000000000007</v>
      </c>
      <c r="L394" s="369" t="s">
        <v>71</v>
      </c>
      <c r="M394" s="369">
        <v>37.000000000000007</v>
      </c>
      <c r="N394" s="369" t="s">
        <v>71</v>
      </c>
      <c r="O394" s="369">
        <v>34</v>
      </c>
      <c r="P394" s="369" t="s">
        <v>71</v>
      </c>
      <c r="Q394" s="369">
        <v>39</v>
      </c>
      <c r="R394" s="369">
        <v>37.000000000000007</v>
      </c>
      <c r="S394" s="369">
        <v>37.000000000000007</v>
      </c>
    </row>
    <row r="395" spans="1:19" ht="12.75" customHeight="1" x14ac:dyDescent="0.2">
      <c r="A395" s="369">
        <v>2016</v>
      </c>
      <c r="B395" s="374">
        <v>42394</v>
      </c>
      <c r="C395" s="369" t="s">
        <v>71</v>
      </c>
      <c r="D395" s="369">
        <v>14</v>
      </c>
      <c r="E395" s="369">
        <v>39</v>
      </c>
      <c r="F395" s="369">
        <v>13.000000000000002</v>
      </c>
      <c r="G395" s="369">
        <v>34</v>
      </c>
      <c r="H395" s="369" t="s">
        <v>71</v>
      </c>
      <c r="I395" s="369" t="s">
        <v>71</v>
      </c>
      <c r="J395" s="369">
        <v>25</v>
      </c>
      <c r="K395" s="369">
        <v>29</v>
      </c>
      <c r="L395" s="369" t="s">
        <v>71</v>
      </c>
      <c r="M395" s="369">
        <v>34</v>
      </c>
      <c r="N395" s="369" t="s">
        <v>71</v>
      </c>
      <c r="O395" s="369">
        <v>14</v>
      </c>
      <c r="P395" s="369" t="s">
        <v>71</v>
      </c>
      <c r="Q395" s="369">
        <v>28</v>
      </c>
      <c r="R395" s="369">
        <v>27</v>
      </c>
      <c r="S395" s="369">
        <v>29</v>
      </c>
    </row>
    <row r="396" spans="1:19" ht="12.75" customHeight="1" x14ac:dyDescent="0.2">
      <c r="A396" s="369">
        <v>2016</v>
      </c>
      <c r="B396" s="374">
        <v>42395</v>
      </c>
      <c r="C396" s="369" t="s">
        <v>71</v>
      </c>
      <c r="D396" s="369">
        <v>14</v>
      </c>
      <c r="E396" s="369">
        <v>39</v>
      </c>
      <c r="F396" s="369">
        <v>25</v>
      </c>
      <c r="G396" s="369">
        <v>32</v>
      </c>
      <c r="H396" s="369" t="s">
        <v>71</v>
      </c>
      <c r="I396" s="369" t="s">
        <v>71</v>
      </c>
      <c r="J396" s="369">
        <v>19</v>
      </c>
      <c r="K396" s="369">
        <v>29</v>
      </c>
      <c r="L396" s="369" t="s">
        <v>71</v>
      </c>
      <c r="M396" s="369">
        <v>40</v>
      </c>
      <c r="N396" s="369" t="s">
        <v>71</v>
      </c>
      <c r="O396" s="369">
        <v>16</v>
      </c>
      <c r="P396" s="369" t="s">
        <v>71</v>
      </c>
      <c r="Q396" s="369">
        <v>29</v>
      </c>
      <c r="R396" s="369">
        <v>32</v>
      </c>
      <c r="S396" s="369">
        <v>31</v>
      </c>
    </row>
    <row r="397" spans="1:19" ht="12.75" customHeight="1" x14ac:dyDescent="0.2">
      <c r="A397" s="369">
        <v>2016</v>
      </c>
      <c r="B397" s="374">
        <v>42396</v>
      </c>
      <c r="C397" s="369" t="s">
        <v>71</v>
      </c>
      <c r="D397" s="369">
        <v>16</v>
      </c>
      <c r="E397" s="369">
        <v>31</v>
      </c>
      <c r="F397" s="369">
        <v>27</v>
      </c>
      <c r="G397" s="369">
        <v>27</v>
      </c>
      <c r="H397" s="369" t="s">
        <v>71</v>
      </c>
      <c r="I397" s="369" t="s">
        <v>71</v>
      </c>
      <c r="J397" s="369">
        <v>23</v>
      </c>
      <c r="K397" s="369">
        <v>27</v>
      </c>
      <c r="L397" s="369" t="s">
        <v>71</v>
      </c>
      <c r="M397" s="369">
        <v>30</v>
      </c>
      <c r="N397" s="369" t="s">
        <v>71</v>
      </c>
      <c r="O397" s="369">
        <v>25</v>
      </c>
      <c r="P397" s="369" t="s">
        <v>71</v>
      </c>
      <c r="Q397" s="369">
        <v>28</v>
      </c>
      <c r="R397" s="369">
        <v>24</v>
      </c>
      <c r="S397" s="369">
        <v>28</v>
      </c>
    </row>
    <row r="398" spans="1:19" ht="12.75" customHeight="1" x14ac:dyDescent="0.2">
      <c r="A398" s="369">
        <v>2016</v>
      </c>
      <c r="B398" s="374">
        <v>42397</v>
      </c>
      <c r="C398" s="369" t="s">
        <v>71</v>
      </c>
      <c r="D398" s="369">
        <v>18.000000000000004</v>
      </c>
      <c r="E398" s="369">
        <v>27</v>
      </c>
      <c r="F398" s="369">
        <v>21</v>
      </c>
      <c r="G398" s="369">
        <v>29</v>
      </c>
      <c r="H398" s="369" t="s">
        <v>71</v>
      </c>
      <c r="I398" s="369" t="s">
        <v>71</v>
      </c>
      <c r="J398" s="369">
        <v>25</v>
      </c>
      <c r="K398" s="369">
        <v>26.000000000000004</v>
      </c>
      <c r="L398" s="369" t="s">
        <v>71</v>
      </c>
      <c r="M398" s="369">
        <v>25</v>
      </c>
      <c r="N398" s="369" t="s">
        <v>71</v>
      </c>
      <c r="O398" s="369">
        <v>18.000000000000004</v>
      </c>
      <c r="P398" s="369" t="s">
        <v>71</v>
      </c>
      <c r="Q398" s="369">
        <v>26.000000000000004</v>
      </c>
      <c r="R398" s="369">
        <v>26.000000000000004</v>
      </c>
      <c r="S398" s="369">
        <v>27</v>
      </c>
    </row>
    <row r="399" spans="1:19" ht="12.75" customHeight="1" x14ac:dyDescent="0.2">
      <c r="A399" s="369">
        <v>2016</v>
      </c>
      <c r="B399" s="374">
        <v>42398</v>
      </c>
      <c r="C399" s="369" t="s">
        <v>71</v>
      </c>
      <c r="D399" s="369">
        <v>16</v>
      </c>
      <c r="E399" s="369">
        <v>29</v>
      </c>
      <c r="F399" s="369">
        <v>26.000000000000004</v>
      </c>
      <c r="G399" s="369">
        <v>29</v>
      </c>
      <c r="H399" s="369" t="s">
        <v>71</v>
      </c>
      <c r="I399" s="369" t="s">
        <v>71</v>
      </c>
      <c r="J399" s="369">
        <v>24</v>
      </c>
      <c r="K399" s="369">
        <v>28</v>
      </c>
      <c r="L399" s="369" t="s">
        <v>71</v>
      </c>
      <c r="M399" s="369">
        <v>28</v>
      </c>
      <c r="N399" s="369" t="s">
        <v>71</v>
      </c>
      <c r="O399" s="369">
        <v>24</v>
      </c>
      <c r="P399" s="369" t="s">
        <v>71</v>
      </c>
      <c r="Q399" s="369">
        <v>27</v>
      </c>
      <c r="R399" s="369">
        <v>25</v>
      </c>
      <c r="S399" s="369">
        <v>28</v>
      </c>
    </row>
    <row r="400" spans="1:19" ht="12.75" customHeight="1" x14ac:dyDescent="0.2">
      <c r="A400" s="369">
        <v>2016</v>
      </c>
      <c r="B400" s="374">
        <v>42399</v>
      </c>
      <c r="C400" s="369" t="s">
        <v>71</v>
      </c>
      <c r="D400" s="369">
        <v>23</v>
      </c>
      <c r="E400" s="369">
        <v>36.000000000000007</v>
      </c>
      <c r="F400" s="369">
        <v>29</v>
      </c>
      <c r="G400" s="369">
        <v>31</v>
      </c>
      <c r="H400" s="369" t="s">
        <v>71</v>
      </c>
      <c r="I400" s="369" t="s">
        <v>71</v>
      </c>
      <c r="J400" s="369">
        <v>32</v>
      </c>
      <c r="K400" s="369">
        <v>31</v>
      </c>
      <c r="L400" s="369" t="s">
        <v>71</v>
      </c>
      <c r="M400" s="369">
        <v>32</v>
      </c>
      <c r="N400" s="369" t="s">
        <v>71</v>
      </c>
      <c r="O400" s="369">
        <v>24</v>
      </c>
      <c r="P400" s="369" t="s">
        <v>71</v>
      </c>
      <c r="Q400" s="369">
        <v>30</v>
      </c>
      <c r="R400" s="369">
        <v>29</v>
      </c>
      <c r="S400" s="369">
        <v>28</v>
      </c>
    </row>
    <row r="401" spans="1:19" ht="12.75" customHeight="1" x14ac:dyDescent="0.2">
      <c r="A401" s="369">
        <v>2016</v>
      </c>
      <c r="B401" s="374">
        <v>42400</v>
      </c>
      <c r="C401" s="369" t="s">
        <v>71</v>
      </c>
      <c r="D401" s="369">
        <v>20</v>
      </c>
      <c r="E401" s="369">
        <v>41</v>
      </c>
      <c r="F401" s="369">
        <v>33</v>
      </c>
      <c r="G401" s="369">
        <v>40</v>
      </c>
      <c r="H401" s="369" t="s">
        <v>71</v>
      </c>
      <c r="I401" s="369" t="s">
        <v>71</v>
      </c>
      <c r="J401" s="369">
        <v>30</v>
      </c>
      <c r="K401" s="369">
        <v>32</v>
      </c>
      <c r="L401" s="369" t="s">
        <v>71</v>
      </c>
      <c r="M401" s="369">
        <v>41</v>
      </c>
      <c r="N401" s="369" t="s">
        <v>71</v>
      </c>
      <c r="O401" s="369">
        <v>23</v>
      </c>
      <c r="P401" s="369" t="s">
        <v>71</v>
      </c>
      <c r="Q401" s="369">
        <v>26.000000000000004</v>
      </c>
      <c r="R401" s="369">
        <v>27</v>
      </c>
      <c r="S401" s="369">
        <v>34</v>
      </c>
    </row>
    <row r="402" spans="1:19" ht="12.75" customHeight="1" x14ac:dyDescent="0.2">
      <c r="A402" s="369">
        <v>2016</v>
      </c>
      <c r="B402" s="374">
        <v>42401</v>
      </c>
      <c r="C402" s="369" t="s">
        <v>71</v>
      </c>
      <c r="D402" s="369">
        <v>12</v>
      </c>
      <c r="E402" s="369">
        <v>40</v>
      </c>
      <c r="F402" s="369">
        <v>18.000000000000004</v>
      </c>
      <c r="G402" s="369">
        <v>38</v>
      </c>
      <c r="H402" s="369" t="s">
        <v>71</v>
      </c>
      <c r="I402" s="369" t="s">
        <v>71</v>
      </c>
      <c r="J402" s="369">
        <v>14</v>
      </c>
      <c r="K402" s="369">
        <v>24</v>
      </c>
      <c r="L402" s="369" t="s">
        <v>71</v>
      </c>
      <c r="M402" s="369">
        <v>33</v>
      </c>
      <c r="N402" s="369" t="s">
        <v>71</v>
      </c>
      <c r="O402" s="369">
        <v>24</v>
      </c>
      <c r="P402" s="369" t="s">
        <v>71</v>
      </c>
      <c r="Q402" s="369">
        <v>31</v>
      </c>
      <c r="R402" s="369">
        <v>29</v>
      </c>
      <c r="S402" s="369">
        <v>34</v>
      </c>
    </row>
    <row r="403" spans="1:19" ht="12.75" customHeight="1" x14ac:dyDescent="0.2">
      <c r="A403" s="369">
        <v>2016</v>
      </c>
      <c r="B403" s="374">
        <v>42402</v>
      </c>
      <c r="C403" s="369" t="s">
        <v>71</v>
      </c>
      <c r="D403" s="369">
        <v>26.000000000000004</v>
      </c>
      <c r="E403" s="369">
        <v>38</v>
      </c>
      <c r="F403" s="369">
        <v>31</v>
      </c>
      <c r="G403" s="369">
        <v>40</v>
      </c>
      <c r="H403" s="369" t="s">
        <v>71</v>
      </c>
      <c r="I403" s="369" t="s">
        <v>71</v>
      </c>
      <c r="J403" s="369">
        <v>32</v>
      </c>
      <c r="K403" s="369">
        <v>37.000000000000007</v>
      </c>
      <c r="L403" s="369" t="s">
        <v>71</v>
      </c>
      <c r="M403" s="369">
        <v>34</v>
      </c>
      <c r="N403" s="369" t="s">
        <v>71</v>
      </c>
      <c r="O403" s="369">
        <v>30</v>
      </c>
      <c r="P403" s="369" t="s">
        <v>71</v>
      </c>
      <c r="Q403" s="369">
        <v>39</v>
      </c>
      <c r="R403" s="369">
        <v>34</v>
      </c>
      <c r="S403" s="369">
        <v>40</v>
      </c>
    </row>
    <row r="404" spans="1:19" ht="12.75" customHeight="1" x14ac:dyDescent="0.2">
      <c r="A404" s="369">
        <v>2016</v>
      </c>
      <c r="B404" s="374">
        <v>42403</v>
      </c>
      <c r="C404" s="369" t="s">
        <v>71</v>
      </c>
      <c r="D404" s="369">
        <v>27</v>
      </c>
      <c r="E404" s="369">
        <v>42</v>
      </c>
      <c r="F404" s="369">
        <v>24</v>
      </c>
      <c r="G404" s="369">
        <v>30</v>
      </c>
      <c r="H404" s="369" t="s">
        <v>71</v>
      </c>
      <c r="I404" s="369" t="s">
        <v>71</v>
      </c>
      <c r="J404" s="369">
        <v>19</v>
      </c>
      <c r="K404" s="369">
        <v>15.000000000000002</v>
      </c>
      <c r="L404" s="369" t="s">
        <v>71</v>
      </c>
      <c r="M404" s="369">
        <v>38</v>
      </c>
      <c r="N404" s="369" t="s">
        <v>71</v>
      </c>
      <c r="O404" s="369">
        <v>9.0000000000000018</v>
      </c>
      <c r="P404" s="369" t="s">
        <v>71</v>
      </c>
      <c r="Q404" s="369">
        <v>22.000000000000004</v>
      </c>
      <c r="R404" s="369" t="s">
        <v>71</v>
      </c>
      <c r="S404" s="369">
        <v>29</v>
      </c>
    </row>
    <row r="405" spans="1:19" ht="12.75" customHeight="1" x14ac:dyDescent="0.2">
      <c r="A405" s="369">
        <v>2016</v>
      </c>
      <c r="B405" s="374">
        <v>42404</v>
      </c>
      <c r="C405" s="369" t="s">
        <v>71</v>
      </c>
      <c r="D405" s="369">
        <v>26.000000000000004</v>
      </c>
      <c r="E405" s="369">
        <v>24</v>
      </c>
      <c r="F405" s="369">
        <v>25</v>
      </c>
      <c r="G405" s="369">
        <v>30</v>
      </c>
      <c r="H405" s="369" t="s">
        <v>71</v>
      </c>
      <c r="I405" s="369" t="s">
        <v>71</v>
      </c>
      <c r="J405" s="369">
        <v>20</v>
      </c>
      <c r="K405" s="369">
        <v>28</v>
      </c>
      <c r="L405" s="369" t="s">
        <v>71</v>
      </c>
      <c r="M405" s="369">
        <v>23</v>
      </c>
      <c r="N405" s="369" t="s">
        <v>71</v>
      </c>
      <c r="O405" s="369">
        <v>25</v>
      </c>
      <c r="P405" s="369" t="s">
        <v>71</v>
      </c>
      <c r="Q405" s="369">
        <v>28</v>
      </c>
      <c r="R405" s="369">
        <v>24</v>
      </c>
      <c r="S405" s="369">
        <v>30</v>
      </c>
    </row>
    <row r="406" spans="1:19" ht="12.75" customHeight="1" x14ac:dyDescent="0.2">
      <c r="A406" s="369">
        <v>2016</v>
      </c>
      <c r="B406" s="374">
        <v>42405</v>
      </c>
      <c r="C406" s="369" t="s">
        <v>71</v>
      </c>
      <c r="D406" s="369">
        <v>26.000000000000004</v>
      </c>
      <c r="E406" s="369">
        <v>34</v>
      </c>
      <c r="F406" s="369">
        <v>30</v>
      </c>
      <c r="G406" s="369">
        <v>35</v>
      </c>
      <c r="H406" s="369" t="s">
        <v>71</v>
      </c>
      <c r="I406" s="369" t="s">
        <v>71</v>
      </c>
      <c r="J406" s="369">
        <v>29</v>
      </c>
      <c r="K406" s="369">
        <v>35</v>
      </c>
      <c r="L406" s="369" t="s">
        <v>71</v>
      </c>
      <c r="M406" s="369">
        <v>28</v>
      </c>
      <c r="N406" s="369" t="s">
        <v>71</v>
      </c>
      <c r="O406" s="369">
        <v>29</v>
      </c>
      <c r="P406" s="369" t="s">
        <v>71</v>
      </c>
      <c r="Q406" s="369">
        <v>34</v>
      </c>
      <c r="R406" s="369">
        <v>32</v>
      </c>
      <c r="S406" s="369">
        <v>35</v>
      </c>
    </row>
    <row r="407" spans="1:19" ht="12.75" customHeight="1" x14ac:dyDescent="0.2">
      <c r="A407" s="369">
        <v>2016</v>
      </c>
      <c r="B407" s="374">
        <v>42406</v>
      </c>
      <c r="C407" s="369" t="s">
        <v>71</v>
      </c>
      <c r="D407" s="369">
        <v>27</v>
      </c>
      <c r="E407" s="369">
        <v>33</v>
      </c>
      <c r="F407" s="369">
        <v>32</v>
      </c>
      <c r="G407" s="369">
        <v>34</v>
      </c>
      <c r="H407" s="369" t="s">
        <v>71</v>
      </c>
      <c r="I407" s="369" t="s">
        <v>71</v>
      </c>
      <c r="J407" s="369">
        <v>29</v>
      </c>
      <c r="K407" s="369">
        <v>33</v>
      </c>
      <c r="L407" s="369" t="s">
        <v>71</v>
      </c>
      <c r="M407" s="369">
        <v>33</v>
      </c>
      <c r="N407" s="369" t="s">
        <v>71</v>
      </c>
      <c r="O407" s="369">
        <v>26.000000000000004</v>
      </c>
      <c r="P407" s="369" t="s">
        <v>71</v>
      </c>
      <c r="Q407" s="369">
        <v>31</v>
      </c>
      <c r="R407" s="369">
        <v>30</v>
      </c>
      <c r="S407" s="369">
        <v>31</v>
      </c>
    </row>
    <row r="408" spans="1:19" ht="12.75" customHeight="1" x14ac:dyDescent="0.2">
      <c r="A408" s="369">
        <v>2016</v>
      </c>
      <c r="B408" s="374">
        <v>42407</v>
      </c>
      <c r="C408" s="369" t="s">
        <v>71</v>
      </c>
      <c r="D408" s="369">
        <v>27</v>
      </c>
      <c r="E408" s="369">
        <v>35</v>
      </c>
      <c r="F408" s="369">
        <v>20</v>
      </c>
      <c r="G408" s="369">
        <v>34</v>
      </c>
      <c r="H408" s="369" t="s">
        <v>71</v>
      </c>
      <c r="I408" s="369" t="s">
        <v>71</v>
      </c>
      <c r="J408" s="369">
        <v>30</v>
      </c>
      <c r="K408" s="369">
        <v>29</v>
      </c>
      <c r="L408" s="369" t="s">
        <v>71</v>
      </c>
      <c r="M408" s="369">
        <v>28</v>
      </c>
      <c r="N408" s="369" t="s">
        <v>71</v>
      </c>
      <c r="O408" s="369">
        <v>28</v>
      </c>
      <c r="P408" s="369" t="s">
        <v>71</v>
      </c>
      <c r="Q408" s="369">
        <v>29</v>
      </c>
      <c r="R408" s="369">
        <v>26.000000000000004</v>
      </c>
      <c r="S408" s="369">
        <v>32</v>
      </c>
    </row>
    <row r="409" spans="1:19" ht="12.75" customHeight="1" x14ac:dyDescent="0.2">
      <c r="A409" s="369">
        <v>2016</v>
      </c>
      <c r="B409" s="374">
        <v>42408</v>
      </c>
      <c r="C409" s="369" t="s">
        <v>71</v>
      </c>
      <c r="D409" s="369">
        <v>32</v>
      </c>
      <c r="E409" s="369">
        <v>38</v>
      </c>
      <c r="F409" s="369">
        <v>30</v>
      </c>
      <c r="G409" s="369">
        <v>36.000000000000007</v>
      </c>
      <c r="H409" s="369" t="s">
        <v>71</v>
      </c>
      <c r="I409" s="369" t="s">
        <v>71</v>
      </c>
      <c r="J409" s="369" t="s">
        <v>71</v>
      </c>
      <c r="K409" s="369">
        <v>34</v>
      </c>
      <c r="L409" s="369" t="s">
        <v>71</v>
      </c>
      <c r="M409" s="369">
        <v>31</v>
      </c>
      <c r="N409" s="369" t="s">
        <v>71</v>
      </c>
      <c r="O409" s="369">
        <v>29</v>
      </c>
      <c r="P409" s="369" t="s">
        <v>71</v>
      </c>
      <c r="Q409" s="369">
        <v>30</v>
      </c>
      <c r="R409" s="369">
        <v>28</v>
      </c>
      <c r="S409" s="369">
        <v>35</v>
      </c>
    </row>
    <row r="410" spans="1:19" ht="12.75" customHeight="1" x14ac:dyDescent="0.2">
      <c r="A410" s="369">
        <v>2016</v>
      </c>
      <c r="B410" s="374">
        <v>42409</v>
      </c>
      <c r="C410" s="369" t="s">
        <v>71</v>
      </c>
      <c r="D410" s="369">
        <v>15.000000000000002</v>
      </c>
      <c r="E410" s="369">
        <v>37.000000000000007</v>
      </c>
      <c r="F410" s="369">
        <v>19</v>
      </c>
      <c r="G410" s="369">
        <v>24</v>
      </c>
      <c r="H410" s="369" t="s">
        <v>71</v>
      </c>
      <c r="I410" s="369" t="s">
        <v>71</v>
      </c>
      <c r="J410" s="369" t="s">
        <v>71</v>
      </c>
      <c r="K410" s="369">
        <v>18.000000000000004</v>
      </c>
      <c r="L410" s="369" t="s">
        <v>71</v>
      </c>
      <c r="M410" s="369">
        <v>30</v>
      </c>
      <c r="N410" s="369" t="s">
        <v>71</v>
      </c>
      <c r="O410" s="369">
        <v>19</v>
      </c>
      <c r="P410" s="369" t="s">
        <v>71</v>
      </c>
      <c r="Q410" s="369">
        <v>17</v>
      </c>
      <c r="R410" s="369">
        <v>11.000000000000002</v>
      </c>
      <c r="S410" s="369">
        <v>18.000000000000004</v>
      </c>
    </row>
    <row r="411" spans="1:19" ht="12.75" customHeight="1" x14ac:dyDescent="0.2">
      <c r="A411" s="369">
        <v>2016</v>
      </c>
      <c r="B411" s="374">
        <v>42410</v>
      </c>
      <c r="C411" s="369" t="s">
        <v>71</v>
      </c>
      <c r="D411" s="369">
        <v>19</v>
      </c>
      <c r="E411" s="369">
        <v>28</v>
      </c>
      <c r="F411" s="369">
        <v>21</v>
      </c>
      <c r="G411" s="369">
        <v>27</v>
      </c>
      <c r="H411" s="369" t="s">
        <v>71</v>
      </c>
      <c r="I411" s="369" t="s">
        <v>71</v>
      </c>
      <c r="J411" s="369">
        <v>28</v>
      </c>
      <c r="K411" s="369">
        <v>27</v>
      </c>
      <c r="L411" s="369" t="s">
        <v>71</v>
      </c>
      <c r="M411" s="369">
        <v>28</v>
      </c>
      <c r="N411" s="369" t="s">
        <v>71</v>
      </c>
      <c r="O411" s="369">
        <v>25</v>
      </c>
      <c r="P411" s="369" t="s">
        <v>71</v>
      </c>
      <c r="Q411" s="369">
        <v>25</v>
      </c>
      <c r="R411" s="369">
        <v>25</v>
      </c>
      <c r="S411" s="369">
        <v>26.000000000000004</v>
      </c>
    </row>
    <row r="412" spans="1:19" ht="12.75" customHeight="1" x14ac:dyDescent="0.2">
      <c r="A412" s="369">
        <v>2016</v>
      </c>
      <c r="B412" s="374">
        <v>42411</v>
      </c>
      <c r="C412" s="369" t="s">
        <v>71</v>
      </c>
      <c r="D412" s="369">
        <v>29</v>
      </c>
      <c r="E412" s="369">
        <v>38</v>
      </c>
      <c r="F412" s="369">
        <v>32</v>
      </c>
      <c r="G412" s="369">
        <v>37.000000000000007</v>
      </c>
      <c r="H412" s="369" t="s">
        <v>71</v>
      </c>
      <c r="I412" s="369" t="s">
        <v>71</v>
      </c>
      <c r="J412" s="369">
        <v>37.000000000000007</v>
      </c>
      <c r="K412" s="369">
        <v>38</v>
      </c>
      <c r="L412" s="369" t="s">
        <v>71</v>
      </c>
      <c r="M412" s="369">
        <v>35</v>
      </c>
      <c r="N412" s="369" t="s">
        <v>71</v>
      </c>
      <c r="O412" s="369">
        <v>35</v>
      </c>
      <c r="P412" s="369" t="s">
        <v>71</v>
      </c>
      <c r="Q412" s="369">
        <v>38</v>
      </c>
      <c r="R412" s="369">
        <v>35</v>
      </c>
      <c r="S412" s="369">
        <v>38</v>
      </c>
    </row>
    <row r="413" spans="1:19" ht="12.75" customHeight="1" x14ac:dyDescent="0.2">
      <c r="A413" s="369">
        <v>2016</v>
      </c>
      <c r="B413" s="374">
        <v>42412</v>
      </c>
      <c r="C413" s="369" t="s">
        <v>71</v>
      </c>
      <c r="D413" s="369">
        <v>30</v>
      </c>
      <c r="E413" s="369">
        <v>38</v>
      </c>
      <c r="F413" s="369">
        <v>30</v>
      </c>
      <c r="G413" s="369">
        <v>35</v>
      </c>
      <c r="H413" s="369" t="s">
        <v>71</v>
      </c>
      <c r="I413" s="369" t="s">
        <v>71</v>
      </c>
      <c r="J413" s="369">
        <v>36.000000000000007</v>
      </c>
      <c r="K413" s="369">
        <v>38</v>
      </c>
      <c r="L413" s="369" t="s">
        <v>71</v>
      </c>
      <c r="M413" s="369">
        <v>35</v>
      </c>
      <c r="N413" s="369" t="s">
        <v>71</v>
      </c>
      <c r="O413" s="369">
        <v>32</v>
      </c>
      <c r="P413" s="369" t="s">
        <v>71</v>
      </c>
      <c r="Q413" s="369">
        <v>34</v>
      </c>
      <c r="R413" s="369">
        <v>33</v>
      </c>
      <c r="S413" s="369">
        <v>36.000000000000007</v>
      </c>
    </row>
    <row r="414" spans="1:19" ht="12.75" customHeight="1" x14ac:dyDescent="0.2">
      <c r="A414" s="369">
        <v>2016</v>
      </c>
      <c r="B414" s="374">
        <v>42413</v>
      </c>
      <c r="C414" s="369" t="s">
        <v>71</v>
      </c>
      <c r="D414" s="369">
        <v>35</v>
      </c>
      <c r="E414" s="369">
        <v>38</v>
      </c>
      <c r="F414" s="369">
        <v>35</v>
      </c>
      <c r="G414" s="369">
        <v>35</v>
      </c>
      <c r="H414" s="369" t="s">
        <v>71</v>
      </c>
      <c r="I414" s="369" t="s">
        <v>71</v>
      </c>
      <c r="J414" s="369">
        <v>34</v>
      </c>
      <c r="K414" s="369">
        <v>37.000000000000007</v>
      </c>
      <c r="L414" s="369" t="s">
        <v>71</v>
      </c>
      <c r="M414" s="369">
        <v>42</v>
      </c>
      <c r="N414" s="369" t="s">
        <v>71</v>
      </c>
      <c r="O414" s="369">
        <v>35</v>
      </c>
      <c r="P414" s="369" t="s">
        <v>71</v>
      </c>
      <c r="Q414" s="369">
        <v>37.000000000000007</v>
      </c>
      <c r="R414" s="369">
        <v>35</v>
      </c>
      <c r="S414" s="369">
        <v>37.000000000000007</v>
      </c>
    </row>
    <row r="415" spans="1:19" ht="12.75" customHeight="1" x14ac:dyDescent="0.2">
      <c r="A415" s="369">
        <v>2016</v>
      </c>
      <c r="B415" s="374">
        <v>42414</v>
      </c>
      <c r="C415" s="369" t="s">
        <v>71</v>
      </c>
      <c r="D415" s="369">
        <v>31</v>
      </c>
      <c r="E415" s="369">
        <v>34</v>
      </c>
      <c r="F415" s="369">
        <v>33</v>
      </c>
      <c r="G415" s="369">
        <v>31</v>
      </c>
      <c r="H415" s="369" t="s">
        <v>71</v>
      </c>
      <c r="I415" s="369" t="s">
        <v>71</v>
      </c>
      <c r="J415" s="369">
        <v>31</v>
      </c>
      <c r="K415" s="369">
        <v>33</v>
      </c>
      <c r="L415" s="369" t="s">
        <v>71</v>
      </c>
      <c r="M415" s="369">
        <v>34</v>
      </c>
      <c r="N415" s="369" t="s">
        <v>71</v>
      </c>
      <c r="O415" s="369">
        <v>30</v>
      </c>
      <c r="P415" s="369" t="s">
        <v>71</v>
      </c>
      <c r="Q415" s="369">
        <v>32</v>
      </c>
      <c r="R415" s="369">
        <v>31</v>
      </c>
      <c r="S415" s="369">
        <v>33</v>
      </c>
    </row>
    <row r="416" spans="1:19" ht="12.75" customHeight="1" x14ac:dyDescent="0.2">
      <c r="A416" s="369">
        <v>2016</v>
      </c>
      <c r="B416" s="374">
        <v>42415</v>
      </c>
      <c r="C416" s="369" t="s">
        <v>71</v>
      </c>
      <c r="D416" s="369">
        <v>9.0000000000000018</v>
      </c>
      <c r="E416" s="369">
        <v>42</v>
      </c>
      <c r="F416" s="369">
        <v>16</v>
      </c>
      <c r="G416" s="369">
        <v>17</v>
      </c>
      <c r="H416" s="369" t="s">
        <v>71</v>
      </c>
      <c r="I416" s="369" t="s">
        <v>71</v>
      </c>
      <c r="J416" s="369">
        <v>9.0000000000000018</v>
      </c>
      <c r="K416" s="369">
        <v>4</v>
      </c>
      <c r="L416" s="369" t="s">
        <v>71</v>
      </c>
      <c r="M416" s="369">
        <v>38</v>
      </c>
      <c r="N416" s="369" t="s">
        <v>71</v>
      </c>
      <c r="O416" s="369" t="s">
        <v>71</v>
      </c>
      <c r="P416" s="369" t="s">
        <v>71</v>
      </c>
      <c r="Q416" s="369">
        <v>12</v>
      </c>
      <c r="R416" s="369">
        <v>15.000000000000002</v>
      </c>
      <c r="S416" s="369">
        <v>13.000000000000002</v>
      </c>
    </row>
    <row r="417" spans="1:19" ht="12.75" customHeight="1" x14ac:dyDescent="0.2">
      <c r="A417" s="369">
        <v>2016</v>
      </c>
      <c r="B417" s="374">
        <v>42416</v>
      </c>
      <c r="C417" s="369" t="s">
        <v>71</v>
      </c>
      <c r="D417" s="369">
        <v>35</v>
      </c>
      <c r="E417" s="369">
        <v>42</v>
      </c>
      <c r="F417" s="369">
        <v>35</v>
      </c>
      <c r="G417" s="369">
        <v>39</v>
      </c>
      <c r="H417" s="369" t="s">
        <v>71</v>
      </c>
      <c r="I417" s="369" t="s">
        <v>71</v>
      </c>
      <c r="J417" s="369">
        <v>37.000000000000007</v>
      </c>
      <c r="K417" s="369">
        <v>39</v>
      </c>
      <c r="L417" s="369" t="s">
        <v>71</v>
      </c>
      <c r="M417" s="369">
        <v>41</v>
      </c>
      <c r="N417" s="369" t="s">
        <v>71</v>
      </c>
      <c r="O417" s="369">
        <v>24</v>
      </c>
      <c r="P417" s="369" t="s">
        <v>71</v>
      </c>
      <c r="Q417" s="369">
        <v>38</v>
      </c>
      <c r="R417" s="369">
        <v>37.000000000000007</v>
      </c>
      <c r="S417" s="369">
        <v>38</v>
      </c>
    </row>
    <row r="418" spans="1:19" ht="12.75" customHeight="1" x14ac:dyDescent="0.2">
      <c r="A418" s="369">
        <v>2016</v>
      </c>
      <c r="B418" s="374">
        <v>42417</v>
      </c>
      <c r="C418" s="369" t="s">
        <v>71</v>
      </c>
      <c r="D418" s="369">
        <v>16</v>
      </c>
      <c r="E418" s="369">
        <v>27</v>
      </c>
      <c r="F418" s="369">
        <v>21</v>
      </c>
      <c r="G418" s="369">
        <v>29</v>
      </c>
      <c r="H418" s="369" t="s">
        <v>71</v>
      </c>
      <c r="I418" s="369" t="s">
        <v>71</v>
      </c>
      <c r="J418" s="369">
        <v>15.000000000000002</v>
      </c>
      <c r="K418" s="369">
        <v>26.000000000000004</v>
      </c>
      <c r="L418" s="369" t="s">
        <v>71</v>
      </c>
      <c r="M418" s="369">
        <v>23</v>
      </c>
      <c r="N418" s="369" t="s">
        <v>71</v>
      </c>
      <c r="O418" s="369">
        <v>22.000000000000004</v>
      </c>
      <c r="P418" s="369" t="s">
        <v>71</v>
      </c>
      <c r="Q418" s="369">
        <v>28</v>
      </c>
      <c r="R418" s="369">
        <v>22.000000000000004</v>
      </c>
      <c r="S418" s="369">
        <v>29</v>
      </c>
    </row>
    <row r="419" spans="1:19" ht="12.75" customHeight="1" x14ac:dyDescent="0.2">
      <c r="A419" s="369">
        <v>2016</v>
      </c>
      <c r="B419" s="374">
        <v>42418</v>
      </c>
      <c r="C419" s="369" t="s">
        <v>71</v>
      </c>
      <c r="D419" s="369">
        <v>35</v>
      </c>
      <c r="E419" s="369">
        <v>37.000000000000007</v>
      </c>
      <c r="F419" s="369">
        <v>32</v>
      </c>
      <c r="G419" s="369">
        <v>37.000000000000007</v>
      </c>
      <c r="H419" s="369" t="s">
        <v>71</v>
      </c>
      <c r="I419" s="369" t="s">
        <v>71</v>
      </c>
      <c r="J419" s="369">
        <v>25</v>
      </c>
      <c r="K419" s="369">
        <v>37.000000000000007</v>
      </c>
      <c r="L419" s="369" t="s">
        <v>71</v>
      </c>
      <c r="M419" s="369">
        <v>31</v>
      </c>
      <c r="N419" s="369" t="s">
        <v>71</v>
      </c>
      <c r="O419" s="369">
        <v>33</v>
      </c>
      <c r="P419" s="369" t="s">
        <v>71</v>
      </c>
      <c r="Q419" s="369">
        <v>36.000000000000007</v>
      </c>
      <c r="R419" s="369">
        <v>34</v>
      </c>
      <c r="S419" s="369">
        <v>37.000000000000007</v>
      </c>
    </row>
    <row r="420" spans="1:19" ht="12.75" customHeight="1" x14ac:dyDescent="0.2">
      <c r="A420" s="369">
        <v>2016</v>
      </c>
      <c r="B420" s="374">
        <v>42419</v>
      </c>
      <c r="C420" s="369">
        <v>34</v>
      </c>
      <c r="D420" s="369">
        <v>28</v>
      </c>
      <c r="E420" s="369">
        <v>40</v>
      </c>
      <c r="F420" s="369">
        <v>36.000000000000007</v>
      </c>
      <c r="G420" s="369">
        <v>32</v>
      </c>
      <c r="H420" s="369" t="s">
        <v>71</v>
      </c>
      <c r="I420" s="369" t="s">
        <v>71</v>
      </c>
      <c r="J420" s="369">
        <v>24</v>
      </c>
      <c r="K420" s="369">
        <v>34</v>
      </c>
      <c r="L420" s="369" t="s">
        <v>71</v>
      </c>
      <c r="M420" s="369">
        <v>38</v>
      </c>
      <c r="N420" s="369" t="s">
        <v>71</v>
      </c>
      <c r="O420" s="369">
        <v>22.000000000000004</v>
      </c>
      <c r="P420" s="369" t="s">
        <v>71</v>
      </c>
      <c r="Q420" s="369">
        <v>31</v>
      </c>
      <c r="R420" s="369">
        <v>10</v>
      </c>
      <c r="S420" s="369">
        <v>34</v>
      </c>
    </row>
    <row r="421" spans="1:19" ht="12.75" customHeight="1" x14ac:dyDescent="0.2">
      <c r="A421" s="369">
        <v>2016</v>
      </c>
      <c r="B421" s="374">
        <v>42420</v>
      </c>
      <c r="C421" s="369">
        <v>37.000000000000007</v>
      </c>
      <c r="D421" s="369">
        <v>31</v>
      </c>
      <c r="E421" s="369">
        <v>40</v>
      </c>
      <c r="F421" s="369">
        <v>30</v>
      </c>
      <c r="G421" s="369">
        <v>40</v>
      </c>
      <c r="H421" s="369" t="s">
        <v>71</v>
      </c>
      <c r="I421" s="369" t="s">
        <v>71</v>
      </c>
      <c r="J421" s="369">
        <v>30</v>
      </c>
      <c r="K421" s="369">
        <v>39</v>
      </c>
      <c r="L421" s="369" t="s">
        <v>71</v>
      </c>
      <c r="M421" s="369">
        <v>38</v>
      </c>
      <c r="N421" s="369" t="s">
        <v>71</v>
      </c>
      <c r="O421" s="369">
        <v>33</v>
      </c>
      <c r="P421" s="369" t="s">
        <v>71</v>
      </c>
      <c r="Q421" s="369">
        <v>33</v>
      </c>
      <c r="R421" s="369">
        <v>33</v>
      </c>
      <c r="S421" s="369">
        <v>37.000000000000007</v>
      </c>
    </row>
    <row r="422" spans="1:19" ht="12.75" customHeight="1" x14ac:dyDescent="0.2">
      <c r="A422" s="369">
        <v>2016</v>
      </c>
      <c r="B422" s="374">
        <v>42421</v>
      </c>
      <c r="C422" s="369">
        <v>34</v>
      </c>
      <c r="D422" s="369">
        <v>24</v>
      </c>
      <c r="E422" s="369">
        <v>38</v>
      </c>
      <c r="F422" s="369">
        <v>27</v>
      </c>
      <c r="G422" s="369">
        <v>36.000000000000007</v>
      </c>
      <c r="H422" s="369" t="s">
        <v>71</v>
      </c>
      <c r="I422" s="369" t="s">
        <v>71</v>
      </c>
      <c r="J422" s="369">
        <v>21</v>
      </c>
      <c r="K422" s="369">
        <v>31</v>
      </c>
      <c r="L422" s="369" t="s">
        <v>71</v>
      </c>
      <c r="M422" s="369">
        <v>38</v>
      </c>
      <c r="N422" s="369" t="s">
        <v>71</v>
      </c>
      <c r="O422" s="369">
        <v>31</v>
      </c>
      <c r="P422" s="369" t="s">
        <v>71</v>
      </c>
      <c r="Q422" s="369">
        <v>33</v>
      </c>
      <c r="R422" s="369">
        <v>29</v>
      </c>
      <c r="S422" s="369">
        <v>35</v>
      </c>
    </row>
    <row r="423" spans="1:19" ht="12.75" customHeight="1" x14ac:dyDescent="0.2">
      <c r="A423" s="369">
        <v>2016</v>
      </c>
      <c r="B423" s="374">
        <v>42422</v>
      </c>
      <c r="C423" s="369">
        <v>28</v>
      </c>
      <c r="D423" s="369">
        <v>21</v>
      </c>
      <c r="E423" s="369">
        <v>30</v>
      </c>
      <c r="F423" s="369">
        <v>25</v>
      </c>
      <c r="G423" s="369">
        <v>36.000000000000007</v>
      </c>
      <c r="H423" s="369" t="s">
        <v>71</v>
      </c>
      <c r="I423" s="369" t="s">
        <v>71</v>
      </c>
      <c r="J423" s="369" t="s">
        <v>71</v>
      </c>
      <c r="K423" s="369">
        <v>36.000000000000007</v>
      </c>
      <c r="L423" s="369" t="s">
        <v>71</v>
      </c>
      <c r="M423" s="369">
        <v>28</v>
      </c>
      <c r="N423" s="369" t="s">
        <v>71</v>
      </c>
      <c r="O423" s="369">
        <v>31</v>
      </c>
      <c r="P423" s="369" t="s">
        <v>71</v>
      </c>
      <c r="Q423" s="369">
        <v>33</v>
      </c>
      <c r="R423" s="369">
        <v>31</v>
      </c>
      <c r="S423" s="369">
        <v>36.000000000000007</v>
      </c>
    </row>
    <row r="424" spans="1:19" ht="12.75" customHeight="1" x14ac:dyDescent="0.2">
      <c r="A424" s="369">
        <v>2016</v>
      </c>
      <c r="B424" s="374">
        <v>42423</v>
      </c>
      <c r="C424" s="369">
        <v>34</v>
      </c>
      <c r="D424" s="369">
        <v>28</v>
      </c>
      <c r="E424" s="369">
        <v>38</v>
      </c>
      <c r="F424" s="369">
        <v>31</v>
      </c>
      <c r="G424" s="369">
        <v>32</v>
      </c>
      <c r="H424" s="369" t="s">
        <v>71</v>
      </c>
      <c r="I424" s="369" t="s">
        <v>71</v>
      </c>
      <c r="J424" s="369" t="s">
        <v>71</v>
      </c>
      <c r="K424" s="369">
        <v>28</v>
      </c>
      <c r="L424" s="369" t="s">
        <v>71</v>
      </c>
      <c r="M424" s="369">
        <v>39</v>
      </c>
      <c r="N424" s="369" t="s">
        <v>71</v>
      </c>
      <c r="O424" s="369">
        <v>27</v>
      </c>
      <c r="P424" s="369" t="s">
        <v>71</v>
      </c>
      <c r="Q424" s="369">
        <v>33</v>
      </c>
      <c r="R424" s="369">
        <v>21</v>
      </c>
      <c r="S424" s="369">
        <v>31</v>
      </c>
    </row>
    <row r="425" spans="1:19" ht="12.75" customHeight="1" x14ac:dyDescent="0.2">
      <c r="A425" s="369">
        <v>2016</v>
      </c>
      <c r="B425" s="374">
        <v>42424</v>
      </c>
      <c r="C425" s="369">
        <v>30</v>
      </c>
      <c r="D425" s="369">
        <v>30</v>
      </c>
      <c r="E425" s="369">
        <v>34</v>
      </c>
      <c r="F425" s="369">
        <v>31</v>
      </c>
      <c r="G425" s="369">
        <v>33</v>
      </c>
      <c r="H425" s="369" t="s">
        <v>71</v>
      </c>
      <c r="I425" s="369" t="s">
        <v>71</v>
      </c>
      <c r="J425" s="369" t="s">
        <v>71</v>
      </c>
      <c r="K425" s="369">
        <v>33</v>
      </c>
      <c r="L425" s="369" t="s">
        <v>71</v>
      </c>
      <c r="M425" s="369">
        <v>33</v>
      </c>
      <c r="N425" s="369" t="s">
        <v>71</v>
      </c>
      <c r="O425" s="369">
        <v>26.000000000000004</v>
      </c>
      <c r="P425" s="369" t="s">
        <v>71</v>
      </c>
      <c r="Q425" s="369">
        <v>33</v>
      </c>
      <c r="R425" s="369">
        <v>29</v>
      </c>
      <c r="S425" s="369">
        <v>33</v>
      </c>
    </row>
    <row r="426" spans="1:19" ht="12.75" customHeight="1" x14ac:dyDescent="0.2">
      <c r="A426" s="369">
        <v>2016</v>
      </c>
      <c r="B426" s="374">
        <v>42425</v>
      </c>
      <c r="C426" s="369">
        <v>29</v>
      </c>
      <c r="D426" s="369">
        <v>23</v>
      </c>
      <c r="E426" s="369">
        <v>32</v>
      </c>
      <c r="F426" s="369">
        <v>30</v>
      </c>
      <c r="G426" s="369">
        <v>32</v>
      </c>
      <c r="H426" s="369" t="s">
        <v>71</v>
      </c>
      <c r="I426" s="369" t="s">
        <v>71</v>
      </c>
      <c r="J426" s="369">
        <v>31</v>
      </c>
      <c r="K426" s="369">
        <v>32</v>
      </c>
      <c r="L426" s="369" t="s">
        <v>71</v>
      </c>
      <c r="M426" s="369">
        <v>34</v>
      </c>
      <c r="N426" s="369" t="s">
        <v>71</v>
      </c>
      <c r="O426" s="369">
        <v>30</v>
      </c>
      <c r="P426" s="369" t="s">
        <v>71</v>
      </c>
      <c r="Q426" s="369">
        <v>33</v>
      </c>
      <c r="R426" s="369">
        <v>27</v>
      </c>
      <c r="S426" s="369">
        <v>34</v>
      </c>
    </row>
    <row r="427" spans="1:19" ht="12.75" customHeight="1" x14ac:dyDescent="0.2">
      <c r="A427" s="369">
        <v>2016</v>
      </c>
      <c r="B427" s="374">
        <v>42426</v>
      </c>
      <c r="C427" s="369">
        <v>35</v>
      </c>
      <c r="D427" s="369">
        <v>34</v>
      </c>
      <c r="E427" s="369">
        <v>38</v>
      </c>
      <c r="F427" s="369">
        <v>38</v>
      </c>
      <c r="G427" s="369">
        <v>38</v>
      </c>
      <c r="H427" s="369" t="s">
        <v>71</v>
      </c>
      <c r="I427" s="369" t="s">
        <v>71</v>
      </c>
      <c r="J427" s="369">
        <v>36.000000000000007</v>
      </c>
      <c r="K427" s="369">
        <v>39</v>
      </c>
      <c r="L427" s="369" t="s">
        <v>71</v>
      </c>
      <c r="M427" s="369">
        <v>37.000000000000007</v>
      </c>
      <c r="N427" s="369" t="s">
        <v>71</v>
      </c>
      <c r="O427" s="369">
        <v>37.000000000000007</v>
      </c>
      <c r="P427" s="369" t="s">
        <v>71</v>
      </c>
      <c r="Q427" s="369">
        <v>38</v>
      </c>
      <c r="R427" s="369">
        <v>36.000000000000007</v>
      </c>
      <c r="S427" s="369">
        <v>40</v>
      </c>
    </row>
    <row r="428" spans="1:19" ht="12.75" customHeight="1" x14ac:dyDescent="0.2">
      <c r="A428" s="369">
        <v>2016</v>
      </c>
      <c r="B428" s="374">
        <v>42427</v>
      </c>
      <c r="C428" s="369">
        <v>34</v>
      </c>
      <c r="D428" s="369">
        <v>36.000000000000007</v>
      </c>
      <c r="E428" s="369">
        <v>38</v>
      </c>
      <c r="F428" s="369">
        <v>38</v>
      </c>
      <c r="G428" s="369">
        <v>37.000000000000007</v>
      </c>
      <c r="H428" s="369" t="s">
        <v>71</v>
      </c>
      <c r="I428" s="369" t="s">
        <v>71</v>
      </c>
      <c r="J428" s="369">
        <v>40</v>
      </c>
      <c r="K428" s="369">
        <v>39</v>
      </c>
      <c r="L428" s="369" t="s">
        <v>71</v>
      </c>
      <c r="M428" s="369">
        <v>38</v>
      </c>
      <c r="N428" s="369" t="s">
        <v>71</v>
      </c>
      <c r="O428" s="369">
        <v>35</v>
      </c>
      <c r="P428" s="369" t="s">
        <v>71</v>
      </c>
      <c r="Q428" s="369">
        <v>40</v>
      </c>
      <c r="R428" s="369">
        <v>37.000000000000007</v>
      </c>
      <c r="S428" s="369">
        <v>39</v>
      </c>
    </row>
    <row r="429" spans="1:19" ht="12.75" customHeight="1" x14ac:dyDescent="0.2">
      <c r="A429" s="369">
        <v>2016</v>
      </c>
      <c r="B429" s="374">
        <v>42428</v>
      </c>
      <c r="C429" s="369">
        <v>42</v>
      </c>
      <c r="D429" s="369">
        <v>42</v>
      </c>
      <c r="E429" s="369">
        <v>40</v>
      </c>
      <c r="F429" s="369">
        <v>42</v>
      </c>
      <c r="G429" s="369">
        <v>46</v>
      </c>
      <c r="H429" s="369" t="s">
        <v>71</v>
      </c>
      <c r="I429" s="369" t="s">
        <v>71</v>
      </c>
      <c r="J429" s="369">
        <v>46</v>
      </c>
      <c r="K429" s="369">
        <v>46</v>
      </c>
      <c r="L429" s="369" t="s">
        <v>71</v>
      </c>
      <c r="M429" s="369">
        <v>44.000000000000007</v>
      </c>
      <c r="N429" s="369" t="s">
        <v>71</v>
      </c>
      <c r="O429" s="369">
        <v>41</v>
      </c>
      <c r="P429" s="369" t="s">
        <v>71</v>
      </c>
      <c r="Q429" s="369">
        <v>45.000000000000007</v>
      </c>
      <c r="R429" s="369">
        <v>45.000000000000007</v>
      </c>
      <c r="S429" s="369">
        <v>46</v>
      </c>
    </row>
    <row r="430" spans="1:19" ht="12.75" customHeight="1" x14ac:dyDescent="0.2">
      <c r="A430" s="369">
        <v>2016</v>
      </c>
      <c r="B430" s="374">
        <v>42429</v>
      </c>
      <c r="C430" s="369">
        <v>36.000000000000007</v>
      </c>
      <c r="D430" s="369">
        <v>27</v>
      </c>
      <c r="E430" s="369">
        <v>41</v>
      </c>
      <c r="F430" s="369">
        <v>28</v>
      </c>
      <c r="G430" s="369">
        <v>36.000000000000007</v>
      </c>
      <c r="H430" s="369" t="s">
        <v>71</v>
      </c>
      <c r="I430" s="369" t="s">
        <v>71</v>
      </c>
      <c r="J430" s="369">
        <v>37.000000000000007</v>
      </c>
      <c r="K430" s="369">
        <v>36.000000000000007</v>
      </c>
      <c r="L430" s="369" t="s">
        <v>71</v>
      </c>
      <c r="M430" s="369">
        <v>39</v>
      </c>
      <c r="N430" s="369" t="s">
        <v>71</v>
      </c>
      <c r="O430" s="369">
        <v>33</v>
      </c>
      <c r="P430" s="369" t="s">
        <v>71</v>
      </c>
      <c r="Q430" s="369">
        <v>37.000000000000007</v>
      </c>
      <c r="R430" s="369">
        <v>34</v>
      </c>
      <c r="S430" s="369">
        <v>37.000000000000007</v>
      </c>
    </row>
    <row r="431" spans="1:19" ht="12.75" customHeight="1" x14ac:dyDescent="0.2">
      <c r="A431" s="369">
        <v>2016</v>
      </c>
      <c r="B431" s="374">
        <v>42430</v>
      </c>
      <c r="C431" s="369">
        <v>44.000000000000007</v>
      </c>
      <c r="D431" s="369">
        <v>39</v>
      </c>
      <c r="E431" s="369">
        <v>49</v>
      </c>
      <c r="F431" s="369">
        <v>40</v>
      </c>
      <c r="G431" s="369">
        <v>36.000000000000007</v>
      </c>
      <c r="H431" s="369" t="s">
        <v>71</v>
      </c>
      <c r="I431" s="369" t="s">
        <v>71</v>
      </c>
      <c r="J431" s="369">
        <v>31</v>
      </c>
      <c r="K431" s="369">
        <v>33</v>
      </c>
      <c r="L431" s="369" t="s">
        <v>71</v>
      </c>
      <c r="M431" s="369">
        <v>47</v>
      </c>
      <c r="N431" s="369" t="s">
        <v>71</v>
      </c>
      <c r="O431" s="369">
        <v>33</v>
      </c>
      <c r="P431" s="369" t="s">
        <v>71</v>
      </c>
      <c r="Q431" s="369">
        <v>41</v>
      </c>
      <c r="R431" s="369">
        <v>43</v>
      </c>
      <c r="S431" s="369">
        <v>41</v>
      </c>
    </row>
    <row r="432" spans="1:19" ht="12.75" customHeight="1" x14ac:dyDescent="0.2">
      <c r="A432" s="369">
        <v>2016</v>
      </c>
      <c r="B432" s="374">
        <v>42431</v>
      </c>
      <c r="C432" s="369">
        <v>34</v>
      </c>
      <c r="D432" s="369">
        <v>34</v>
      </c>
      <c r="E432" s="369">
        <v>36.000000000000007</v>
      </c>
      <c r="F432" s="369">
        <v>35</v>
      </c>
      <c r="G432" s="369">
        <v>37.000000000000007</v>
      </c>
      <c r="H432" s="369" t="s">
        <v>71</v>
      </c>
      <c r="I432" s="369" t="s">
        <v>71</v>
      </c>
      <c r="J432" s="369">
        <v>35</v>
      </c>
      <c r="K432" s="369">
        <v>38</v>
      </c>
      <c r="L432" s="369" t="s">
        <v>71</v>
      </c>
      <c r="M432" s="369">
        <v>34</v>
      </c>
      <c r="N432" s="369" t="s">
        <v>71</v>
      </c>
      <c r="O432" s="369">
        <v>34</v>
      </c>
      <c r="P432" s="369" t="s">
        <v>71</v>
      </c>
      <c r="Q432" s="369">
        <v>38</v>
      </c>
      <c r="R432" s="369">
        <v>38</v>
      </c>
      <c r="S432" s="369">
        <v>38</v>
      </c>
    </row>
    <row r="433" spans="1:19" ht="12.75" customHeight="1" x14ac:dyDescent="0.2">
      <c r="A433" s="369">
        <v>2016</v>
      </c>
      <c r="B433" s="374">
        <v>42432</v>
      </c>
      <c r="C433" s="369">
        <v>29</v>
      </c>
      <c r="D433" s="369">
        <v>33</v>
      </c>
      <c r="E433" s="369">
        <v>35</v>
      </c>
      <c r="F433" s="369">
        <v>31</v>
      </c>
      <c r="G433" s="369">
        <v>36.000000000000007</v>
      </c>
      <c r="H433" s="369" t="s">
        <v>71</v>
      </c>
      <c r="I433" s="369" t="s">
        <v>71</v>
      </c>
      <c r="J433" s="369">
        <v>34</v>
      </c>
      <c r="K433" s="369">
        <v>36.000000000000007</v>
      </c>
      <c r="L433" s="369" t="s">
        <v>71</v>
      </c>
      <c r="M433" s="369">
        <v>34</v>
      </c>
      <c r="N433" s="369" t="s">
        <v>71</v>
      </c>
      <c r="O433" s="369">
        <v>33</v>
      </c>
      <c r="P433" s="369" t="s">
        <v>71</v>
      </c>
      <c r="Q433" s="369">
        <v>36.000000000000007</v>
      </c>
      <c r="R433" s="369">
        <v>37.000000000000007</v>
      </c>
      <c r="S433" s="369">
        <v>37.000000000000007</v>
      </c>
    </row>
    <row r="434" spans="1:19" ht="12.75" customHeight="1" x14ac:dyDescent="0.2">
      <c r="A434" s="369">
        <v>2016</v>
      </c>
      <c r="B434" s="374">
        <v>42433</v>
      </c>
      <c r="C434" s="369" t="s">
        <v>71</v>
      </c>
      <c r="D434" s="369">
        <v>30</v>
      </c>
      <c r="E434" s="369">
        <v>30</v>
      </c>
      <c r="F434" s="369">
        <v>27</v>
      </c>
      <c r="G434" s="369">
        <v>32</v>
      </c>
      <c r="H434" s="369" t="s">
        <v>71</v>
      </c>
      <c r="I434" s="369" t="s">
        <v>71</v>
      </c>
      <c r="J434" s="369">
        <v>26.000000000000004</v>
      </c>
      <c r="K434" s="369">
        <v>32</v>
      </c>
      <c r="L434" s="369" t="s">
        <v>71</v>
      </c>
      <c r="M434" s="369">
        <v>24</v>
      </c>
      <c r="N434" s="369" t="s">
        <v>71</v>
      </c>
      <c r="O434" s="369">
        <v>5</v>
      </c>
      <c r="P434" s="369" t="s">
        <v>71</v>
      </c>
      <c r="Q434" s="369">
        <v>30</v>
      </c>
      <c r="R434" s="369">
        <v>27</v>
      </c>
      <c r="S434" s="369">
        <v>33</v>
      </c>
    </row>
    <row r="435" spans="1:19" ht="12.75" customHeight="1" x14ac:dyDescent="0.2">
      <c r="A435" s="369">
        <v>2016</v>
      </c>
      <c r="B435" s="374">
        <v>42434</v>
      </c>
      <c r="C435" s="369" t="s">
        <v>71</v>
      </c>
      <c r="D435" s="369">
        <v>32</v>
      </c>
      <c r="E435" s="369">
        <v>38</v>
      </c>
      <c r="F435" s="369">
        <v>36.000000000000007</v>
      </c>
      <c r="G435" s="369">
        <v>39</v>
      </c>
      <c r="H435" s="369" t="s">
        <v>71</v>
      </c>
      <c r="I435" s="369" t="s">
        <v>71</v>
      </c>
      <c r="J435" s="369">
        <v>39</v>
      </c>
      <c r="K435" s="369">
        <v>41</v>
      </c>
      <c r="L435" s="369" t="s">
        <v>71</v>
      </c>
      <c r="M435" s="369">
        <v>36.000000000000007</v>
      </c>
      <c r="N435" s="369" t="s">
        <v>71</v>
      </c>
      <c r="O435" s="369" t="s">
        <v>71</v>
      </c>
      <c r="P435" s="369" t="s">
        <v>71</v>
      </c>
      <c r="Q435" s="369">
        <v>40</v>
      </c>
      <c r="R435" s="369">
        <v>40</v>
      </c>
      <c r="S435" s="369">
        <v>41</v>
      </c>
    </row>
    <row r="436" spans="1:19" ht="12.75" customHeight="1" x14ac:dyDescent="0.2">
      <c r="A436" s="369">
        <v>2016</v>
      </c>
      <c r="B436" s="374">
        <v>42435</v>
      </c>
      <c r="C436" s="369" t="s">
        <v>71</v>
      </c>
      <c r="D436" s="369">
        <v>36.000000000000007</v>
      </c>
      <c r="E436" s="369">
        <v>27</v>
      </c>
      <c r="F436" s="369">
        <v>34</v>
      </c>
      <c r="G436" s="369">
        <v>39</v>
      </c>
      <c r="H436" s="369" t="s">
        <v>71</v>
      </c>
      <c r="I436" s="369" t="s">
        <v>71</v>
      </c>
      <c r="J436" s="369">
        <v>38</v>
      </c>
      <c r="K436" s="369">
        <v>40</v>
      </c>
      <c r="L436" s="369" t="s">
        <v>71</v>
      </c>
      <c r="M436" s="369">
        <v>28</v>
      </c>
      <c r="N436" s="369" t="s">
        <v>71</v>
      </c>
      <c r="O436" s="369" t="s">
        <v>71</v>
      </c>
      <c r="P436" s="369" t="s">
        <v>71</v>
      </c>
      <c r="Q436" s="369">
        <v>38</v>
      </c>
      <c r="R436" s="369">
        <v>38</v>
      </c>
      <c r="S436" s="369">
        <v>40</v>
      </c>
    </row>
    <row r="437" spans="1:19" ht="12.75" customHeight="1" x14ac:dyDescent="0.2">
      <c r="A437" s="369">
        <v>2016</v>
      </c>
      <c r="B437" s="374">
        <v>42436</v>
      </c>
      <c r="C437" s="369">
        <v>36.000000000000007</v>
      </c>
      <c r="D437" s="369">
        <v>34</v>
      </c>
      <c r="E437" s="369">
        <v>38</v>
      </c>
      <c r="F437" s="369">
        <v>36.000000000000007</v>
      </c>
      <c r="G437" s="369">
        <v>38</v>
      </c>
      <c r="H437" s="369">
        <v>36.000000000000007</v>
      </c>
      <c r="I437" s="369">
        <v>47</v>
      </c>
      <c r="J437" s="369">
        <v>37.000000000000007</v>
      </c>
      <c r="K437" s="369">
        <v>40</v>
      </c>
      <c r="L437" s="369">
        <v>26.000000000000004</v>
      </c>
      <c r="M437" s="369">
        <v>41</v>
      </c>
      <c r="N437" s="369" t="s">
        <v>71</v>
      </c>
      <c r="O437" s="369" t="s">
        <v>71</v>
      </c>
      <c r="P437" s="369">
        <v>40</v>
      </c>
      <c r="Q437" s="369">
        <v>38</v>
      </c>
      <c r="R437" s="369">
        <v>40</v>
      </c>
      <c r="S437" s="369">
        <v>39</v>
      </c>
    </row>
    <row r="438" spans="1:19" ht="12.75" customHeight="1" x14ac:dyDescent="0.2">
      <c r="A438" s="369">
        <v>2016</v>
      </c>
      <c r="B438" s="374">
        <v>42437</v>
      </c>
      <c r="C438" s="369">
        <v>44.000000000000007</v>
      </c>
      <c r="D438" s="369">
        <v>26.000000000000004</v>
      </c>
      <c r="E438" s="369">
        <v>47</v>
      </c>
      <c r="F438" s="369">
        <v>32</v>
      </c>
      <c r="G438" s="369">
        <v>48</v>
      </c>
      <c r="H438" s="369">
        <v>40</v>
      </c>
      <c r="I438" s="369">
        <v>53.000000000000007</v>
      </c>
      <c r="J438" s="369">
        <v>42</v>
      </c>
      <c r="K438" s="369">
        <v>51.000000000000007</v>
      </c>
      <c r="L438" s="369">
        <v>20</v>
      </c>
      <c r="M438" s="369">
        <v>51.000000000000007</v>
      </c>
      <c r="N438" s="369" t="s">
        <v>71</v>
      </c>
      <c r="O438" s="369">
        <v>17</v>
      </c>
      <c r="P438" s="369">
        <v>42</v>
      </c>
      <c r="Q438" s="369">
        <v>48</v>
      </c>
      <c r="R438" s="369">
        <v>32</v>
      </c>
      <c r="S438" s="369">
        <v>53.000000000000007</v>
      </c>
    </row>
    <row r="439" spans="1:19" ht="12.75" customHeight="1" x14ac:dyDescent="0.2">
      <c r="A439" s="369">
        <v>2016</v>
      </c>
      <c r="B439" s="374">
        <v>42438</v>
      </c>
      <c r="C439" s="369">
        <v>45.000000000000007</v>
      </c>
      <c r="D439" s="369">
        <v>37.000000000000007</v>
      </c>
      <c r="E439" s="369">
        <v>48</v>
      </c>
      <c r="F439" s="369">
        <v>47</v>
      </c>
      <c r="G439" s="369">
        <v>59.000000000000007</v>
      </c>
      <c r="H439" s="369">
        <v>53.000000000000007</v>
      </c>
      <c r="I439" s="369">
        <v>61.000000000000007</v>
      </c>
      <c r="J439" s="369">
        <v>57</v>
      </c>
      <c r="K439" s="369">
        <v>60</v>
      </c>
      <c r="L439" s="369">
        <v>16</v>
      </c>
      <c r="M439" s="369">
        <v>55</v>
      </c>
      <c r="N439" s="369" t="s">
        <v>71</v>
      </c>
      <c r="O439" s="369">
        <v>48</v>
      </c>
      <c r="P439" s="369">
        <v>62</v>
      </c>
      <c r="Q439" s="369">
        <v>57</v>
      </c>
      <c r="R439" s="369">
        <v>58</v>
      </c>
      <c r="S439" s="369">
        <v>59.000000000000007</v>
      </c>
    </row>
    <row r="440" spans="1:19" ht="12.75" customHeight="1" x14ac:dyDescent="0.2">
      <c r="A440" s="369">
        <v>2016</v>
      </c>
      <c r="B440" s="374">
        <v>42439</v>
      </c>
      <c r="C440" s="369">
        <v>40</v>
      </c>
      <c r="D440" s="369">
        <v>37.000000000000007</v>
      </c>
      <c r="E440" s="369">
        <v>43</v>
      </c>
      <c r="F440" s="369">
        <v>45.000000000000007</v>
      </c>
      <c r="G440" s="369">
        <v>48</v>
      </c>
      <c r="H440" s="369">
        <v>53.000000000000007</v>
      </c>
      <c r="I440" s="369">
        <v>62</v>
      </c>
      <c r="J440" s="369">
        <v>45.000000000000007</v>
      </c>
      <c r="K440" s="369">
        <v>54</v>
      </c>
      <c r="L440" s="369">
        <v>31</v>
      </c>
      <c r="M440" s="369">
        <v>46</v>
      </c>
      <c r="N440" s="369">
        <v>53.000000000000007</v>
      </c>
      <c r="O440" s="369">
        <v>45.000000000000007</v>
      </c>
      <c r="P440" s="369">
        <v>51.000000000000007</v>
      </c>
      <c r="Q440" s="369">
        <v>56</v>
      </c>
      <c r="R440" s="369">
        <v>54</v>
      </c>
      <c r="S440" s="369">
        <v>55</v>
      </c>
    </row>
    <row r="441" spans="1:19" ht="12.75" customHeight="1" x14ac:dyDescent="0.2">
      <c r="A441" s="369">
        <v>2016</v>
      </c>
      <c r="B441" s="374">
        <v>42440</v>
      </c>
      <c r="C441" s="369">
        <v>30</v>
      </c>
      <c r="D441" s="369">
        <v>29</v>
      </c>
      <c r="E441" s="369">
        <v>45.000000000000007</v>
      </c>
      <c r="F441" s="369">
        <v>36.000000000000007</v>
      </c>
      <c r="G441" s="369">
        <v>32</v>
      </c>
      <c r="H441" s="369">
        <v>38</v>
      </c>
      <c r="I441" s="369">
        <v>41</v>
      </c>
      <c r="J441" s="369">
        <v>27</v>
      </c>
      <c r="K441" s="369">
        <v>36.000000000000007</v>
      </c>
      <c r="L441" s="369">
        <v>29</v>
      </c>
      <c r="M441" s="369">
        <v>40</v>
      </c>
      <c r="N441" s="369">
        <v>34</v>
      </c>
      <c r="O441" s="369">
        <v>30</v>
      </c>
      <c r="P441" s="369">
        <v>31</v>
      </c>
      <c r="Q441" s="369">
        <v>35</v>
      </c>
      <c r="R441" s="369">
        <v>35</v>
      </c>
      <c r="S441" s="369">
        <v>37.000000000000007</v>
      </c>
    </row>
    <row r="442" spans="1:19" ht="12.75" customHeight="1" x14ac:dyDescent="0.2">
      <c r="A442" s="369">
        <v>2016</v>
      </c>
      <c r="B442" s="374">
        <v>42441</v>
      </c>
      <c r="C442" s="369">
        <v>28</v>
      </c>
      <c r="D442" s="369">
        <v>23</v>
      </c>
      <c r="E442" s="369">
        <v>32</v>
      </c>
      <c r="F442" s="369">
        <v>33</v>
      </c>
      <c r="G442" s="369">
        <v>36.000000000000007</v>
      </c>
      <c r="H442" s="369">
        <v>33</v>
      </c>
      <c r="I442" s="369">
        <v>43</v>
      </c>
      <c r="J442" s="369">
        <v>38</v>
      </c>
      <c r="K442" s="369">
        <v>38</v>
      </c>
      <c r="L442" s="369">
        <v>18.000000000000004</v>
      </c>
      <c r="M442" s="369">
        <v>34</v>
      </c>
      <c r="N442" s="369">
        <v>33</v>
      </c>
      <c r="O442" s="369">
        <v>24</v>
      </c>
      <c r="P442" s="369">
        <v>40</v>
      </c>
      <c r="Q442" s="369">
        <v>35</v>
      </c>
      <c r="R442" s="369">
        <v>37.000000000000007</v>
      </c>
      <c r="S442" s="369">
        <v>37.000000000000007</v>
      </c>
    </row>
    <row r="443" spans="1:19" ht="12.75" customHeight="1" x14ac:dyDescent="0.2">
      <c r="A443" s="369">
        <v>2016</v>
      </c>
      <c r="B443" s="374">
        <v>42442</v>
      </c>
      <c r="C443" s="369">
        <v>29</v>
      </c>
      <c r="D443" s="369">
        <v>37.000000000000007</v>
      </c>
      <c r="E443" s="369">
        <v>41</v>
      </c>
      <c r="F443" s="369">
        <v>39</v>
      </c>
      <c r="G443" s="369">
        <v>42</v>
      </c>
      <c r="H443" s="369">
        <v>35</v>
      </c>
      <c r="I443" s="369">
        <v>43</v>
      </c>
      <c r="J443" s="369">
        <v>32</v>
      </c>
      <c r="K443" s="369">
        <v>39</v>
      </c>
      <c r="L443" s="369">
        <v>36.000000000000007</v>
      </c>
      <c r="M443" s="369">
        <v>40</v>
      </c>
      <c r="N443" s="369">
        <v>39</v>
      </c>
      <c r="O443" s="369" t="s">
        <v>71</v>
      </c>
      <c r="P443" s="369">
        <v>45.000000000000007</v>
      </c>
      <c r="Q443" s="369">
        <v>37.000000000000007</v>
      </c>
      <c r="R443" s="369">
        <v>41</v>
      </c>
      <c r="S443" s="369">
        <v>40</v>
      </c>
    </row>
    <row r="444" spans="1:19" ht="12.75" customHeight="1" x14ac:dyDescent="0.2">
      <c r="A444" s="369">
        <v>2016</v>
      </c>
      <c r="B444" s="374">
        <v>42443</v>
      </c>
      <c r="C444" s="369">
        <v>30</v>
      </c>
      <c r="D444" s="369">
        <v>32</v>
      </c>
      <c r="E444" s="369">
        <v>41</v>
      </c>
      <c r="F444" s="369">
        <v>34</v>
      </c>
      <c r="G444" s="369">
        <v>33</v>
      </c>
      <c r="H444" s="369">
        <v>37.000000000000007</v>
      </c>
      <c r="I444" s="369">
        <v>42</v>
      </c>
      <c r="J444" s="369">
        <v>25</v>
      </c>
      <c r="K444" s="369">
        <v>34</v>
      </c>
      <c r="L444" s="369">
        <v>38</v>
      </c>
      <c r="M444" s="369">
        <v>39</v>
      </c>
      <c r="N444" s="369">
        <v>36.000000000000007</v>
      </c>
      <c r="O444" s="369" t="s">
        <v>71</v>
      </c>
      <c r="P444" s="369">
        <v>37.000000000000007</v>
      </c>
      <c r="Q444" s="369">
        <v>31</v>
      </c>
      <c r="R444" s="369">
        <v>34</v>
      </c>
      <c r="S444" s="369">
        <v>37.000000000000007</v>
      </c>
    </row>
    <row r="445" spans="1:19" ht="12.75" customHeight="1" x14ac:dyDescent="0.2">
      <c r="A445" s="369">
        <v>2016</v>
      </c>
      <c r="B445" s="374">
        <v>42444</v>
      </c>
      <c r="C445" s="369">
        <v>11.000000000000002</v>
      </c>
      <c r="D445" s="369">
        <v>27</v>
      </c>
      <c r="E445" s="369">
        <v>25</v>
      </c>
      <c r="F445" s="369">
        <v>20</v>
      </c>
      <c r="G445" s="369">
        <v>33</v>
      </c>
      <c r="H445" s="369" t="s">
        <v>71</v>
      </c>
      <c r="I445" s="369">
        <v>25</v>
      </c>
      <c r="J445" s="369">
        <v>30</v>
      </c>
      <c r="K445" s="369">
        <v>33</v>
      </c>
      <c r="L445" s="369">
        <v>32</v>
      </c>
      <c r="M445" s="369">
        <v>17</v>
      </c>
      <c r="N445" s="369">
        <v>23</v>
      </c>
      <c r="O445" s="369">
        <v>29</v>
      </c>
      <c r="P445" s="369">
        <v>38</v>
      </c>
      <c r="Q445" s="369">
        <v>29</v>
      </c>
      <c r="R445" s="369">
        <v>30</v>
      </c>
      <c r="S445" s="369">
        <v>30</v>
      </c>
    </row>
    <row r="446" spans="1:19" ht="12.75" customHeight="1" x14ac:dyDescent="0.2">
      <c r="A446" s="369">
        <v>2016</v>
      </c>
      <c r="B446" s="374">
        <v>42445</v>
      </c>
      <c r="C446" s="369">
        <v>30</v>
      </c>
      <c r="D446" s="369">
        <v>28</v>
      </c>
      <c r="E446" s="369">
        <v>30</v>
      </c>
      <c r="F446" s="369">
        <v>31</v>
      </c>
      <c r="G446" s="369">
        <v>30</v>
      </c>
      <c r="H446" s="369">
        <v>38</v>
      </c>
      <c r="I446" s="369">
        <v>35</v>
      </c>
      <c r="J446" s="369">
        <v>26.000000000000004</v>
      </c>
      <c r="K446" s="369">
        <v>31</v>
      </c>
      <c r="L446" s="369">
        <v>22.000000000000004</v>
      </c>
      <c r="M446" s="369">
        <v>39</v>
      </c>
      <c r="N446" s="369">
        <v>34</v>
      </c>
      <c r="O446" s="369">
        <v>16</v>
      </c>
      <c r="P446" s="369">
        <v>31</v>
      </c>
      <c r="Q446" s="369">
        <v>32</v>
      </c>
      <c r="R446" s="369">
        <v>36.000000000000007</v>
      </c>
      <c r="S446" s="369">
        <v>36.000000000000007</v>
      </c>
    </row>
    <row r="447" spans="1:19" ht="12.75" customHeight="1" x14ac:dyDescent="0.2">
      <c r="A447" s="369">
        <v>2016</v>
      </c>
      <c r="B447" s="374">
        <v>42446</v>
      </c>
      <c r="C447" s="369">
        <v>30</v>
      </c>
      <c r="D447" s="369">
        <v>36.000000000000007</v>
      </c>
      <c r="E447" s="369">
        <v>42</v>
      </c>
      <c r="F447" s="369">
        <v>32</v>
      </c>
      <c r="G447" s="369">
        <v>41</v>
      </c>
      <c r="H447" s="369">
        <v>37.000000000000007</v>
      </c>
      <c r="I447" s="369">
        <v>41</v>
      </c>
      <c r="J447" s="369">
        <v>39</v>
      </c>
      <c r="K447" s="369">
        <v>42</v>
      </c>
      <c r="L447" s="369">
        <v>35</v>
      </c>
      <c r="M447" s="369">
        <v>42</v>
      </c>
      <c r="N447" s="369">
        <v>38</v>
      </c>
      <c r="O447" s="369">
        <v>36.000000000000007</v>
      </c>
      <c r="P447" s="369">
        <v>43</v>
      </c>
      <c r="Q447" s="369">
        <v>41</v>
      </c>
      <c r="R447" s="369">
        <v>41</v>
      </c>
      <c r="S447" s="369">
        <v>42</v>
      </c>
    </row>
    <row r="448" spans="1:19" ht="12.75" customHeight="1" x14ac:dyDescent="0.2">
      <c r="A448" s="369">
        <v>2016</v>
      </c>
      <c r="B448" s="374">
        <v>42447</v>
      </c>
      <c r="C448" s="369">
        <v>31</v>
      </c>
      <c r="D448" s="369">
        <v>34</v>
      </c>
      <c r="E448" s="369">
        <v>42</v>
      </c>
      <c r="F448" s="369">
        <v>39</v>
      </c>
      <c r="G448" s="369">
        <v>38</v>
      </c>
      <c r="H448" s="369">
        <v>42</v>
      </c>
      <c r="I448" s="369">
        <v>44.000000000000007</v>
      </c>
      <c r="J448" s="369">
        <v>36.000000000000007</v>
      </c>
      <c r="K448" s="369">
        <v>43</v>
      </c>
      <c r="L448" s="369">
        <v>36.000000000000007</v>
      </c>
      <c r="M448" s="369">
        <v>33</v>
      </c>
      <c r="N448" s="369">
        <v>39</v>
      </c>
      <c r="O448" s="369">
        <v>36.000000000000007</v>
      </c>
      <c r="P448" s="369">
        <v>37.000000000000007</v>
      </c>
      <c r="Q448" s="369">
        <v>42</v>
      </c>
      <c r="R448" s="369">
        <v>41</v>
      </c>
      <c r="S448" s="369">
        <v>43</v>
      </c>
    </row>
    <row r="449" spans="1:19" ht="12.75" customHeight="1" x14ac:dyDescent="0.2">
      <c r="A449" s="369">
        <v>2016</v>
      </c>
      <c r="B449" s="374">
        <v>42448</v>
      </c>
      <c r="C449" s="369">
        <v>29</v>
      </c>
      <c r="D449" s="369">
        <v>37.000000000000007</v>
      </c>
      <c r="E449" s="369">
        <v>33</v>
      </c>
      <c r="F449" s="369">
        <v>36.000000000000007</v>
      </c>
      <c r="G449" s="369">
        <v>39</v>
      </c>
      <c r="H449" s="369">
        <v>35</v>
      </c>
      <c r="I449" s="369">
        <v>39</v>
      </c>
      <c r="J449" s="369">
        <v>39</v>
      </c>
      <c r="K449" s="369">
        <v>41</v>
      </c>
      <c r="L449" s="369">
        <v>41</v>
      </c>
      <c r="M449" s="369">
        <v>34</v>
      </c>
      <c r="N449" s="369">
        <v>31</v>
      </c>
      <c r="O449" s="369">
        <v>37.000000000000007</v>
      </c>
      <c r="P449" s="369">
        <v>43</v>
      </c>
      <c r="Q449" s="369">
        <v>39</v>
      </c>
      <c r="R449" s="369">
        <v>39</v>
      </c>
      <c r="S449" s="369">
        <v>39</v>
      </c>
    </row>
    <row r="450" spans="1:19" ht="12.75" customHeight="1" x14ac:dyDescent="0.2">
      <c r="A450" s="369">
        <v>2016</v>
      </c>
      <c r="B450" s="374">
        <v>42449</v>
      </c>
      <c r="C450" s="369">
        <v>29</v>
      </c>
      <c r="D450" s="369">
        <v>35</v>
      </c>
      <c r="E450" s="369">
        <v>39</v>
      </c>
      <c r="F450" s="369">
        <v>37.000000000000007</v>
      </c>
      <c r="G450" s="369">
        <v>37.000000000000007</v>
      </c>
      <c r="H450" s="369">
        <v>38</v>
      </c>
      <c r="I450" s="369">
        <v>41</v>
      </c>
      <c r="J450" s="369">
        <v>32</v>
      </c>
      <c r="K450" s="369">
        <v>34</v>
      </c>
      <c r="L450" s="369">
        <v>41</v>
      </c>
      <c r="M450" s="369">
        <v>36.000000000000007</v>
      </c>
      <c r="N450" s="369">
        <v>37.000000000000007</v>
      </c>
      <c r="O450" s="369">
        <v>34</v>
      </c>
      <c r="P450" s="369">
        <v>42</v>
      </c>
      <c r="Q450" s="369">
        <v>39</v>
      </c>
      <c r="R450" s="369">
        <v>37.000000000000007</v>
      </c>
      <c r="S450" s="369">
        <v>40</v>
      </c>
    </row>
    <row r="451" spans="1:19" ht="12.75" customHeight="1" x14ac:dyDescent="0.2">
      <c r="A451" s="369">
        <v>2016</v>
      </c>
      <c r="B451" s="374">
        <v>42450</v>
      </c>
      <c r="C451" s="369">
        <v>32</v>
      </c>
      <c r="D451" s="369">
        <v>38</v>
      </c>
      <c r="E451" s="369">
        <v>42</v>
      </c>
      <c r="F451" s="369">
        <v>41</v>
      </c>
      <c r="G451" s="369">
        <v>42</v>
      </c>
      <c r="H451" s="369">
        <v>42</v>
      </c>
      <c r="I451" s="369">
        <v>44.000000000000007</v>
      </c>
      <c r="J451" s="369">
        <v>37.000000000000007</v>
      </c>
      <c r="K451" s="369">
        <v>44.000000000000007</v>
      </c>
      <c r="L451" s="369">
        <v>42</v>
      </c>
      <c r="M451" s="369">
        <v>42</v>
      </c>
      <c r="N451" s="369">
        <v>40</v>
      </c>
      <c r="O451" s="369">
        <v>41</v>
      </c>
      <c r="P451" s="369">
        <v>43</v>
      </c>
      <c r="Q451" s="369">
        <v>43</v>
      </c>
      <c r="R451" s="369">
        <v>42</v>
      </c>
      <c r="S451" s="369">
        <v>44.000000000000007</v>
      </c>
    </row>
    <row r="452" spans="1:19" ht="12.75" customHeight="1" x14ac:dyDescent="0.2">
      <c r="A452" s="369">
        <v>2016</v>
      </c>
      <c r="B452" s="374">
        <v>42451</v>
      </c>
      <c r="C452" s="369">
        <v>39</v>
      </c>
      <c r="D452" s="369">
        <v>39</v>
      </c>
      <c r="E452" s="369">
        <v>45.000000000000007</v>
      </c>
      <c r="F452" s="369">
        <v>39</v>
      </c>
      <c r="G452" s="369">
        <v>40</v>
      </c>
      <c r="H452" s="369">
        <v>45.000000000000007</v>
      </c>
      <c r="I452" s="369">
        <v>46</v>
      </c>
      <c r="J452" s="369">
        <v>44.000000000000007</v>
      </c>
      <c r="K452" s="369">
        <v>45.000000000000007</v>
      </c>
      <c r="L452" s="369">
        <v>42</v>
      </c>
      <c r="M452" s="369">
        <v>46</v>
      </c>
      <c r="N452" s="369">
        <v>43</v>
      </c>
      <c r="O452" s="369">
        <v>40</v>
      </c>
      <c r="P452" s="369">
        <v>44.000000000000007</v>
      </c>
      <c r="Q452" s="369">
        <v>42</v>
      </c>
      <c r="R452" s="369">
        <v>44.000000000000007</v>
      </c>
      <c r="S452" s="369">
        <v>43</v>
      </c>
    </row>
    <row r="453" spans="1:19" ht="12.75" customHeight="1" x14ac:dyDescent="0.2">
      <c r="A453" s="369">
        <v>2016</v>
      </c>
      <c r="B453" s="374">
        <v>42452</v>
      </c>
      <c r="C453" s="369">
        <v>44.000000000000007</v>
      </c>
      <c r="D453" s="369">
        <v>39</v>
      </c>
      <c r="E453" s="369">
        <v>53.000000000000007</v>
      </c>
      <c r="F453" s="369">
        <v>43</v>
      </c>
      <c r="G453" s="369">
        <v>53.000000000000007</v>
      </c>
      <c r="H453" s="369">
        <v>49</v>
      </c>
      <c r="I453" s="369">
        <v>54</v>
      </c>
      <c r="J453" s="369">
        <v>44.000000000000007</v>
      </c>
      <c r="K453" s="369">
        <v>55</v>
      </c>
      <c r="L453" s="369">
        <v>45.000000000000007</v>
      </c>
      <c r="M453" s="369">
        <v>51.000000000000007</v>
      </c>
      <c r="N453" s="369">
        <v>49</v>
      </c>
      <c r="O453" s="369">
        <v>45.000000000000007</v>
      </c>
      <c r="P453" s="369">
        <v>51.000000000000007</v>
      </c>
      <c r="Q453" s="369">
        <v>54</v>
      </c>
      <c r="R453" s="369">
        <v>55</v>
      </c>
      <c r="S453" s="369">
        <v>56</v>
      </c>
    </row>
    <row r="454" spans="1:19" ht="12.75" customHeight="1" x14ac:dyDescent="0.2">
      <c r="A454" s="369">
        <v>2016</v>
      </c>
      <c r="B454" s="374">
        <v>42453</v>
      </c>
      <c r="C454" s="369">
        <v>41</v>
      </c>
      <c r="D454" s="369">
        <v>37.000000000000007</v>
      </c>
      <c r="E454" s="369">
        <v>49</v>
      </c>
      <c r="F454" s="369">
        <v>45.000000000000007</v>
      </c>
      <c r="G454" s="369">
        <v>40</v>
      </c>
      <c r="H454" s="369">
        <v>52.000000000000007</v>
      </c>
      <c r="I454" s="369">
        <v>47</v>
      </c>
      <c r="J454" s="369">
        <v>40</v>
      </c>
      <c r="K454" s="369">
        <v>44.000000000000007</v>
      </c>
      <c r="L454" s="369">
        <v>43</v>
      </c>
      <c r="M454" s="369">
        <v>53.000000000000007</v>
      </c>
      <c r="N454" s="369">
        <v>38</v>
      </c>
      <c r="O454" s="369">
        <v>34</v>
      </c>
      <c r="P454" s="369">
        <v>46</v>
      </c>
      <c r="Q454" s="369">
        <v>44.000000000000007</v>
      </c>
      <c r="R454" s="369">
        <v>43</v>
      </c>
      <c r="S454" s="369">
        <v>46</v>
      </c>
    </row>
    <row r="455" spans="1:19" ht="12.75" customHeight="1" x14ac:dyDescent="0.2">
      <c r="A455" s="369">
        <v>2016</v>
      </c>
      <c r="B455" s="374">
        <v>42454</v>
      </c>
      <c r="C455" s="369">
        <v>31</v>
      </c>
      <c r="D455" s="369">
        <v>38</v>
      </c>
      <c r="E455" s="369">
        <v>36.000000000000007</v>
      </c>
      <c r="F455" s="369">
        <v>41</v>
      </c>
      <c r="G455" s="369">
        <v>43</v>
      </c>
      <c r="H455" s="369">
        <v>41</v>
      </c>
      <c r="I455" s="369">
        <v>44.000000000000007</v>
      </c>
      <c r="J455" s="369">
        <v>42</v>
      </c>
      <c r="K455" s="369">
        <v>45.000000000000007</v>
      </c>
      <c r="L455" s="369">
        <v>41</v>
      </c>
      <c r="M455" s="369">
        <v>39</v>
      </c>
      <c r="N455" s="369">
        <v>36.000000000000007</v>
      </c>
      <c r="O455" s="369">
        <v>40</v>
      </c>
      <c r="P455" s="369">
        <v>42</v>
      </c>
      <c r="Q455" s="369">
        <v>45.000000000000007</v>
      </c>
      <c r="R455" s="369">
        <v>45.000000000000007</v>
      </c>
      <c r="S455" s="369">
        <v>45.000000000000007</v>
      </c>
    </row>
    <row r="456" spans="1:19" ht="12.75" customHeight="1" x14ac:dyDescent="0.2">
      <c r="A456" s="369">
        <v>2016</v>
      </c>
      <c r="B456" s="374">
        <v>42455</v>
      </c>
      <c r="C456" s="369">
        <v>30</v>
      </c>
      <c r="D456" s="369">
        <v>35</v>
      </c>
      <c r="E456" s="369">
        <v>38</v>
      </c>
      <c r="F456" s="369">
        <v>40</v>
      </c>
      <c r="G456" s="369">
        <v>37.000000000000007</v>
      </c>
      <c r="H456" s="369">
        <v>40</v>
      </c>
      <c r="I456" s="369">
        <v>41</v>
      </c>
      <c r="J456" s="369">
        <v>41</v>
      </c>
      <c r="K456" s="369">
        <v>39</v>
      </c>
      <c r="L456" s="369">
        <v>36.000000000000007</v>
      </c>
      <c r="M456" s="369">
        <v>40</v>
      </c>
      <c r="N456" s="369">
        <v>35</v>
      </c>
      <c r="O456" s="369">
        <v>32</v>
      </c>
      <c r="P456" s="369">
        <v>39</v>
      </c>
      <c r="Q456" s="369">
        <v>38</v>
      </c>
      <c r="R456" s="369">
        <v>39</v>
      </c>
      <c r="S456" s="369">
        <v>39</v>
      </c>
    </row>
    <row r="457" spans="1:19" ht="12.75" customHeight="1" x14ac:dyDescent="0.2">
      <c r="A457" s="369">
        <v>2016</v>
      </c>
      <c r="B457" s="374">
        <v>42456</v>
      </c>
      <c r="C457" s="369">
        <v>29</v>
      </c>
      <c r="D457" s="369">
        <v>38</v>
      </c>
      <c r="E457" s="369">
        <v>38</v>
      </c>
      <c r="F457" s="369">
        <v>39</v>
      </c>
      <c r="G457" s="369">
        <v>41</v>
      </c>
      <c r="H457" s="369">
        <v>39</v>
      </c>
      <c r="I457" s="369">
        <v>41</v>
      </c>
      <c r="J457" s="369">
        <v>39</v>
      </c>
      <c r="K457" s="369">
        <v>41</v>
      </c>
      <c r="L457" s="369">
        <v>33</v>
      </c>
      <c r="M457" s="369">
        <v>40</v>
      </c>
      <c r="N457" s="369">
        <v>35</v>
      </c>
      <c r="O457" s="369">
        <v>35</v>
      </c>
      <c r="P457" s="369">
        <v>34</v>
      </c>
      <c r="Q457" s="369">
        <v>40</v>
      </c>
      <c r="R457" s="369">
        <v>41</v>
      </c>
      <c r="S457" s="369">
        <v>42</v>
      </c>
    </row>
    <row r="458" spans="1:19" ht="12.75" customHeight="1" x14ac:dyDescent="0.2">
      <c r="A458" s="369">
        <v>2016</v>
      </c>
      <c r="B458" s="374">
        <v>42457</v>
      </c>
      <c r="C458" s="369">
        <v>32</v>
      </c>
      <c r="D458" s="369">
        <v>34</v>
      </c>
      <c r="E458" s="369">
        <v>44.000000000000007</v>
      </c>
      <c r="F458" s="369">
        <v>42</v>
      </c>
      <c r="G458" s="369">
        <v>41</v>
      </c>
      <c r="H458" s="369">
        <v>43</v>
      </c>
      <c r="I458" s="369">
        <v>45.000000000000007</v>
      </c>
      <c r="J458" s="369">
        <v>42</v>
      </c>
      <c r="K458" s="369">
        <v>45.000000000000007</v>
      </c>
      <c r="L458" s="369">
        <v>40</v>
      </c>
      <c r="M458" s="369">
        <v>44.000000000000007</v>
      </c>
      <c r="N458" s="369">
        <v>43</v>
      </c>
      <c r="O458" s="369">
        <v>40</v>
      </c>
      <c r="P458" s="369">
        <v>41</v>
      </c>
      <c r="Q458" s="369">
        <v>44.000000000000007</v>
      </c>
      <c r="R458" s="369">
        <v>44.000000000000007</v>
      </c>
      <c r="S458" s="369">
        <v>44.000000000000007</v>
      </c>
    </row>
    <row r="459" spans="1:19" ht="12.75" customHeight="1" x14ac:dyDescent="0.2">
      <c r="A459" s="369">
        <v>2016</v>
      </c>
      <c r="B459" s="374">
        <v>42458</v>
      </c>
      <c r="C459" s="369">
        <v>34</v>
      </c>
      <c r="D459" s="369">
        <v>43</v>
      </c>
      <c r="E459" s="369">
        <v>47</v>
      </c>
      <c r="F459" s="369">
        <v>46</v>
      </c>
      <c r="G459" s="369">
        <v>46</v>
      </c>
      <c r="H459" s="369">
        <v>45.000000000000007</v>
      </c>
      <c r="I459" s="369">
        <v>49</v>
      </c>
      <c r="J459" s="369">
        <v>44.000000000000007</v>
      </c>
      <c r="K459" s="369">
        <v>49</v>
      </c>
      <c r="L459" s="369">
        <v>46</v>
      </c>
      <c r="M459" s="369">
        <v>45.000000000000007</v>
      </c>
      <c r="N459" s="369">
        <v>46</v>
      </c>
      <c r="O459" s="369">
        <v>44.000000000000007</v>
      </c>
      <c r="P459" s="369">
        <v>47</v>
      </c>
      <c r="Q459" s="369">
        <v>48</v>
      </c>
      <c r="R459" s="369">
        <v>48</v>
      </c>
      <c r="S459" s="369">
        <v>48</v>
      </c>
    </row>
    <row r="460" spans="1:19" ht="12.75" customHeight="1" x14ac:dyDescent="0.2">
      <c r="A460" s="369">
        <v>2016</v>
      </c>
      <c r="B460" s="374">
        <v>42459</v>
      </c>
      <c r="C460" s="369">
        <v>38</v>
      </c>
      <c r="D460" s="369">
        <v>43</v>
      </c>
      <c r="E460" s="369">
        <v>48</v>
      </c>
      <c r="F460" s="369">
        <v>43</v>
      </c>
      <c r="G460" s="369">
        <v>43</v>
      </c>
      <c r="H460" s="369">
        <v>48</v>
      </c>
      <c r="I460" s="369">
        <v>50</v>
      </c>
      <c r="J460" s="369">
        <v>44.000000000000007</v>
      </c>
      <c r="K460" s="369">
        <v>46</v>
      </c>
      <c r="L460" s="369">
        <v>40</v>
      </c>
      <c r="M460" s="369">
        <v>50</v>
      </c>
      <c r="N460" s="369">
        <v>47</v>
      </c>
      <c r="O460" s="369">
        <v>39</v>
      </c>
      <c r="P460" s="369">
        <v>44.000000000000007</v>
      </c>
      <c r="Q460" s="369">
        <v>46</v>
      </c>
      <c r="R460" s="369">
        <v>48</v>
      </c>
      <c r="S460" s="369">
        <v>47</v>
      </c>
    </row>
    <row r="461" spans="1:19" ht="12.75" customHeight="1" x14ac:dyDescent="0.2">
      <c r="A461" s="369">
        <v>2016</v>
      </c>
      <c r="B461" s="374">
        <v>42460</v>
      </c>
      <c r="C461" s="369">
        <v>38</v>
      </c>
      <c r="D461" s="369">
        <v>50</v>
      </c>
      <c r="E461" s="369">
        <v>48</v>
      </c>
      <c r="F461" s="369">
        <v>47</v>
      </c>
      <c r="G461" s="369">
        <v>49</v>
      </c>
      <c r="H461" s="369">
        <v>50</v>
      </c>
      <c r="I461" s="369">
        <v>52.000000000000007</v>
      </c>
      <c r="J461" s="369">
        <v>50</v>
      </c>
      <c r="K461" s="369">
        <v>52.000000000000007</v>
      </c>
      <c r="L461" s="369">
        <v>47</v>
      </c>
      <c r="M461" s="369">
        <v>50</v>
      </c>
      <c r="N461" s="369">
        <v>43</v>
      </c>
      <c r="O461" s="369">
        <v>47</v>
      </c>
      <c r="P461" s="369">
        <v>52.000000000000007</v>
      </c>
      <c r="Q461" s="369">
        <v>50</v>
      </c>
      <c r="R461" s="369">
        <v>52.000000000000007</v>
      </c>
      <c r="S461" s="369">
        <v>51.000000000000007</v>
      </c>
    </row>
    <row r="462" spans="1:19" ht="12.75" customHeight="1" x14ac:dyDescent="0.2">
      <c r="A462" s="369">
        <v>2016</v>
      </c>
      <c r="B462" s="374">
        <v>42461</v>
      </c>
      <c r="C462" s="369">
        <v>20</v>
      </c>
      <c r="D462" s="369">
        <v>42</v>
      </c>
      <c r="E462" s="369">
        <v>33</v>
      </c>
      <c r="F462" s="369">
        <v>39</v>
      </c>
      <c r="G462" s="369">
        <v>43</v>
      </c>
      <c r="H462" s="369">
        <v>43</v>
      </c>
      <c r="I462" s="369">
        <v>43</v>
      </c>
      <c r="J462" s="369">
        <v>45.000000000000007</v>
      </c>
      <c r="K462" s="369">
        <v>47</v>
      </c>
      <c r="L462" s="369">
        <v>44.000000000000007</v>
      </c>
      <c r="M462" s="369">
        <v>38</v>
      </c>
      <c r="N462" s="369">
        <v>34</v>
      </c>
      <c r="O462" s="369">
        <v>41</v>
      </c>
      <c r="P462" s="369">
        <v>47</v>
      </c>
      <c r="Q462" s="369">
        <v>47</v>
      </c>
      <c r="R462" s="369">
        <v>48</v>
      </c>
      <c r="S462" s="369">
        <v>48</v>
      </c>
    </row>
    <row r="463" spans="1:19" ht="12.75" customHeight="1" x14ac:dyDescent="0.2">
      <c r="A463" s="369">
        <v>2016</v>
      </c>
      <c r="B463" s="374">
        <v>42462</v>
      </c>
      <c r="C463" s="369">
        <v>28</v>
      </c>
      <c r="D463" s="369">
        <v>36.000000000000007</v>
      </c>
      <c r="E463" s="369">
        <v>39</v>
      </c>
      <c r="F463" s="369">
        <v>40</v>
      </c>
      <c r="G463" s="369">
        <v>38</v>
      </c>
      <c r="H463" s="369">
        <v>37.000000000000007</v>
      </c>
      <c r="I463" s="369">
        <v>40</v>
      </c>
      <c r="J463" s="369">
        <v>40</v>
      </c>
      <c r="K463" s="369">
        <v>40</v>
      </c>
      <c r="L463" s="369">
        <v>36.000000000000007</v>
      </c>
      <c r="M463" s="369">
        <v>40</v>
      </c>
      <c r="N463" s="369">
        <v>37.000000000000007</v>
      </c>
      <c r="O463" s="369">
        <v>36.000000000000007</v>
      </c>
      <c r="P463" s="369">
        <v>40</v>
      </c>
      <c r="Q463" s="369">
        <v>39</v>
      </c>
      <c r="R463" s="369">
        <v>39</v>
      </c>
      <c r="S463" s="369">
        <v>40</v>
      </c>
    </row>
    <row r="464" spans="1:19" ht="12.75" customHeight="1" x14ac:dyDescent="0.2">
      <c r="A464" s="369">
        <v>2016</v>
      </c>
      <c r="B464" s="374">
        <v>42463</v>
      </c>
      <c r="C464" s="369">
        <v>31</v>
      </c>
      <c r="D464" s="369">
        <v>40</v>
      </c>
      <c r="E464" s="369">
        <v>43</v>
      </c>
      <c r="F464" s="369">
        <v>44.000000000000007</v>
      </c>
      <c r="G464" s="369">
        <v>40</v>
      </c>
      <c r="H464" s="369">
        <v>43</v>
      </c>
      <c r="I464" s="369">
        <v>44.000000000000007</v>
      </c>
      <c r="J464" s="369">
        <v>40</v>
      </c>
      <c r="K464" s="369">
        <v>43</v>
      </c>
      <c r="L464" s="369">
        <v>41</v>
      </c>
      <c r="M464" s="369">
        <v>44.000000000000007</v>
      </c>
      <c r="N464" s="369">
        <v>40</v>
      </c>
      <c r="O464" s="369">
        <v>40</v>
      </c>
      <c r="P464" s="369">
        <v>42</v>
      </c>
      <c r="Q464" s="369">
        <v>43</v>
      </c>
      <c r="R464" s="369">
        <v>42</v>
      </c>
      <c r="S464" s="369">
        <v>44.000000000000007</v>
      </c>
    </row>
    <row r="465" spans="1:19" ht="12.75" customHeight="1" x14ac:dyDescent="0.2">
      <c r="A465" s="369">
        <v>2016</v>
      </c>
      <c r="B465" s="374">
        <v>42464</v>
      </c>
      <c r="C465" s="369">
        <v>29</v>
      </c>
      <c r="D465" s="369">
        <v>32</v>
      </c>
      <c r="E465" s="369">
        <v>43</v>
      </c>
      <c r="F465" s="369">
        <v>34</v>
      </c>
      <c r="G465" s="369">
        <v>34</v>
      </c>
      <c r="H465" s="369">
        <v>33</v>
      </c>
      <c r="I465" s="369">
        <v>35</v>
      </c>
      <c r="J465" s="369">
        <v>25</v>
      </c>
      <c r="K465" s="369">
        <v>35</v>
      </c>
      <c r="L465" s="369">
        <v>33</v>
      </c>
      <c r="M465" s="369">
        <v>44.000000000000007</v>
      </c>
      <c r="N465" s="369">
        <v>27</v>
      </c>
      <c r="O465" s="369">
        <v>32</v>
      </c>
      <c r="P465" s="369">
        <v>38</v>
      </c>
      <c r="Q465" s="369">
        <v>33</v>
      </c>
      <c r="R465" s="369">
        <v>34</v>
      </c>
      <c r="S465" s="369">
        <v>35</v>
      </c>
    </row>
    <row r="466" spans="1:19" ht="12.75" customHeight="1" x14ac:dyDescent="0.2">
      <c r="A466" s="369">
        <v>2016</v>
      </c>
      <c r="B466" s="374">
        <v>42465</v>
      </c>
      <c r="C466" s="369">
        <v>28</v>
      </c>
      <c r="D466" s="369">
        <v>40</v>
      </c>
      <c r="E466" s="369">
        <v>40</v>
      </c>
      <c r="F466" s="369">
        <v>41</v>
      </c>
      <c r="G466" s="369">
        <v>42</v>
      </c>
      <c r="H466" s="369">
        <v>39</v>
      </c>
      <c r="I466" s="369">
        <v>43</v>
      </c>
      <c r="J466" s="369">
        <v>38</v>
      </c>
      <c r="K466" s="369">
        <v>43</v>
      </c>
      <c r="L466" s="369">
        <v>42</v>
      </c>
      <c r="M466" s="369">
        <v>38</v>
      </c>
      <c r="N466" s="369">
        <v>35</v>
      </c>
      <c r="O466" s="369">
        <v>39</v>
      </c>
      <c r="P466" s="369">
        <v>44.000000000000007</v>
      </c>
      <c r="Q466" s="369">
        <v>42</v>
      </c>
      <c r="R466" s="369">
        <v>42</v>
      </c>
      <c r="S466" s="369">
        <v>43</v>
      </c>
    </row>
    <row r="467" spans="1:19" ht="12.75" customHeight="1" x14ac:dyDescent="0.2">
      <c r="A467" s="369">
        <v>2016</v>
      </c>
      <c r="B467" s="374">
        <v>42466</v>
      </c>
      <c r="C467" s="369">
        <v>39</v>
      </c>
      <c r="D467" s="369">
        <v>43</v>
      </c>
      <c r="E467" s="369">
        <v>48</v>
      </c>
      <c r="F467" s="369">
        <v>45.000000000000007</v>
      </c>
      <c r="G467" s="369">
        <v>45.000000000000007</v>
      </c>
      <c r="H467" s="369">
        <v>48</v>
      </c>
      <c r="I467" s="369">
        <v>50</v>
      </c>
      <c r="J467" s="369">
        <v>46</v>
      </c>
      <c r="K467" s="369">
        <v>49</v>
      </c>
      <c r="L467" s="369">
        <v>41</v>
      </c>
      <c r="M467" s="369">
        <v>49</v>
      </c>
      <c r="N467" s="369">
        <v>43</v>
      </c>
      <c r="O467" s="369">
        <v>38</v>
      </c>
      <c r="P467" s="369">
        <v>44.000000000000007</v>
      </c>
      <c r="Q467" s="369">
        <v>48</v>
      </c>
      <c r="R467" s="369">
        <v>49</v>
      </c>
      <c r="S467" s="369">
        <v>49</v>
      </c>
    </row>
    <row r="468" spans="1:19" ht="12.75" customHeight="1" x14ac:dyDescent="0.2">
      <c r="A468" s="369">
        <v>2016</v>
      </c>
      <c r="B468" s="374">
        <v>42467</v>
      </c>
      <c r="C468" s="369">
        <v>34</v>
      </c>
      <c r="D468" s="369">
        <v>39</v>
      </c>
      <c r="E468" s="369">
        <v>45.000000000000007</v>
      </c>
      <c r="F468" s="369">
        <v>38</v>
      </c>
      <c r="G468" s="369">
        <v>42</v>
      </c>
      <c r="H468" s="369">
        <v>43</v>
      </c>
      <c r="I468" s="369">
        <v>47</v>
      </c>
      <c r="J468" s="369">
        <v>39</v>
      </c>
      <c r="K468" s="369">
        <v>44.000000000000007</v>
      </c>
      <c r="L468" s="369">
        <v>40</v>
      </c>
      <c r="M468" s="369">
        <v>43</v>
      </c>
      <c r="N468" s="369">
        <v>40</v>
      </c>
      <c r="O468" s="369">
        <v>33</v>
      </c>
      <c r="P468" s="369">
        <v>42</v>
      </c>
      <c r="Q468" s="369">
        <v>42</v>
      </c>
      <c r="R468" s="369">
        <v>46</v>
      </c>
      <c r="S468" s="369">
        <v>43</v>
      </c>
    </row>
    <row r="469" spans="1:19" ht="12.75" customHeight="1" x14ac:dyDescent="0.2">
      <c r="A469" s="369">
        <v>2016</v>
      </c>
      <c r="B469" s="374">
        <v>42468</v>
      </c>
      <c r="C469" s="369">
        <v>28</v>
      </c>
      <c r="D469" s="369">
        <v>35</v>
      </c>
      <c r="E469" s="369">
        <v>41</v>
      </c>
      <c r="F469" s="369">
        <v>38</v>
      </c>
      <c r="G469" s="369">
        <v>40</v>
      </c>
      <c r="H469" s="369">
        <v>39</v>
      </c>
      <c r="I469" s="369">
        <v>43</v>
      </c>
      <c r="J469" s="369">
        <v>40</v>
      </c>
      <c r="K469" s="369">
        <v>42</v>
      </c>
      <c r="L469" s="369">
        <v>37.000000000000007</v>
      </c>
      <c r="M469" s="369">
        <v>41</v>
      </c>
      <c r="N469" s="369">
        <v>37.000000000000007</v>
      </c>
      <c r="O469" s="369">
        <v>36.000000000000007</v>
      </c>
      <c r="P469" s="369">
        <v>42</v>
      </c>
      <c r="Q469" s="369">
        <v>41</v>
      </c>
      <c r="R469" s="369">
        <v>41</v>
      </c>
      <c r="S469" s="369">
        <v>43</v>
      </c>
    </row>
    <row r="470" spans="1:19" ht="12.75" customHeight="1" x14ac:dyDescent="0.2">
      <c r="A470" s="369">
        <v>2016</v>
      </c>
      <c r="B470" s="374">
        <v>42469</v>
      </c>
      <c r="C470" s="369">
        <v>26.000000000000004</v>
      </c>
      <c r="D470" s="369">
        <v>36.000000000000007</v>
      </c>
      <c r="E470" s="369">
        <v>41</v>
      </c>
      <c r="F470" s="369">
        <v>39</v>
      </c>
      <c r="G470" s="369">
        <v>38</v>
      </c>
      <c r="H470" s="369">
        <v>36.000000000000007</v>
      </c>
      <c r="I470" s="369">
        <v>38</v>
      </c>
      <c r="J470" s="369">
        <v>37.000000000000007</v>
      </c>
      <c r="K470" s="369">
        <v>39</v>
      </c>
      <c r="L470" s="369">
        <v>38</v>
      </c>
      <c r="M470" s="369">
        <v>37.000000000000007</v>
      </c>
      <c r="N470" s="369">
        <v>38</v>
      </c>
      <c r="O470" s="369">
        <v>35</v>
      </c>
      <c r="P470" s="369">
        <v>40</v>
      </c>
      <c r="Q470" s="369">
        <v>38</v>
      </c>
      <c r="R470" s="369">
        <v>36.000000000000007</v>
      </c>
      <c r="S470" s="369">
        <v>39</v>
      </c>
    </row>
    <row r="471" spans="1:19" ht="12.75" customHeight="1" x14ac:dyDescent="0.2">
      <c r="A471" s="369">
        <v>2016</v>
      </c>
      <c r="B471" s="374">
        <v>42470</v>
      </c>
      <c r="C471" s="369">
        <v>32</v>
      </c>
      <c r="D471" s="369">
        <v>38</v>
      </c>
      <c r="E471" s="369">
        <v>42</v>
      </c>
      <c r="F471" s="369">
        <v>42</v>
      </c>
      <c r="G471" s="369">
        <v>41</v>
      </c>
      <c r="H471" s="369">
        <v>43</v>
      </c>
      <c r="I471" s="369">
        <v>43</v>
      </c>
      <c r="J471" s="369">
        <v>42</v>
      </c>
      <c r="K471" s="369">
        <v>44.000000000000007</v>
      </c>
      <c r="L471" s="369">
        <v>42</v>
      </c>
      <c r="M471" s="369">
        <v>43</v>
      </c>
      <c r="N471" s="369">
        <v>39</v>
      </c>
      <c r="O471" s="369">
        <v>39</v>
      </c>
      <c r="P471" s="369">
        <v>43</v>
      </c>
      <c r="Q471" s="369">
        <v>42</v>
      </c>
      <c r="R471" s="369">
        <v>43</v>
      </c>
      <c r="S471" s="369">
        <v>43</v>
      </c>
    </row>
    <row r="472" spans="1:19" ht="12.75" customHeight="1" x14ac:dyDescent="0.2">
      <c r="A472" s="369">
        <v>2016</v>
      </c>
      <c r="B472" s="374">
        <v>42471</v>
      </c>
      <c r="C472" s="369">
        <v>39</v>
      </c>
      <c r="D472" s="369">
        <v>40</v>
      </c>
      <c r="E472" s="369">
        <v>48</v>
      </c>
      <c r="F472" s="369">
        <v>41</v>
      </c>
      <c r="G472" s="369">
        <v>43</v>
      </c>
      <c r="H472" s="369">
        <v>47</v>
      </c>
      <c r="I472" s="369">
        <v>43</v>
      </c>
      <c r="J472" s="369">
        <v>29</v>
      </c>
      <c r="K472" s="369">
        <v>47</v>
      </c>
      <c r="L472" s="369">
        <v>37.000000000000007</v>
      </c>
      <c r="M472" s="369">
        <v>48</v>
      </c>
      <c r="N472" s="369">
        <v>44.000000000000007</v>
      </c>
      <c r="O472" s="369">
        <v>36.000000000000007</v>
      </c>
      <c r="P472" s="369">
        <v>44.000000000000007</v>
      </c>
      <c r="Q472" s="369">
        <v>47</v>
      </c>
      <c r="R472" s="369">
        <v>50</v>
      </c>
      <c r="S472" s="369">
        <v>48</v>
      </c>
    </row>
    <row r="473" spans="1:19" ht="12.75" customHeight="1" x14ac:dyDescent="0.2">
      <c r="A473" s="369">
        <v>2016</v>
      </c>
      <c r="B473" s="374">
        <v>42472</v>
      </c>
      <c r="C473" s="369">
        <v>30</v>
      </c>
      <c r="D473" s="369">
        <v>36.000000000000007</v>
      </c>
      <c r="E473" s="369">
        <v>33</v>
      </c>
      <c r="F473" s="369">
        <v>41</v>
      </c>
      <c r="G473" s="369">
        <v>40</v>
      </c>
      <c r="H473" s="369">
        <v>38</v>
      </c>
      <c r="I473" s="369">
        <v>38</v>
      </c>
      <c r="J473" s="369">
        <v>36.000000000000007</v>
      </c>
      <c r="K473" s="369">
        <v>42</v>
      </c>
      <c r="L473" s="369">
        <v>39</v>
      </c>
      <c r="M473" s="369">
        <v>37.000000000000007</v>
      </c>
      <c r="N473" s="369">
        <v>35</v>
      </c>
      <c r="O473" s="369">
        <v>37.000000000000007</v>
      </c>
      <c r="P473" s="369">
        <v>40</v>
      </c>
      <c r="Q473" s="369">
        <v>40</v>
      </c>
      <c r="R473" s="369">
        <v>41</v>
      </c>
      <c r="S473" s="369">
        <v>41</v>
      </c>
    </row>
    <row r="474" spans="1:19" ht="12.75" customHeight="1" x14ac:dyDescent="0.2">
      <c r="A474" s="369">
        <v>2016</v>
      </c>
      <c r="B474" s="374">
        <v>42473</v>
      </c>
      <c r="C474" s="369">
        <v>30</v>
      </c>
      <c r="D474" s="369">
        <v>33</v>
      </c>
      <c r="E474" s="369">
        <v>39</v>
      </c>
      <c r="F474" s="369">
        <v>39</v>
      </c>
      <c r="G474" s="369">
        <v>43</v>
      </c>
      <c r="H474" s="369">
        <v>39</v>
      </c>
      <c r="I474" s="369">
        <v>36.000000000000007</v>
      </c>
      <c r="J474" s="369">
        <v>41</v>
      </c>
      <c r="K474" s="369">
        <v>43</v>
      </c>
      <c r="L474" s="369">
        <v>43</v>
      </c>
      <c r="M474" s="369">
        <v>44.000000000000007</v>
      </c>
      <c r="N474" s="369">
        <v>38</v>
      </c>
      <c r="O474" s="369">
        <v>37.000000000000007</v>
      </c>
      <c r="P474" s="369">
        <v>46</v>
      </c>
      <c r="Q474" s="369">
        <v>38</v>
      </c>
      <c r="R474" s="369">
        <v>36.000000000000007</v>
      </c>
      <c r="S474" s="369">
        <v>42</v>
      </c>
    </row>
    <row r="475" spans="1:19" ht="12.75" customHeight="1" x14ac:dyDescent="0.2">
      <c r="A475" s="369">
        <v>2016</v>
      </c>
      <c r="B475" s="374">
        <v>42474</v>
      </c>
      <c r="C475" s="369">
        <v>35</v>
      </c>
      <c r="D475" s="369">
        <v>35</v>
      </c>
      <c r="E475" s="369">
        <v>43</v>
      </c>
      <c r="F475" s="369" t="s">
        <v>71</v>
      </c>
      <c r="G475" s="369">
        <v>46</v>
      </c>
      <c r="H475" s="369">
        <v>40</v>
      </c>
      <c r="I475" s="369">
        <v>42</v>
      </c>
      <c r="J475" s="369">
        <v>41</v>
      </c>
      <c r="K475" s="369">
        <v>42</v>
      </c>
      <c r="L475" s="369">
        <v>44.000000000000007</v>
      </c>
      <c r="M475" s="369">
        <v>43</v>
      </c>
      <c r="N475" s="369">
        <v>39</v>
      </c>
      <c r="O475" s="369">
        <v>35</v>
      </c>
      <c r="P475" s="369">
        <v>48</v>
      </c>
      <c r="Q475" s="369">
        <v>40</v>
      </c>
      <c r="R475" s="369">
        <v>39</v>
      </c>
      <c r="S475" s="369">
        <v>42</v>
      </c>
    </row>
    <row r="476" spans="1:19" ht="12.75" customHeight="1" x14ac:dyDescent="0.2">
      <c r="A476" s="369">
        <v>2016</v>
      </c>
      <c r="B476" s="374">
        <v>42475</v>
      </c>
      <c r="C476" s="369">
        <v>36.000000000000007</v>
      </c>
      <c r="D476" s="369">
        <v>35</v>
      </c>
      <c r="E476" s="369">
        <v>44.000000000000007</v>
      </c>
      <c r="F476" s="369">
        <v>45.000000000000007</v>
      </c>
      <c r="G476" s="369">
        <v>42</v>
      </c>
      <c r="H476" s="369">
        <v>45.000000000000007</v>
      </c>
      <c r="I476" s="369">
        <v>40</v>
      </c>
      <c r="J476" s="369">
        <v>43</v>
      </c>
      <c r="K476" s="369">
        <v>42</v>
      </c>
      <c r="L476" s="369">
        <v>46</v>
      </c>
      <c r="M476" s="369">
        <v>46</v>
      </c>
      <c r="N476" s="369">
        <v>42</v>
      </c>
      <c r="O476" s="369">
        <v>35</v>
      </c>
      <c r="P476" s="369">
        <v>48</v>
      </c>
      <c r="Q476" s="369">
        <v>42</v>
      </c>
      <c r="R476" s="369">
        <v>37.000000000000007</v>
      </c>
      <c r="S476" s="369">
        <v>45.000000000000007</v>
      </c>
    </row>
    <row r="477" spans="1:19" ht="12.75" customHeight="1" x14ac:dyDescent="0.2">
      <c r="A477" s="369">
        <v>2016</v>
      </c>
      <c r="B477" s="374">
        <v>42476</v>
      </c>
      <c r="C477" s="369">
        <v>38</v>
      </c>
      <c r="D477" s="369">
        <v>46</v>
      </c>
      <c r="E477" s="369">
        <v>49</v>
      </c>
      <c r="F477" s="369">
        <v>49</v>
      </c>
      <c r="G477" s="369">
        <v>51.000000000000007</v>
      </c>
      <c r="H477" s="369">
        <v>49</v>
      </c>
      <c r="I477" s="369">
        <v>48</v>
      </c>
      <c r="J477" s="369">
        <v>47</v>
      </c>
      <c r="K477" s="369">
        <v>52.000000000000007</v>
      </c>
      <c r="L477" s="369">
        <v>49</v>
      </c>
      <c r="M477" s="369">
        <v>50</v>
      </c>
      <c r="N477" s="369">
        <v>45.000000000000007</v>
      </c>
      <c r="O477" s="369">
        <v>46</v>
      </c>
      <c r="P477" s="369">
        <v>52.000000000000007</v>
      </c>
      <c r="Q477" s="369">
        <v>51.000000000000007</v>
      </c>
      <c r="R477" s="369">
        <v>50</v>
      </c>
      <c r="S477" s="369">
        <v>54</v>
      </c>
    </row>
    <row r="478" spans="1:19" ht="12.75" customHeight="1" x14ac:dyDescent="0.2">
      <c r="A478" s="369">
        <v>2016</v>
      </c>
      <c r="B478" s="374">
        <v>42477</v>
      </c>
      <c r="C478" s="369">
        <v>41</v>
      </c>
      <c r="D478" s="369">
        <v>46</v>
      </c>
      <c r="E478" s="369">
        <v>47</v>
      </c>
      <c r="F478" s="369">
        <v>55</v>
      </c>
      <c r="G478" s="369">
        <v>55</v>
      </c>
      <c r="H478" s="369">
        <v>56</v>
      </c>
      <c r="I478" s="369">
        <v>50</v>
      </c>
      <c r="J478" s="369">
        <v>57</v>
      </c>
      <c r="K478" s="369">
        <v>56</v>
      </c>
      <c r="L478" s="369">
        <v>54</v>
      </c>
      <c r="M478" s="369">
        <v>51.000000000000007</v>
      </c>
      <c r="N478" s="369">
        <v>44.000000000000007</v>
      </c>
      <c r="O478" s="369">
        <v>46</v>
      </c>
      <c r="P478" s="369">
        <v>58</v>
      </c>
      <c r="Q478" s="369">
        <v>56</v>
      </c>
      <c r="R478" s="369">
        <v>57</v>
      </c>
      <c r="S478" s="369">
        <v>57</v>
      </c>
    </row>
    <row r="479" spans="1:19" ht="12.75" customHeight="1" x14ac:dyDescent="0.2">
      <c r="A479" s="369">
        <v>2016</v>
      </c>
      <c r="B479" s="374">
        <v>42478</v>
      </c>
      <c r="C479" s="369">
        <v>48</v>
      </c>
      <c r="D479" s="369">
        <v>57</v>
      </c>
      <c r="E479" s="369">
        <v>55</v>
      </c>
      <c r="F479" s="369">
        <v>62</v>
      </c>
      <c r="G479" s="369">
        <v>57</v>
      </c>
      <c r="H479" s="369">
        <v>63</v>
      </c>
      <c r="I479" s="369">
        <v>60</v>
      </c>
      <c r="J479" s="369">
        <v>55</v>
      </c>
      <c r="K479" s="369">
        <v>59.000000000000007</v>
      </c>
      <c r="L479" s="369">
        <v>59.000000000000007</v>
      </c>
      <c r="M479" s="369">
        <v>64</v>
      </c>
      <c r="N479" s="369">
        <v>56</v>
      </c>
      <c r="O479" s="369">
        <v>54</v>
      </c>
      <c r="P479" s="369">
        <v>60</v>
      </c>
      <c r="Q479" s="369">
        <v>60</v>
      </c>
      <c r="R479" s="369">
        <v>65</v>
      </c>
      <c r="S479" s="369">
        <v>62</v>
      </c>
    </row>
    <row r="480" spans="1:19" ht="12.75" customHeight="1" x14ac:dyDescent="0.2">
      <c r="A480" s="369">
        <v>2016</v>
      </c>
      <c r="B480" s="374">
        <v>42479</v>
      </c>
      <c r="C480" s="369">
        <v>46</v>
      </c>
      <c r="D480" s="369">
        <v>52.000000000000007</v>
      </c>
      <c r="E480" s="369">
        <v>63</v>
      </c>
      <c r="F480" s="369">
        <v>56</v>
      </c>
      <c r="G480" s="369">
        <v>52.000000000000007</v>
      </c>
      <c r="H480" s="369">
        <v>57</v>
      </c>
      <c r="I480" s="369">
        <v>54</v>
      </c>
      <c r="J480" s="369">
        <v>43</v>
      </c>
      <c r="K480" s="369">
        <v>54</v>
      </c>
      <c r="L480" s="369">
        <v>54</v>
      </c>
      <c r="M480" s="369">
        <v>61.000000000000007</v>
      </c>
      <c r="N480" s="369">
        <v>53.000000000000007</v>
      </c>
      <c r="O480" s="369">
        <v>51.000000000000007</v>
      </c>
      <c r="P480" s="369">
        <v>53.000000000000007</v>
      </c>
      <c r="Q480" s="369">
        <v>55</v>
      </c>
      <c r="R480" s="369">
        <v>54</v>
      </c>
      <c r="S480" s="369">
        <v>56</v>
      </c>
    </row>
    <row r="481" spans="1:19" ht="12.75" customHeight="1" x14ac:dyDescent="0.2">
      <c r="A481" s="369">
        <v>2016</v>
      </c>
      <c r="B481" s="374">
        <v>42480</v>
      </c>
      <c r="C481" s="369">
        <v>41</v>
      </c>
      <c r="D481" s="369">
        <v>48</v>
      </c>
      <c r="E481" s="369">
        <v>48</v>
      </c>
      <c r="F481" s="369">
        <v>50</v>
      </c>
      <c r="G481" s="369">
        <v>52.000000000000007</v>
      </c>
      <c r="H481" s="369">
        <v>51.000000000000007</v>
      </c>
      <c r="I481" s="369">
        <v>49</v>
      </c>
      <c r="J481" s="369">
        <v>49</v>
      </c>
      <c r="K481" s="369">
        <v>54</v>
      </c>
      <c r="L481" s="369">
        <v>53.000000000000007</v>
      </c>
      <c r="M481" s="369">
        <v>49</v>
      </c>
      <c r="N481" s="369">
        <v>48</v>
      </c>
      <c r="O481" s="369">
        <v>48</v>
      </c>
      <c r="P481" s="369">
        <v>54</v>
      </c>
      <c r="Q481" s="369">
        <v>53.000000000000007</v>
      </c>
      <c r="R481" s="369">
        <v>54</v>
      </c>
      <c r="S481" s="369">
        <v>54</v>
      </c>
    </row>
    <row r="482" spans="1:19" ht="12.75" customHeight="1" x14ac:dyDescent="0.2">
      <c r="A482" s="369">
        <v>2016</v>
      </c>
      <c r="B482" s="374">
        <v>42481</v>
      </c>
      <c r="C482" s="369">
        <v>45.000000000000007</v>
      </c>
      <c r="D482" s="369">
        <v>52.000000000000007</v>
      </c>
      <c r="E482" s="369">
        <v>50</v>
      </c>
      <c r="F482" s="369">
        <v>50</v>
      </c>
      <c r="G482" s="369">
        <v>60</v>
      </c>
      <c r="H482" s="369">
        <v>56</v>
      </c>
      <c r="I482" s="369">
        <v>57</v>
      </c>
      <c r="J482" s="369">
        <v>61.000000000000007</v>
      </c>
      <c r="K482" s="369">
        <v>62</v>
      </c>
      <c r="L482" s="369">
        <v>59.000000000000007</v>
      </c>
      <c r="M482" s="369">
        <v>52.000000000000007</v>
      </c>
      <c r="N482" s="369">
        <v>47</v>
      </c>
      <c r="O482" s="369">
        <v>56</v>
      </c>
      <c r="P482" s="369">
        <v>63</v>
      </c>
      <c r="Q482" s="369">
        <v>57</v>
      </c>
      <c r="R482" s="369">
        <v>61.000000000000007</v>
      </c>
      <c r="S482" s="369">
        <v>56</v>
      </c>
    </row>
    <row r="483" spans="1:19" ht="12.75" customHeight="1" x14ac:dyDescent="0.2">
      <c r="A483" s="369">
        <v>2016</v>
      </c>
      <c r="B483" s="374">
        <v>42482</v>
      </c>
      <c r="C483" s="369">
        <v>41</v>
      </c>
      <c r="D483" s="369">
        <v>55</v>
      </c>
      <c r="E483" s="369">
        <v>46</v>
      </c>
      <c r="F483" s="369">
        <v>51.000000000000007</v>
      </c>
      <c r="G483" s="369">
        <v>62</v>
      </c>
      <c r="H483" s="369">
        <v>57</v>
      </c>
      <c r="I483" s="369">
        <v>57</v>
      </c>
      <c r="J483" s="369">
        <v>62</v>
      </c>
      <c r="K483" s="369">
        <v>52.000000000000007</v>
      </c>
      <c r="L483" s="369">
        <v>62</v>
      </c>
      <c r="M483" s="369">
        <v>50</v>
      </c>
      <c r="N483" s="369">
        <v>51.000000000000007</v>
      </c>
      <c r="O483" s="369">
        <v>58</v>
      </c>
      <c r="P483" s="369">
        <v>68</v>
      </c>
      <c r="Q483" s="369">
        <v>54</v>
      </c>
      <c r="R483" s="369">
        <v>63</v>
      </c>
      <c r="S483" s="369">
        <v>55</v>
      </c>
    </row>
    <row r="484" spans="1:19" ht="12.75" customHeight="1" x14ac:dyDescent="0.2">
      <c r="A484" s="369">
        <v>2016</v>
      </c>
      <c r="B484" s="374">
        <v>42483</v>
      </c>
      <c r="C484" s="369">
        <v>29</v>
      </c>
      <c r="D484" s="369">
        <v>41</v>
      </c>
      <c r="E484" s="369">
        <v>38</v>
      </c>
      <c r="F484" s="369">
        <v>40</v>
      </c>
      <c r="G484" s="369">
        <v>39</v>
      </c>
      <c r="H484" s="369">
        <v>38</v>
      </c>
      <c r="I484" s="369">
        <v>38</v>
      </c>
      <c r="J484" s="369">
        <v>37.000000000000007</v>
      </c>
      <c r="K484" s="369">
        <v>43</v>
      </c>
      <c r="L484" s="369">
        <v>41</v>
      </c>
      <c r="M484" s="369">
        <v>37.000000000000007</v>
      </c>
      <c r="N484" s="369">
        <v>40</v>
      </c>
      <c r="O484" s="369">
        <v>39</v>
      </c>
      <c r="P484" s="369">
        <v>43</v>
      </c>
      <c r="Q484" s="369">
        <v>41</v>
      </c>
      <c r="R484" s="369">
        <v>42</v>
      </c>
      <c r="S484" s="369">
        <v>40</v>
      </c>
    </row>
    <row r="485" spans="1:19" ht="12.75" customHeight="1" x14ac:dyDescent="0.2">
      <c r="A485" s="369">
        <v>2016</v>
      </c>
      <c r="B485" s="374">
        <v>42484</v>
      </c>
      <c r="C485" s="369">
        <v>40</v>
      </c>
      <c r="D485" s="369">
        <v>48</v>
      </c>
      <c r="E485" s="369">
        <v>47</v>
      </c>
      <c r="F485" s="369">
        <v>47</v>
      </c>
      <c r="G485" s="369">
        <v>51.000000000000007</v>
      </c>
      <c r="H485" s="369">
        <v>50</v>
      </c>
      <c r="I485" s="369">
        <v>48</v>
      </c>
      <c r="J485" s="369">
        <v>47</v>
      </c>
      <c r="K485" s="369">
        <v>53.000000000000007</v>
      </c>
      <c r="L485" s="369">
        <v>49</v>
      </c>
      <c r="M485" s="369">
        <v>51.000000000000007</v>
      </c>
      <c r="N485" s="369">
        <v>45.000000000000007</v>
      </c>
      <c r="O485" s="369">
        <v>47</v>
      </c>
      <c r="P485" s="369">
        <v>48</v>
      </c>
      <c r="Q485" s="369">
        <v>49</v>
      </c>
      <c r="R485" s="369">
        <v>51.000000000000007</v>
      </c>
      <c r="S485" s="369">
        <v>51.000000000000007</v>
      </c>
    </row>
    <row r="486" spans="1:19" ht="12.75" customHeight="1" x14ac:dyDescent="0.2">
      <c r="A486" s="369">
        <v>2016</v>
      </c>
      <c r="B486" s="374">
        <v>42485</v>
      </c>
      <c r="C486" s="369">
        <v>42</v>
      </c>
      <c r="D486" s="369">
        <v>41</v>
      </c>
      <c r="E486" s="369">
        <v>53.000000000000007</v>
      </c>
      <c r="F486" s="369">
        <v>48</v>
      </c>
      <c r="G486" s="369">
        <v>49</v>
      </c>
      <c r="H486" s="369">
        <v>57</v>
      </c>
      <c r="I486" s="369">
        <v>61.000000000000007</v>
      </c>
      <c r="J486" s="369">
        <v>52.000000000000007</v>
      </c>
      <c r="K486" s="369">
        <v>59.000000000000007</v>
      </c>
      <c r="L486" s="369">
        <v>38</v>
      </c>
      <c r="M486" s="369">
        <v>54</v>
      </c>
      <c r="N486" s="369">
        <v>48</v>
      </c>
      <c r="O486" s="369">
        <v>30</v>
      </c>
      <c r="P486" s="369">
        <v>43</v>
      </c>
      <c r="Q486" s="369">
        <v>55</v>
      </c>
      <c r="R486" s="369">
        <v>48</v>
      </c>
      <c r="S486" s="369">
        <v>59.000000000000007</v>
      </c>
    </row>
    <row r="487" spans="1:19" ht="12.75" customHeight="1" x14ac:dyDescent="0.2">
      <c r="A487" s="369">
        <v>2016</v>
      </c>
      <c r="B487" s="374">
        <v>42486</v>
      </c>
      <c r="C487" s="369">
        <v>45.000000000000007</v>
      </c>
      <c r="D487" s="369">
        <v>22.000000000000004</v>
      </c>
      <c r="E487" s="369">
        <v>58</v>
      </c>
      <c r="F487" s="369">
        <v>44.000000000000007</v>
      </c>
      <c r="G487" s="369">
        <v>43</v>
      </c>
      <c r="H487" s="369">
        <v>56</v>
      </c>
      <c r="I487" s="369">
        <v>55</v>
      </c>
      <c r="J487" s="369">
        <v>36.000000000000007</v>
      </c>
      <c r="K487" s="369">
        <v>54</v>
      </c>
      <c r="L487" s="369">
        <v>32</v>
      </c>
      <c r="M487" s="369">
        <v>63</v>
      </c>
      <c r="N487" s="369">
        <v>36.000000000000007</v>
      </c>
      <c r="O487" s="369">
        <v>22.000000000000004</v>
      </c>
      <c r="P487" s="369">
        <v>31</v>
      </c>
      <c r="Q487" s="369">
        <v>48</v>
      </c>
      <c r="R487" s="369">
        <v>37.000000000000007</v>
      </c>
      <c r="S487" s="369">
        <v>52.000000000000007</v>
      </c>
    </row>
    <row r="488" spans="1:19" ht="12.75" customHeight="1" x14ac:dyDescent="0.2">
      <c r="A488" s="369">
        <v>2016</v>
      </c>
      <c r="B488" s="374">
        <v>42487</v>
      </c>
      <c r="C488" s="369">
        <v>23</v>
      </c>
      <c r="D488" s="369">
        <v>23</v>
      </c>
      <c r="E488" s="369">
        <v>36.000000000000007</v>
      </c>
      <c r="F488" s="369">
        <v>22.000000000000004</v>
      </c>
      <c r="G488" s="369">
        <v>30</v>
      </c>
      <c r="H488" s="369">
        <v>20</v>
      </c>
      <c r="I488" s="369">
        <v>31</v>
      </c>
      <c r="J488" s="369">
        <v>27</v>
      </c>
      <c r="K488" s="369">
        <v>27</v>
      </c>
      <c r="L488" s="369">
        <v>30</v>
      </c>
      <c r="M488" s="369">
        <v>32</v>
      </c>
      <c r="N488" s="369">
        <v>31</v>
      </c>
      <c r="O488" s="369">
        <v>25</v>
      </c>
      <c r="P488" s="369">
        <v>41</v>
      </c>
      <c r="Q488" s="369">
        <v>23</v>
      </c>
      <c r="R488" s="369">
        <v>22.000000000000004</v>
      </c>
      <c r="S488" s="369">
        <v>22.000000000000004</v>
      </c>
    </row>
    <row r="489" spans="1:19" ht="12.75" customHeight="1" x14ac:dyDescent="0.2">
      <c r="A489" s="369">
        <v>2016</v>
      </c>
      <c r="B489" s="374">
        <v>42488</v>
      </c>
      <c r="C489" s="369">
        <v>32</v>
      </c>
      <c r="D489" s="369">
        <v>42</v>
      </c>
      <c r="E489" s="369">
        <v>47</v>
      </c>
      <c r="F489" s="369">
        <v>40</v>
      </c>
      <c r="G489" s="369">
        <v>37.000000000000007</v>
      </c>
      <c r="H489" s="369">
        <v>35</v>
      </c>
      <c r="I489" s="369">
        <v>44.000000000000007</v>
      </c>
      <c r="J489" s="369">
        <v>37.000000000000007</v>
      </c>
      <c r="K489" s="369">
        <v>37.000000000000007</v>
      </c>
      <c r="L489" s="369">
        <v>40</v>
      </c>
      <c r="M489" s="369">
        <v>41</v>
      </c>
      <c r="N489" s="369">
        <v>43</v>
      </c>
      <c r="O489" s="369">
        <v>34</v>
      </c>
      <c r="P489" s="369">
        <v>43</v>
      </c>
      <c r="Q489" s="369">
        <v>38</v>
      </c>
      <c r="R489" s="369">
        <v>40</v>
      </c>
      <c r="S489" s="369">
        <v>39</v>
      </c>
    </row>
    <row r="490" spans="1:19" ht="12.75" customHeight="1" x14ac:dyDescent="0.2">
      <c r="A490" s="369">
        <v>2016</v>
      </c>
      <c r="B490" s="374">
        <v>42489</v>
      </c>
      <c r="C490" s="369">
        <v>30</v>
      </c>
      <c r="D490" s="369">
        <v>39</v>
      </c>
      <c r="E490" s="369">
        <v>41</v>
      </c>
      <c r="F490" s="369">
        <v>36.000000000000007</v>
      </c>
      <c r="G490" s="369">
        <v>40</v>
      </c>
      <c r="H490" s="369">
        <v>37.000000000000007</v>
      </c>
      <c r="I490" s="369">
        <v>41</v>
      </c>
      <c r="J490" s="369">
        <v>34</v>
      </c>
      <c r="K490" s="369">
        <v>40</v>
      </c>
      <c r="L490" s="369">
        <v>42</v>
      </c>
      <c r="M490" s="369">
        <v>37.000000000000007</v>
      </c>
      <c r="N490" s="369">
        <v>38</v>
      </c>
      <c r="O490" s="369">
        <v>35</v>
      </c>
      <c r="P490" s="369">
        <v>46</v>
      </c>
      <c r="Q490" s="369">
        <v>39</v>
      </c>
      <c r="R490" s="369">
        <v>41</v>
      </c>
      <c r="S490" s="369">
        <v>42</v>
      </c>
    </row>
    <row r="491" spans="1:19" ht="12.75" customHeight="1" x14ac:dyDescent="0.2">
      <c r="A491" s="369">
        <v>2016</v>
      </c>
      <c r="B491" s="374">
        <v>42490</v>
      </c>
      <c r="C491" s="369">
        <v>35</v>
      </c>
      <c r="D491" s="369">
        <v>45.000000000000007</v>
      </c>
      <c r="E491" s="369">
        <v>44.000000000000007</v>
      </c>
      <c r="F491" s="369">
        <v>43</v>
      </c>
      <c r="G491" s="369">
        <v>46</v>
      </c>
      <c r="H491" s="369">
        <v>42</v>
      </c>
      <c r="I491" s="369">
        <v>47</v>
      </c>
      <c r="J491" s="369">
        <v>46</v>
      </c>
      <c r="K491" s="369">
        <v>46</v>
      </c>
      <c r="L491" s="369">
        <v>48</v>
      </c>
      <c r="M491" s="369">
        <v>43</v>
      </c>
      <c r="N491" s="369">
        <v>41</v>
      </c>
      <c r="O491" s="369">
        <v>44.000000000000007</v>
      </c>
      <c r="P491" s="369">
        <v>52.000000000000007</v>
      </c>
      <c r="Q491" s="369">
        <v>44.000000000000007</v>
      </c>
      <c r="R491" s="369">
        <v>47</v>
      </c>
      <c r="S491" s="369">
        <v>44.000000000000007</v>
      </c>
    </row>
    <row r="492" spans="1:19" ht="12.75" customHeight="1" x14ac:dyDescent="0.2">
      <c r="A492" s="369">
        <v>2016</v>
      </c>
      <c r="B492" s="374">
        <v>42491</v>
      </c>
      <c r="C492" s="369">
        <v>28</v>
      </c>
      <c r="D492" s="369">
        <v>36.000000000000007</v>
      </c>
      <c r="E492" s="369">
        <v>41</v>
      </c>
      <c r="F492" s="369">
        <v>33</v>
      </c>
      <c r="G492" s="369">
        <v>35</v>
      </c>
      <c r="H492" s="369">
        <v>33</v>
      </c>
      <c r="I492" s="369">
        <v>39</v>
      </c>
      <c r="J492" s="369">
        <v>29</v>
      </c>
      <c r="K492" s="369">
        <v>34</v>
      </c>
      <c r="L492" s="369">
        <v>36.000000000000007</v>
      </c>
      <c r="M492" s="369">
        <v>35</v>
      </c>
      <c r="N492" s="369">
        <v>40</v>
      </c>
      <c r="O492" s="369">
        <v>32</v>
      </c>
      <c r="P492" s="369">
        <v>36.000000000000007</v>
      </c>
      <c r="Q492" s="369">
        <v>32</v>
      </c>
      <c r="R492" s="369">
        <v>37.000000000000007</v>
      </c>
      <c r="S492" s="369">
        <v>34</v>
      </c>
    </row>
    <row r="493" spans="1:19" ht="12.75" customHeight="1" x14ac:dyDescent="0.2">
      <c r="A493" s="369">
        <v>2016</v>
      </c>
      <c r="B493" s="374">
        <v>42492</v>
      </c>
      <c r="C493" s="369">
        <v>25</v>
      </c>
      <c r="D493" s="369">
        <v>25</v>
      </c>
      <c r="E493" s="369">
        <v>39</v>
      </c>
      <c r="F493" s="369">
        <v>22.000000000000004</v>
      </c>
      <c r="G493" s="369">
        <v>25</v>
      </c>
      <c r="H493" s="369">
        <v>29</v>
      </c>
      <c r="I493" s="369">
        <v>37.000000000000007</v>
      </c>
      <c r="J493" s="369">
        <v>22.000000000000004</v>
      </c>
      <c r="K493" s="369">
        <v>28</v>
      </c>
      <c r="L493" s="369">
        <v>18.000000000000004</v>
      </c>
      <c r="M493" s="369">
        <v>33</v>
      </c>
      <c r="N493" s="369">
        <v>36.000000000000007</v>
      </c>
      <c r="O493" s="369">
        <v>21</v>
      </c>
      <c r="P493" s="369">
        <v>25</v>
      </c>
      <c r="Q493" s="369">
        <v>28</v>
      </c>
      <c r="R493" s="369">
        <v>31</v>
      </c>
      <c r="S493" s="369">
        <v>27</v>
      </c>
    </row>
    <row r="494" spans="1:19" ht="12.75" customHeight="1" x14ac:dyDescent="0.2">
      <c r="A494" s="369">
        <v>2016</v>
      </c>
      <c r="B494" s="374">
        <v>42493</v>
      </c>
      <c r="C494" s="369">
        <v>23</v>
      </c>
      <c r="D494" s="369">
        <v>18.000000000000004</v>
      </c>
      <c r="E494" s="369">
        <v>35</v>
      </c>
      <c r="F494" s="369">
        <v>27</v>
      </c>
      <c r="G494" s="369">
        <v>20</v>
      </c>
      <c r="H494" s="369">
        <v>26.000000000000004</v>
      </c>
      <c r="I494" s="369">
        <v>31</v>
      </c>
      <c r="J494" s="369">
        <v>14</v>
      </c>
      <c r="K494" s="369">
        <v>21</v>
      </c>
      <c r="L494" s="369">
        <v>22.000000000000004</v>
      </c>
      <c r="M494" s="369">
        <v>31</v>
      </c>
      <c r="N494" s="369">
        <v>32</v>
      </c>
      <c r="O494" s="369">
        <v>15.000000000000002</v>
      </c>
      <c r="P494" s="369">
        <v>21</v>
      </c>
      <c r="Q494" s="369">
        <v>22.000000000000004</v>
      </c>
      <c r="R494" s="369">
        <v>26.000000000000004</v>
      </c>
      <c r="S494" s="369">
        <v>24</v>
      </c>
    </row>
    <row r="495" spans="1:19" ht="12.75" customHeight="1" x14ac:dyDescent="0.2">
      <c r="A495" s="369">
        <v>2016</v>
      </c>
      <c r="B495" s="374">
        <v>42494</v>
      </c>
      <c r="C495" s="369">
        <v>22.000000000000004</v>
      </c>
      <c r="D495" s="369">
        <v>22.000000000000004</v>
      </c>
      <c r="E495" s="369">
        <v>33</v>
      </c>
      <c r="F495" s="369">
        <v>28</v>
      </c>
      <c r="G495" s="369">
        <v>28</v>
      </c>
      <c r="H495" s="369">
        <v>28</v>
      </c>
      <c r="I495" s="369">
        <v>33</v>
      </c>
      <c r="J495" s="369">
        <v>13.000000000000002</v>
      </c>
      <c r="K495" s="369">
        <v>23</v>
      </c>
      <c r="L495" s="369">
        <v>30</v>
      </c>
      <c r="M495" s="369">
        <v>29</v>
      </c>
      <c r="N495" s="369">
        <v>30</v>
      </c>
      <c r="O495" s="369">
        <v>22.000000000000004</v>
      </c>
      <c r="P495" s="369">
        <v>29</v>
      </c>
      <c r="Q495" s="369">
        <v>28</v>
      </c>
      <c r="R495" s="369">
        <v>23</v>
      </c>
      <c r="S495" s="369">
        <v>28</v>
      </c>
    </row>
    <row r="496" spans="1:19" ht="12.75" customHeight="1" x14ac:dyDescent="0.2">
      <c r="A496" s="369">
        <v>2016</v>
      </c>
      <c r="B496" s="374">
        <v>42495</v>
      </c>
      <c r="C496" s="369">
        <v>14</v>
      </c>
      <c r="D496" s="369">
        <v>27</v>
      </c>
      <c r="E496" s="369">
        <v>26.000000000000004</v>
      </c>
      <c r="F496" s="369">
        <v>25</v>
      </c>
      <c r="G496" s="369">
        <v>33</v>
      </c>
      <c r="H496" s="369">
        <v>23</v>
      </c>
      <c r="I496" s="369">
        <v>27</v>
      </c>
      <c r="J496" s="369">
        <v>22.000000000000004</v>
      </c>
      <c r="K496" s="369">
        <v>31</v>
      </c>
      <c r="L496" s="369">
        <v>29</v>
      </c>
      <c r="M496" s="369">
        <v>21</v>
      </c>
      <c r="N496" s="369">
        <v>25</v>
      </c>
      <c r="O496" s="369">
        <v>27</v>
      </c>
      <c r="P496" s="369">
        <v>33</v>
      </c>
      <c r="Q496" s="369">
        <v>26.000000000000004</v>
      </c>
      <c r="R496" s="369">
        <v>26.000000000000004</v>
      </c>
      <c r="S496" s="369">
        <v>30</v>
      </c>
    </row>
    <row r="497" spans="1:19" ht="12.75" customHeight="1" x14ac:dyDescent="0.2">
      <c r="A497" s="369">
        <v>2016</v>
      </c>
      <c r="B497" s="374">
        <v>42496</v>
      </c>
      <c r="C497" s="369">
        <v>19</v>
      </c>
      <c r="D497" s="369">
        <v>19</v>
      </c>
      <c r="E497" s="369">
        <v>30</v>
      </c>
      <c r="F497" s="369">
        <v>23</v>
      </c>
      <c r="G497" s="369">
        <v>27</v>
      </c>
      <c r="H497" s="369">
        <v>23</v>
      </c>
      <c r="I497" s="369">
        <v>30</v>
      </c>
      <c r="J497" s="369">
        <v>21</v>
      </c>
      <c r="K497" s="369">
        <v>25</v>
      </c>
      <c r="L497" s="369">
        <v>26.000000000000004</v>
      </c>
      <c r="M497" s="369">
        <v>24</v>
      </c>
      <c r="N497" s="369">
        <v>25</v>
      </c>
      <c r="O497" s="369">
        <v>15.000000000000002</v>
      </c>
      <c r="P497" s="369">
        <v>28</v>
      </c>
      <c r="Q497" s="369">
        <v>25</v>
      </c>
      <c r="R497" s="369">
        <v>27</v>
      </c>
      <c r="S497" s="369">
        <v>27</v>
      </c>
    </row>
    <row r="498" spans="1:19" ht="12.75" customHeight="1" x14ac:dyDescent="0.2">
      <c r="A498" s="369">
        <v>2016</v>
      </c>
      <c r="B498" s="374">
        <v>42497</v>
      </c>
      <c r="C498" s="369">
        <v>24</v>
      </c>
      <c r="D498" s="369">
        <v>20</v>
      </c>
      <c r="E498" s="369">
        <v>33</v>
      </c>
      <c r="F498" s="369">
        <v>29</v>
      </c>
      <c r="G498" s="369">
        <v>27</v>
      </c>
      <c r="H498" s="369">
        <v>28</v>
      </c>
      <c r="I498" s="369">
        <v>31</v>
      </c>
      <c r="J498" s="369">
        <v>29</v>
      </c>
      <c r="K498" s="369">
        <v>24</v>
      </c>
      <c r="L498" s="369">
        <v>25</v>
      </c>
      <c r="M498" s="369">
        <v>33</v>
      </c>
      <c r="N498" s="369">
        <v>25</v>
      </c>
      <c r="O498" s="369">
        <v>16</v>
      </c>
      <c r="P498" s="369">
        <v>28</v>
      </c>
      <c r="Q498" s="369">
        <v>26.000000000000004</v>
      </c>
      <c r="R498" s="369">
        <v>28</v>
      </c>
      <c r="S498" s="369">
        <v>27</v>
      </c>
    </row>
    <row r="499" spans="1:19" ht="12.75" customHeight="1" x14ac:dyDescent="0.2">
      <c r="A499" s="369">
        <v>2016</v>
      </c>
      <c r="B499" s="374">
        <v>42498</v>
      </c>
      <c r="C499" s="369">
        <v>32</v>
      </c>
      <c r="D499" s="369">
        <v>37.000000000000007</v>
      </c>
      <c r="E499" s="369">
        <v>43</v>
      </c>
      <c r="F499" s="369">
        <v>43</v>
      </c>
      <c r="G499" s="369">
        <v>40</v>
      </c>
      <c r="H499" s="369">
        <v>41</v>
      </c>
      <c r="I499" s="369">
        <v>42</v>
      </c>
      <c r="J499" s="369">
        <v>37.000000000000007</v>
      </c>
      <c r="K499" s="369">
        <v>40</v>
      </c>
      <c r="L499" s="369">
        <v>40</v>
      </c>
      <c r="M499" s="369">
        <v>42</v>
      </c>
      <c r="N499" s="369">
        <v>38</v>
      </c>
      <c r="O499" s="369">
        <v>38</v>
      </c>
      <c r="P499" s="369">
        <v>38</v>
      </c>
      <c r="Q499" s="369">
        <v>40</v>
      </c>
      <c r="R499" s="369">
        <v>40</v>
      </c>
      <c r="S499" s="369">
        <v>41</v>
      </c>
    </row>
    <row r="500" spans="1:19" ht="12.75" customHeight="1" x14ac:dyDescent="0.2">
      <c r="A500" s="369">
        <v>2016</v>
      </c>
      <c r="B500" s="374">
        <v>42499</v>
      </c>
      <c r="C500" s="369">
        <v>33</v>
      </c>
      <c r="D500" s="369">
        <v>39</v>
      </c>
      <c r="E500" s="369">
        <v>45.000000000000007</v>
      </c>
      <c r="F500" s="369">
        <v>32</v>
      </c>
      <c r="G500" s="369">
        <v>50</v>
      </c>
      <c r="H500" s="369">
        <v>39</v>
      </c>
      <c r="I500" s="369">
        <v>44.000000000000007</v>
      </c>
      <c r="J500" s="369">
        <v>49</v>
      </c>
      <c r="K500" s="369">
        <v>47</v>
      </c>
      <c r="L500" s="369">
        <v>50</v>
      </c>
      <c r="M500" s="369">
        <v>43</v>
      </c>
      <c r="N500" s="369">
        <v>41</v>
      </c>
      <c r="O500" s="369">
        <v>46</v>
      </c>
      <c r="P500" s="369">
        <v>52.000000000000007</v>
      </c>
      <c r="Q500" s="369">
        <v>46</v>
      </c>
      <c r="R500" s="369">
        <v>49</v>
      </c>
      <c r="S500" s="369">
        <v>46</v>
      </c>
    </row>
    <row r="501" spans="1:19" ht="12.75" customHeight="1" x14ac:dyDescent="0.2">
      <c r="A501" s="369">
        <v>2016</v>
      </c>
      <c r="B501" s="374">
        <v>42500</v>
      </c>
      <c r="C501" s="369">
        <v>29</v>
      </c>
      <c r="D501" s="369">
        <v>25</v>
      </c>
      <c r="E501" s="369">
        <v>39</v>
      </c>
      <c r="F501" s="369">
        <v>30</v>
      </c>
      <c r="G501" s="369">
        <v>39</v>
      </c>
      <c r="H501" s="369">
        <v>31</v>
      </c>
      <c r="I501" s="369">
        <v>39</v>
      </c>
      <c r="J501" s="369">
        <v>38</v>
      </c>
      <c r="K501" s="369">
        <v>39</v>
      </c>
      <c r="L501" s="369">
        <v>33</v>
      </c>
      <c r="M501" s="369">
        <v>35</v>
      </c>
      <c r="N501" s="369">
        <v>37.000000000000007</v>
      </c>
      <c r="O501" s="369">
        <v>30</v>
      </c>
      <c r="P501" s="369">
        <v>40</v>
      </c>
      <c r="Q501" s="369">
        <v>34</v>
      </c>
      <c r="R501" s="369">
        <v>36.000000000000007</v>
      </c>
      <c r="S501" s="369">
        <v>35</v>
      </c>
    </row>
    <row r="502" spans="1:19" ht="12.75" customHeight="1" x14ac:dyDescent="0.2">
      <c r="A502" s="369">
        <v>2016</v>
      </c>
      <c r="B502" s="374">
        <v>42501</v>
      </c>
      <c r="C502" s="369">
        <v>29</v>
      </c>
      <c r="D502" s="369">
        <v>40</v>
      </c>
      <c r="E502" s="369">
        <v>42</v>
      </c>
      <c r="F502" s="369">
        <v>27</v>
      </c>
      <c r="G502" s="369">
        <v>50</v>
      </c>
      <c r="H502" s="369">
        <v>40</v>
      </c>
      <c r="I502" s="369">
        <v>45.000000000000007</v>
      </c>
      <c r="J502" s="369">
        <v>49</v>
      </c>
      <c r="K502" s="369">
        <v>43</v>
      </c>
      <c r="L502" s="369">
        <v>45.000000000000007</v>
      </c>
      <c r="M502" s="369">
        <v>33</v>
      </c>
      <c r="N502" s="369">
        <v>44.000000000000007</v>
      </c>
      <c r="O502" s="369">
        <v>39</v>
      </c>
      <c r="P502" s="369">
        <v>55</v>
      </c>
      <c r="Q502" s="369">
        <v>33</v>
      </c>
      <c r="R502" s="369">
        <v>44.000000000000007</v>
      </c>
      <c r="S502" s="369">
        <v>36.000000000000007</v>
      </c>
    </row>
    <row r="503" spans="1:19" ht="12.75" customHeight="1" x14ac:dyDescent="0.2">
      <c r="A503" s="369">
        <v>2016</v>
      </c>
      <c r="B503" s="374">
        <v>42502</v>
      </c>
      <c r="C503" s="369">
        <v>45.000000000000007</v>
      </c>
      <c r="D503" s="369">
        <v>63</v>
      </c>
      <c r="E503" s="369">
        <v>57</v>
      </c>
      <c r="F503" s="369">
        <v>48</v>
      </c>
      <c r="G503" s="369">
        <v>69</v>
      </c>
      <c r="H503" s="369">
        <v>51.000000000000007</v>
      </c>
      <c r="I503" s="369">
        <v>72.000000000000014</v>
      </c>
      <c r="J503" s="369">
        <v>66</v>
      </c>
      <c r="K503" s="369">
        <v>70</v>
      </c>
      <c r="L503" s="369">
        <v>59.000000000000007</v>
      </c>
      <c r="M503" s="369">
        <v>50</v>
      </c>
      <c r="N503" s="369">
        <v>59.000000000000007</v>
      </c>
      <c r="O503" s="369">
        <v>49</v>
      </c>
      <c r="P503" s="369">
        <v>61.000000000000007</v>
      </c>
      <c r="Q503" s="369">
        <v>67</v>
      </c>
      <c r="R503" s="369">
        <v>67</v>
      </c>
      <c r="S503" s="369">
        <v>68</v>
      </c>
    </row>
    <row r="504" spans="1:19" ht="12.75" customHeight="1" x14ac:dyDescent="0.2">
      <c r="A504" s="369">
        <v>2016</v>
      </c>
      <c r="B504" s="374">
        <v>42503</v>
      </c>
      <c r="C504" s="369">
        <v>29</v>
      </c>
      <c r="D504" s="369">
        <v>22.000000000000004</v>
      </c>
      <c r="E504" s="369">
        <v>45.000000000000007</v>
      </c>
      <c r="F504" s="369">
        <v>18.000000000000004</v>
      </c>
      <c r="G504" s="369">
        <v>29</v>
      </c>
      <c r="H504" s="369">
        <v>32</v>
      </c>
      <c r="I504" s="369">
        <v>39</v>
      </c>
      <c r="J504" s="369">
        <v>26.000000000000004</v>
      </c>
      <c r="K504" s="369">
        <v>30</v>
      </c>
      <c r="L504" s="369">
        <v>19</v>
      </c>
      <c r="M504" s="369">
        <v>35</v>
      </c>
      <c r="N504" s="369">
        <v>39</v>
      </c>
      <c r="O504" s="369">
        <v>18.000000000000004</v>
      </c>
      <c r="P504" s="369">
        <v>34</v>
      </c>
      <c r="Q504" s="369">
        <v>26.000000000000004</v>
      </c>
      <c r="R504" s="369">
        <v>35</v>
      </c>
      <c r="S504" s="369">
        <v>28</v>
      </c>
    </row>
    <row r="505" spans="1:19" ht="12.75" customHeight="1" x14ac:dyDescent="0.2">
      <c r="A505" s="369">
        <v>2016</v>
      </c>
      <c r="B505" s="374">
        <v>42504</v>
      </c>
      <c r="C505" s="369">
        <v>43</v>
      </c>
      <c r="D505" s="369">
        <v>47</v>
      </c>
      <c r="E505" s="369">
        <v>53.000000000000007</v>
      </c>
      <c r="F505" s="369">
        <v>48</v>
      </c>
      <c r="G505" s="369">
        <v>48</v>
      </c>
      <c r="H505" s="369">
        <v>48</v>
      </c>
      <c r="I505" s="369">
        <v>52.000000000000007</v>
      </c>
      <c r="J505" s="369">
        <v>46</v>
      </c>
      <c r="K505" s="369">
        <v>50</v>
      </c>
      <c r="L505" s="369">
        <v>50</v>
      </c>
      <c r="M505" s="369">
        <v>51.000000000000007</v>
      </c>
      <c r="N505" s="369">
        <v>47</v>
      </c>
      <c r="O505" s="369">
        <v>47</v>
      </c>
      <c r="P505" s="369">
        <v>49</v>
      </c>
      <c r="Q505" s="369">
        <v>49</v>
      </c>
      <c r="R505" s="369">
        <v>53.000000000000007</v>
      </c>
      <c r="S505" s="369">
        <v>50</v>
      </c>
    </row>
    <row r="506" spans="1:19" ht="12.75" customHeight="1" x14ac:dyDescent="0.2">
      <c r="A506" s="369">
        <v>2016</v>
      </c>
      <c r="B506" s="374">
        <v>42505</v>
      </c>
      <c r="C506" s="369">
        <v>30</v>
      </c>
      <c r="D506" s="369">
        <v>27</v>
      </c>
      <c r="E506" s="369">
        <v>38</v>
      </c>
      <c r="F506" s="369">
        <v>37.000000000000007</v>
      </c>
      <c r="G506" s="369">
        <v>31</v>
      </c>
      <c r="H506" s="369" t="s">
        <v>71</v>
      </c>
      <c r="I506" s="369">
        <v>35</v>
      </c>
      <c r="J506" s="369">
        <v>30</v>
      </c>
      <c r="K506" s="369">
        <v>33</v>
      </c>
      <c r="L506" s="369">
        <v>30</v>
      </c>
      <c r="M506" s="369">
        <v>39</v>
      </c>
      <c r="N506" s="369">
        <v>32</v>
      </c>
      <c r="O506" s="369">
        <v>28</v>
      </c>
      <c r="P506" s="369">
        <v>32</v>
      </c>
      <c r="Q506" s="369">
        <v>34</v>
      </c>
      <c r="R506" s="369">
        <v>31</v>
      </c>
      <c r="S506" s="369">
        <v>34</v>
      </c>
    </row>
    <row r="507" spans="1:19" ht="12.75" customHeight="1" x14ac:dyDescent="0.2">
      <c r="A507" s="369">
        <v>2016</v>
      </c>
      <c r="B507" s="374">
        <v>42506</v>
      </c>
      <c r="C507" s="369">
        <v>36.000000000000007</v>
      </c>
      <c r="D507" s="369">
        <v>36.000000000000007</v>
      </c>
      <c r="E507" s="369">
        <v>46</v>
      </c>
      <c r="F507" s="369">
        <v>37.000000000000007</v>
      </c>
      <c r="G507" s="369">
        <v>41</v>
      </c>
      <c r="H507" s="369">
        <v>43</v>
      </c>
      <c r="I507" s="369">
        <v>45.000000000000007</v>
      </c>
      <c r="J507" s="369">
        <v>40</v>
      </c>
      <c r="K507" s="369">
        <v>43</v>
      </c>
      <c r="L507" s="369">
        <v>43</v>
      </c>
      <c r="M507" s="369">
        <v>44.000000000000007</v>
      </c>
      <c r="N507" s="369">
        <v>42</v>
      </c>
      <c r="O507" s="369">
        <v>41</v>
      </c>
      <c r="P507" s="369">
        <v>42</v>
      </c>
      <c r="Q507" s="369">
        <v>42</v>
      </c>
      <c r="R507" s="369">
        <v>43</v>
      </c>
      <c r="S507" s="369">
        <v>43</v>
      </c>
    </row>
    <row r="508" spans="1:19" ht="12.75" customHeight="1" x14ac:dyDescent="0.2">
      <c r="A508" s="369">
        <v>2016</v>
      </c>
      <c r="B508" s="374">
        <v>42507</v>
      </c>
      <c r="C508" s="369">
        <v>36.000000000000007</v>
      </c>
      <c r="D508" s="369">
        <v>33</v>
      </c>
      <c r="E508" s="369">
        <v>42</v>
      </c>
      <c r="F508" s="369">
        <v>29</v>
      </c>
      <c r="G508" s="369">
        <v>43</v>
      </c>
      <c r="H508" s="369">
        <v>37.000000000000007</v>
      </c>
      <c r="I508" s="369">
        <v>43</v>
      </c>
      <c r="J508" s="369">
        <v>44.000000000000007</v>
      </c>
      <c r="K508" s="369">
        <v>41</v>
      </c>
      <c r="L508" s="369">
        <v>35</v>
      </c>
      <c r="M508" s="369">
        <v>28</v>
      </c>
      <c r="N508" s="369">
        <v>41</v>
      </c>
      <c r="O508" s="369">
        <v>35</v>
      </c>
      <c r="P508" s="369">
        <v>45.000000000000007</v>
      </c>
      <c r="Q508" s="369">
        <v>34</v>
      </c>
      <c r="R508" s="369">
        <v>39</v>
      </c>
      <c r="S508" s="369">
        <v>35</v>
      </c>
    </row>
    <row r="509" spans="1:19" ht="12.75" customHeight="1" x14ac:dyDescent="0.2">
      <c r="A509" s="369">
        <v>2016</v>
      </c>
      <c r="B509" s="374">
        <v>42508</v>
      </c>
      <c r="C509" s="369">
        <v>40</v>
      </c>
      <c r="D509" s="369">
        <v>38</v>
      </c>
      <c r="E509" s="369">
        <v>44.000000000000007</v>
      </c>
      <c r="F509" s="369">
        <v>42</v>
      </c>
      <c r="G509" s="369">
        <v>43</v>
      </c>
      <c r="H509" s="369">
        <v>42</v>
      </c>
      <c r="I509" s="369">
        <v>43</v>
      </c>
      <c r="J509" s="369">
        <v>41</v>
      </c>
      <c r="K509" s="369">
        <v>42</v>
      </c>
      <c r="L509" s="369">
        <v>41</v>
      </c>
      <c r="M509" s="369">
        <v>43</v>
      </c>
      <c r="N509" s="369">
        <v>41</v>
      </c>
      <c r="O509" s="369">
        <v>35</v>
      </c>
      <c r="P509" s="369">
        <v>44.000000000000007</v>
      </c>
      <c r="Q509" s="369">
        <v>41</v>
      </c>
      <c r="R509" s="369">
        <v>44.000000000000007</v>
      </c>
      <c r="S509" s="369">
        <v>43</v>
      </c>
    </row>
    <row r="510" spans="1:19" ht="12.75" customHeight="1" x14ac:dyDescent="0.2">
      <c r="A510" s="369">
        <v>2016</v>
      </c>
      <c r="B510" s="374">
        <v>42509</v>
      </c>
      <c r="C510" s="369">
        <v>49</v>
      </c>
      <c r="D510" s="369">
        <v>38</v>
      </c>
      <c r="E510" s="369">
        <v>50</v>
      </c>
      <c r="F510" s="369">
        <v>50</v>
      </c>
      <c r="G510" s="369">
        <v>49</v>
      </c>
      <c r="H510" s="369">
        <v>52.000000000000007</v>
      </c>
      <c r="I510" s="369">
        <v>54</v>
      </c>
      <c r="J510" s="369">
        <v>44.000000000000007</v>
      </c>
      <c r="K510" s="369">
        <v>49</v>
      </c>
      <c r="L510" s="369">
        <v>41</v>
      </c>
      <c r="M510" s="369">
        <v>54</v>
      </c>
      <c r="N510" s="369">
        <v>45.000000000000007</v>
      </c>
      <c r="O510" s="369">
        <v>33</v>
      </c>
      <c r="P510" s="369">
        <v>48</v>
      </c>
      <c r="Q510" s="369">
        <v>49</v>
      </c>
      <c r="R510" s="369">
        <v>51.000000000000007</v>
      </c>
      <c r="S510" s="369">
        <v>50</v>
      </c>
    </row>
    <row r="511" spans="1:19" ht="12.75" customHeight="1" x14ac:dyDescent="0.2">
      <c r="A511" s="369">
        <v>2016</v>
      </c>
      <c r="B511" s="374">
        <v>42510</v>
      </c>
      <c r="C511" s="369">
        <v>47</v>
      </c>
      <c r="D511" s="369">
        <v>50</v>
      </c>
      <c r="E511" s="369">
        <v>51.000000000000007</v>
      </c>
      <c r="F511" s="369">
        <v>55</v>
      </c>
      <c r="G511" s="369">
        <v>48</v>
      </c>
      <c r="H511" s="369">
        <v>57</v>
      </c>
      <c r="I511" s="369">
        <v>52.000000000000007</v>
      </c>
      <c r="J511" s="369">
        <v>47</v>
      </c>
      <c r="K511" s="369">
        <v>49</v>
      </c>
      <c r="L511" s="369">
        <v>52.000000000000007</v>
      </c>
      <c r="M511" s="369">
        <v>50</v>
      </c>
      <c r="N511" s="369">
        <v>43</v>
      </c>
      <c r="O511" s="369">
        <v>49</v>
      </c>
      <c r="P511" s="369">
        <v>49</v>
      </c>
      <c r="Q511" s="369">
        <v>48</v>
      </c>
      <c r="R511" s="369">
        <v>54</v>
      </c>
      <c r="S511" s="369">
        <v>49</v>
      </c>
    </row>
    <row r="512" spans="1:19" ht="12.75" customHeight="1" x14ac:dyDescent="0.2">
      <c r="A512" s="369">
        <v>2016</v>
      </c>
      <c r="B512" s="374">
        <v>42511</v>
      </c>
      <c r="C512" s="369">
        <v>39</v>
      </c>
      <c r="D512" s="369">
        <v>38</v>
      </c>
      <c r="E512" s="369">
        <v>53.000000000000007</v>
      </c>
      <c r="F512" s="369">
        <v>41</v>
      </c>
      <c r="G512" s="369">
        <v>43</v>
      </c>
      <c r="H512" s="369">
        <v>37.000000000000007</v>
      </c>
      <c r="I512" s="369">
        <v>43</v>
      </c>
      <c r="J512" s="369">
        <v>39</v>
      </c>
      <c r="K512" s="369">
        <v>41</v>
      </c>
      <c r="L512" s="369">
        <v>44.000000000000007</v>
      </c>
      <c r="M512" s="369">
        <v>44.000000000000007</v>
      </c>
      <c r="N512" s="369">
        <v>46</v>
      </c>
      <c r="O512" s="369">
        <v>36.000000000000007</v>
      </c>
      <c r="P512" s="369">
        <v>43</v>
      </c>
      <c r="Q512" s="369">
        <v>41</v>
      </c>
      <c r="R512" s="369">
        <v>42</v>
      </c>
      <c r="S512" s="369">
        <v>43</v>
      </c>
    </row>
    <row r="513" spans="1:19" ht="12.75" customHeight="1" x14ac:dyDescent="0.2">
      <c r="A513" s="369">
        <v>2016</v>
      </c>
      <c r="B513" s="374">
        <v>42512</v>
      </c>
      <c r="C513" s="369">
        <v>42</v>
      </c>
      <c r="D513" s="369">
        <v>47</v>
      </c>
      <c r="E513" s="369">
        <v>49</v>
      </c>
      <c r="F513" s="369">
        <v>45.000000000000007</v>
      </c>
      <c r="G513" s="369">
        <v>48</v>
      </c>
      <c r="H513" s="369">
        <v>44.000000000000007</v>
      </c>
      <c r="I513" s="369">
        <v>52.000000000000007</v>
      </c>
      <c r="J513" s="369">
        <v>37.000000000000007</v>
      </c>
      <c r="K513" s="369">
        <v>46</v>
      </c>
      <c r="L513" s="369">
        <v>49</v>
      </c>
      <c r="M513" s="369">
        <v>42</v>
      </c>
      <c r="N513" s="369">
        <v>51.000000000000007</v>
      </c>
      <c r="O513" s="369">
        <v>45.000000000000007</v>
      </c>
      <c r="P513" s="369">
        <v>47</v>
      </c>
      <c r="Q513" s="369">
        <v>41</v>
      </c>
      <c r="R513" s="369">
        <v>47</v>
      </c>
      <c r="S513" s="369">
        <v>44.000000000000007</v>
      </c>
    </row>
    <row r="514" spans="1:19" ht="12.75" customHeight="1" x14ac:dyDescent="0.2">
      <c r="A514" s="369">
        <v>2016</v>
      </c>
      <c r="B514" s="374">
        <v>42513</v>
      </c>
      <c r="C514" s="369">
        <v>49</v>
      </c>
      <c r="D514" s="369">
        <v>51.000000000000007</v>
      </c>
      <c r="E514" s="369">
        <v>53.000000000000007</v>
      </c>
      <c r="F514" s="369">
        <v>54</v>
      </c>
      <c r="G514" s="369">
        <v>46</v>
      </c>
      <c r="H514" s="369">
        <v>56</v>
      </c>
      <c r="I514" s="369">
        <v>59.000000000000007</v>
      </c>
      <c r="J514" s="369">
        <v>40</v>
      </c>
      <c r="K514" s="369">
        <v>49</v>
      </c>
      <c r="L514" s="369">
        <v>52.000000000000007</v>
      </c>
      <c r="M514" s="369">
        <v>49</v>
      </c>
      <c r="N514" s="369">
        <v>53.000000000000007</v>
      </c>
      <c r="O514" s="369">
        <v>38</v>
      </c>
      <c r="P514" s="369">
        <v>46</v>
      </c>
      <c r="Q514" s="369">
        <v>48</v>
      </c>
      <c r="R514" s="369">
        <v>55</v>
      </c>
      <c r="S514" s="369">
        <v>51.000000000000007</v>
      </c>
    </row>
    <row r="515" spans="1:19" ht="12.75" customHeight="1" x14ac:dyDescent="0.2">
      <c r="A515" s="369">
        <v>2016</v>
      </c>
      <c r="B515" s="374">
        <v>42514</v>
      </c>
      <c r="C515" s="369">
        <v>47</v>
      </c>
      <c r="D515" s="369">
        <v>36.000000000000007</v>
      </c>
      <c r="E515" s="369">
        <v>49</v>
      </c>
      <c r="F515" s="369">
        <v>48</v>
      </c>
      <c r="G515" s="369">
        <v>46</v>
      </c>
      <c r="H515" s="369">
        <v>55</v>
      </c>
      <c r="I515" s="369">
        <v>57</v>
      </c>
      <c r="J515" s="369">
        <v>46</v>
      </c>
      <c r="K515" s="369">
        <v>53.000000000000007</v>
      </c>
      <c r="L515" s="369">
        <v>40</v>
      </c>
      <c r="M515" s="369">
        <v>53.000000000000007</v>
      </c>
      <c r="N515" s="369">
        <v>45.000000000000007</v>
      </c>
      <c r="O515" s="369">
        <v>38</v>
      </c>
      <c r="P515" s="369">
        <v>49</v>
      </c>
      <c r="Q515" s="369">
        <v>54</v>
      </c>
      <c r="R515" s="369">
        <v>46</v>
      </c>
      <c r="S515" s="369">
        <v>55</v>
      </c>
    </row>
    <row r="516" spans="1:19" ht="12.75" customHeight="1" x14ac:dyDescent="0.2">
      <c r="A516" s="369">
        <v>2016</v>
      </c>
      <c r="B516" s="374">
        <v>42515</v>
      </c>
      <c r="C516" s="369">
        <v>45.000000000000007</v>
      </c>
      <c r="D516" s="369" t="s">
        <v>71</v>
      </c>
      <c r="E516" s="369">
        <v>55</v>
      </c>
      <c r="F516" s="369">
        <v>45.000000000000007</v>
      </c>
      <c r="G516" s="369" t="s">
        <v>71</v>
      </c>
      <c r="H516" s="369">
        <v>42</v>
      </c>
      <c r="I516" s="369">
        <v>56</v>
      </c>
      <c r="J516" s="369" t="s">
        <v>71</v>
      </c>
      <c r="K516" s="369" t="s">
        <v>71</v>
      </c>
      <c r="L516" s="369" t="s">
        <v>71</v>
      </c>
      <c r="M516" s="369">
        <v>13.000000000000002</v>
      </c>
      <c r="N516" s="369">
        <v>61.000000000000007</v>
      </c>
      <c r="O516" s="369" t="s">
        <v>71</v>
      </c>
      <c r="P516" s="369" t="s">
        <v>71</v>
      </c>
      <c r="Q516" s="369" t="s">
        <v>71</v>
      </c>
      <c r="R516" s="369" t="s">
        <v>71</v>
      </c>
      <c r="S516" s="369">
        <v>83</v>
      </c>
    </row>
    <row r="517" spans="1:19" ht="12.75" customHeight="1" x14ac:dyDescent="0.2">
      <c r="A517" s="369">
        <v>2016</v>
      </c>
      <c r="B517" s="374">
        <v>42516</v>
      </c>
      <c r="C517" s="369">
        <v>64</v>
      </c>
      <c r="D517" s="369">
        <v>44.000000000000007</v>
      </c>
      <c r="E517" s="369">
        <v>62</v>
      </c>
      <c r="F517" s="369">
        <v>68</v>
      </c>
      <c r="G517" s="369">
        <v>57</v>
      </c>
      <c r="H517" s="369">
        <v>70</v>
      </c>
      <c r="I517" s="369">
        <v>70</v>
      </c>
      <c r="J517" s="369">
        <v>3</v>
      </c>
      <c r="K517" s="369">
        <v>14</v>
      </c>
      <c r="L517" s="369">
        <v>34</v>
      </c>
      <c r="M517" s="369">
        <v>69</v>
      </c>
      <c r="N517" s="369">
        <v>65</v>
      </c>
      <c r="O517" s="369">
        <v>42</v>
      </c>
      <c r="P517" s="369">
        <v>60</v>
      </c>
      <c r="Q517" s="369">
        <v>46</v>
      </c>
      <c r="R517" s="369">
        <v>57</v>
      </c>
      <c r="S517" s="369">
        <v>86</v>
      </c>
    </row>
    <row r="518" spans="1:19" ht="12.75" customHeight="1" x14ac:dyDescent="0.2">
      <c r="A518" s="369">
        <v>2016</v>
      </c>
      <c r="B518" s="374">
        <v>42517</v>
      </c>
      <c r="C518" s="369">
        <v>61.000000000000007</v>
      </c>
      <c r="D518" s="369">
        <v>54</v>
      </c>
      <c r="E518" s="369">
        <v>52.000000000000007</v>
      </c>
      <c r="F518" s="369">
        <v>59.000000000000007</v>
      </c>
      <c r="G518" s="369">
        <v>64</v>
      </c>
      <c r="H518" s="369">
        <v>59.000000000000007</v>
      </c>
      <c r="I518" s="369">
        <v>66</v>
      </c>
      <c r="J518" s="369">
        <v>63</v>
      </c>
      <c r="K518" s="369">
        <v>69</v>
      </c>
      <c r="L518" s="369">
        <v>62</v>
      </c>
      <c r="M518" s="369">
        <v>58</v>
      </c>
      <c r="N518" s="369">
        <v>49</v>
      </c>
      <c r="O518" s="369">
        <v>49</v>
      </c>
      <c r="P518" s="369">
        <v>71.000000000000014</v>
      </c>
      <c r="Q518" s="369">
        <v>67</v>
      </c>
      <c r="R518" s="369">
        <v>75</v>
      </c>
      <c r="S518" s="369">
        <v>74.000000000000014</v>
      </c>
    </row>
    <row r="519" spans="1:19" ht="12.75" customHeight="1" x14ac:dyDescent="0.2">
      <c r="A519" s="369">
        <v>2016</v>
      </c>
      <c r="B519" s="374">
        <v>42518</v>
      </c>
      <c r="C519" s="369">
        <v>54</v>
      </c>
      <c r="D519" s="369">
        <v>68</v>
      </c>
      <c r="E519" s="369">
        <v>45.000000000000007</v>
      </c>
      <c r="F519" s="369">
        <v>61.000000000000007</v>
      </c>
      <c r="G519" s="369">
        <v>56</v>
      </c>
      <c r="H519" s="369">
        <v>58</v>
      </c>
      <c r="I519" s="369">
        <v>62</v>
      </c>
      <c r="J519" s="369">
        <v>50</v>
      </c>
      <c r="K519" s="369">
        <v>69</v>
      </c>
      <c r="L519" s="369">
        <v>77</v>
      </c>
      <c r="M519" s="369">
        <v>52.000000000000007</v>
      </c>
      <c r="N519" s="369">
        <v>50</v>
      </c>
      <c r="O519" s="369">
        <v>65</v>
      </c>
      <c r="P519" s="369">
        <v>55</v>
      </c>
      <c r="Q519" s="369">
        <v>70</v>
      </c>
      <c r="R519" s="369">
        <v>73.000000000000014</v>
      </c>
      <c r="S519" s="369">
        <v>74.000000000000014</v>
      </c>
    </row>
    <row r="520" spans="1:19" ht="12.75" customHeight="1" x14ac:dyDescent="0.2">
      <c r="A520" s="369">
        <v>2016</v>
      </c>
      <c r="B520" s="374">
        <v>42519</v>
      </c>
      <c r="C520" s="369">
        <v>33</v>
      </c>
      <c r="D520" s="369">
        <v>47</v>
      </c>
      <c r="E520" s="369">
        <v>21</v>
      </c>
      <c r="F520" s="369">
        <v>40</v>
      </c>
      <c r="G520" s="369">
        <v>61.000000000000007</v>
      </c>
      <c r="H520" s="369">
        <v>36.000000000000007</v>
      </c>
      <c r="I520" s="369">
        <v>40</v>
      </c>
      <c r="J520" s="369">
        <v>57</v>
      </c>
      <c r="K520" s="369">
        <v>61.000000000000007</v>
      </c>
      <c r="L520" s="369">
        <v>58</v>
      </c>
      <c r="M520" s="369">
        <v>29</v>
      </c>
      <c r="N520" s="369">
        <v>29</v>
      </c>
      <c r="O520" s="369">
        <v>50</v>
      </c>
      <c r="P520" s="369">
        <v>57</v>
      </c>
      <c r="Q520" s="369">
        <v>55</v>
      </c>
      <c r="R520" s="369">
        <v>53.000000000000007</v>
      </c>
      <c r="S520" s="369">
        <v>57</v>
      </c>
    </row>
    <row r="521" spans="1:19" ht="12.75" customHeight="1" x14ac:dyDescent="0.2">
      <c r="A521" s="369">
        <v>2016</v>
      </c>
      <c r="B521" s="374">
        <v>42520</v>
      </c>
      <c r="C521" s="369">
        <v>17</v>
      </c>
      <c r="D521" s="369">
        <v>36.000000000000007</v>
      </c>
      <c r="E521" s="369">
        <v>21</v>
      </c>
      <c r="F521" s="369">
        <v>34</v>
      </c>
      <c r="G521" s="369">
        <v>44.000000000000007</v>
      </c>
      <c r="H521" s="369">
        <v>30</v>
      </c>
      <c r="I521" s="369">
        <v>23</v>
      </c>
      <c r="J521" s="369">
        <v>44.000000000000007</v>
      </c>
      <c r="K521" s="369">
        <v>43</v>
      </c>
      <c r="L521" s="369">
        <v>46</v>
      </c>
      <c r="M521" s="369">
        <v>15.000000000000002</v>
      </c>
      <c r="N521" s="369">
        <v>20</v>
      </c>
      <c r="O521" s="369">
        <v>37.000000000000007</v>
      </c>
      <c r="P521" s="369">
        <v>39</v>
      </c>
      <c r="Q521" s="369">
        <v>37.000000000000007</v>
      </c>
      <c r="R521" s="369">
        <v>38</v>
      </c>
      <c r="S521" s="369">
        <v>40</v>
      </c>
    </row>
    <row r="522" spans="1:19" ht="12.75" customHeight="1" x14ac:dyDescent="0.2">
      <c r="A522" s="369">
        <v>2016</v>
      </c>
      <c r="B522" s="374">
        <v>42521</v>
      </c>
      <c r="C522" s="369">
        <v>47</v>
      </c>
      <c r="D522" s="369">
        <v>54</v>
      </c>
      <c r="E522" s="369">
        <v>34</v>
      </c>
      <c r="F522" s="369">
        <v>65</v>
      </c>
      <c r="G522" s="369">
        <v>51.000000000000007</v>
      </c>
      <c r="H522" s="369">
        <v>64</v>
      </c>
      <c r="I522" s="369">
        <v>54</v>
      </c>
      <c r="J522" s="369">
        <v>48</v>
      </c>
      <c r="K522" s="369">
        <v>59.000000000000007</v>
      </c>
      <c r="L522" s="369">
        <v>65</v>
      </c>
      <c r="M522" s="369">
        <v>45.000000000000007</v>
      </c>
      <c r="N522" s="369">
        <v>40</v>
      </c>
      <c r="O522" s="369">
        <v>52.000000000000007</v>
      </c>
      <c r="P522" s="369">
        <v>50</v>
      </c>
      <c r="Q522" s="369">
        <v>59.000000000000007</v>
      </c>
      <c r="R522" s="369">
        <v>64</v>
      </c>
      <c r="S522" s="369">
        <v>58</v>
      </c>
    </row>
    <row r="523" spans="1:19" ht="12.75" customHeight="1" x14ac:dyDescent="0.2">
      <c r="A523" s="369">
        <v>2016</v>
      </c>
      <c r="B523" s="374">
        <v>42522</v>
      </c>
      <c r="C523" s="369">
        <v>56</v>
      </c>
      <c r="D523" s="369">
        <v>51.000000000000007</v>
      </c>
      <c r="E523" s="369">
        <v>35</v>
      </c>
      <c r="F523" s="369">
        <v>61.000000000000007</v>
      </c>
      <c r="G523" s="369">
        <v>72.000000000000014</v>
      </c>
      <c r="H523" s="369">
        <v>61.000000000000007</v>
      </c>
      <c r="I523" s="369">
        <v>66</v>
      </c>
      <c r="J523" s="369">
        <v>72.000000000000014</v>
      </c>
      <c r="K523" s="369">
        <v>74.000000000000014</v>
      </c>
      <c r="L523" s="369">
        <v>60</v>
      </c>
      <c r="M523" s="369">
        <v>52.000000000000007</v>
      </c>
      <c r="N523" s="369">
        <v>52.000000000000007</v>
      </c>
      <c r="O523" s="369">
        <v>50</v>
      </c>
      <c r="P523" s="369">
        <v>72.000000000000014</v>
      </c>
      <c r="Q523" s="369">
        <v>67</v>
      </c>
      <c r="R523" s="369">
        <v>65</v>
      </c>
      <c r="S523" s="369">
        <v>71.000000000000014</v>
      </c>
    </row>
    <row r="524" spans="1:19" ht="12.75" customHeight="1" x14ac:dyDescent="0.2">
      <c r="A524" s="369">
        <v>2016</v>
      </c>
      <c r="B524" s="374">
        <v>42523</v>
      </c>
      <c r="C524" s="369">
        <v>41</v>
      </c>
      <c r="D524" s="369">
        <v>32</v>
      </c>
      <c r="E524" s="369">
        <v>36.000000000000007</v>
      </c>
      <c r="F524" s="369">
        <v>52.000000000000007</v>
      </c>
      <c r="G524" s="369">
        <v>56</v>
      </c>
      <c r="H524" s="369">
        <v>47</v>
      </c>
      <c r="I524" s="369">
        <v>49</v>
      </c>
      <c r="J524" s="369">
        <v>60</v>
      </c>
      <c r="K524" s="369">
        <v>54</v>
      </c>
      <c r="L524" s="369">
        <v>42</v>
      </c>
      <c r="M524" s="369">
        <v>32</v>
      </c>
      <c r="N524" s="369">
        <v>32</v>
      </c>
      <c r="O524" s="369">
        <v>31</v>
      </c>
      <c r="P524" s="369">
        <v>55</v>
      </c>
      <c r="Q524" s="369">
        <v>53.000000000000007</v>
      </c>
      <c r="R524" s="369">
        <v>42</v>
      </c>
      <c r="S524" s="369">
        <v>56</v>
      </c>
    </row>
    <row r="525" spans="1:19" ht="12.75" customHeight="1" x14ac:dyDescent="0.2">
      <c r="A525" s="369">
        <v>2016</v>
      </c>
      <c r="B525" s="374">
        <v>42524</v>
      </c>
      <c r="C525" s="369">
        <v>23</v>
      </c>
      <c r="D525" s="369">
        <v>25</v>
      </c>
      <c r="E525" s="369">
        <v>29</v>
      </c>
      <c r="F525" s="369">
        <v>22.000000000000004</v>
      </c>
      <c r="G525" s="369">
        <v>23</v>
      </c>
      <c r="H525" s="369">
        <v>23</v>
      </c>
      <c r="I525" s="369">
        <v>22.000000000000004</v>
      </c>
      <c r="J525" s="369">
        <v>19</v>
      </c>
      <c r="K525" s="369">
        <v>26.000000000000004</v>
      </c>
      <c r="L525" s="369">
        <v>17</v>
      </c>
      <c r="M525" s="369">
        <v>20</v>
      </c>
      <c r="N525" s="369">
        <v>25</v>
      </c>
      <c r="O525" s="369">
        <v>17</v>
      </c>
      <c r="P525" s="369">
        <v>22.000000000000004</v>
      </c>
      <c r="Q525" s="369">
        <v>26.000000000000004</v>
      </c>
      <c r="R525" s="369">
        <v>26.000000000000004</v>
      </c>
      <c r="S525" s="369">
        <v>26.000000000000004</v>
      </c>
    </row>
    <row r="526" spans="1:19" ht="12.75" customHeight="1" x14ac:dyDescent="0.2">
      <c r="A526" s="369">
        <v>2016</v>
      </c>
      <c r="B526" s="374">
        <v>42525</v>
      </c>
      <c r="C526" s="369">
        <v>38</v>
      </c>
      <c r="D526" s="369">
        <v>50</v>
      </c>
      <c r="E526" s="369">
        <v>43</v>
      </c>
      <c r="F526" s="369">
        <v>49</v>
      </c>
      <c r="G526" s="369">
        <v>47</v>
      </c>
      <c r="H526" s="369">
        <v>41</v>
      </c>
      <c r="I526" s="369">
        <v>48</v>
      </c>
      <c r="J526" s="369">
        <v>46</v>
      </c>
      <c r="K526" s="369">
        <v>57</v>
      </c>
      <c r="L526" s="369">
        <v>61.000000000000007</v>
      </c>
      <c r="M526" s="369">
        <v>40</v>
      </c>
      <c r="N526" s="369">
        <v>38</v>
      </c>
      <c r="O526" s="369">
        <v>48</v>
      </c>
      <c r="P526" s="369">
        <v>50</v>
      </c>
      <c r="Q526" s="369">
        <v>61.000000000000007</v>
      </c>
      <c r="R526" s="369">
        <v>56</v>
      </c>
      <c r="S526" s="369">
        <v>61.000000000000007</v>
      </c>
    </row>
    <row r="527" spans="1:19" ht="12.75" customHeight="1" x14ac:dyDescent="0.2">
      <c r="A527" s="369">
        <v>2016</v>
      </c>
      <c r="B527" s="374">
        <v>42526</v>
      </c>
      <c r="C527" s="369">
        <v>33</v>
      </c>
      <c r="D527" s="369">
        <v>32</v>
      </c>
      <c r="E527" s="369">
        <v>38</v>
      </c>
      <c r="F527" s="369">
        <v>34</v>
      </c>
      <c r="G527" s="369">
        <v>27</v>
      </c>
      <c r="H527" s="369">
        <v>34</v>
      </c>
      <c r="I527" s="369">
        <v>36.000000000000007</v>
      </c>
      <c r="J527" s="369">
        <v>20</v>
      </c>
      <c r="K527" s="369">
        <v>38</v>
      </c>
      <c r="L527" s="369">
        <v>34</v>
      </c>
      <c r="M527" s="369">
        <v>37.000000000000007</v>
      </c>
      <c r="N527" s="369">
        <v>34</v>
      </c>
      <c r="O527" s="369">
        <v>25</v>
      </c>
      <c r="P527" s="369">
        <v>26.000000000000004</v>
      </c>
      <c r="Q527" s="369">
        <v>39</v>
      </c>
      <c r="R527" s="369">
        <v>36.000000000000007</v>
      </c>
      <c r="S527" s="369">
        <v>38</v>
      </c>
    </row>
    <row r="528" spans="1:19" ht="12.75" customHeight="1" x14ac:dyDescent="0.2">
      <c r="A528" s="369">
        <v>2016</v>
      </c>
      <c r="B528" s="374">
        <v>42527</v>
      </c>
      <c r="C528" s="369">
        <v>51.000000000000007</v>
      </c>
      <c r="D528" s="369">
        <v>51.000000000000007</v>
      </c>
      <c r="E528" s="369">
        <v>52.000000000000007</v>
      </c>
      <c r="F528" s="369">
        <v>56</v>
      </c>
      <c r="G528" s="369">
        <v>53.000000000000007</v>
      </c>
      <c r="H528" s="369">
        <v>57</v>
      </c>
      <c r="I528" s="369">
        <v>63</v>
      </c>
      <c r="J528" s="369">
        <v>51.000000000000007</v>
      </c>
      <c r="K528" s="369">
        <v>55</v>
      </c>
      <c r="L528" s="369">
        <v>58</v>
      </c>
      <c r="M528" s="369">
        <v>54</v>
      </c>
      <c r="N528" s="369">
        <v>57</v>
      </c>
      <c r="O528" s="369">
        <v>54</v>
      </c>
      <c r="P528" s="369">
        <v>50</v>
      </c>
      <c r="Q528" s="369">
        <v>59.000000000000007</v>
      </c>
      <c r="R528" s="369">
        <v>59.000000000000007</v>
      </c>
      <c r="S528" s="369">
        <v>57</v>
      </c>
    </row>
    <row r="529" spans="1:19" ht="12.75" customHeight="1" x14ac:dyDescent="0.2">
      <c r="A529" s="369">
        <v>2016</v>
      </c>
      <c r="B529" s="374">
        <v>42528</v>
      </c>
      <c r="C529" s="369">
        <v>52.000000000000007</v>
      </c>
      <c r="D529" s="369">
        <v>50</v>
      </c>
      <c r="E529" s="369">
        <v>51.000000000000007</v>
      </c>
      <c r="F529" s="369">
        <v>59.000000000000007</v>
      </c>
      <c r="G529" s="369">
        <v>51.000000000000007</v>
      </c>
      <c r="H529" s="369">
        <v>57</v>
      </c>
      <c r="I529" s="369">
        <v>66</v>
      </c>
      <c r="J529" s="369">
        <v>47</v>
      </c>
      <c r="K529" s="369">
        <v>55</v>
      </c>
      <c r="L529" s="369">
        <v>60</v>
      </c>
      <c r="M529" s="369">
        <v>54</v>
      </c>
      <c r="N529" s="369">
        <v>59.000000000000007</v>
      </c>
      <c r="O529" s="369">
        <v>55</v>
      </c>
      <c r="P529" s="369">
        <v>50</v>
      </c>
      <c r="Q529" s="369">
        <v>59.000000000000007</v>
      </c>
      <c r="R529" s="369">
        <v>57</v>
      </c>
      <c r="S529" s="369">
        <v>57</v>
      </c>
    </row>
    <row r="530" spans="1:19" ht="12.75" customHeight="1" x14ac:dyDescent="0.2">
      <c r="A530" s="369">
        <v>2016</v>
      </c>
      <c r="B530" s="374">
        <v>42529</v>
      </c>
      <c r="C530" s="369">
        <v>30</v>
      </c>
      <c r="D530" s="369">
        <v>19</v>
      </c>
      <c r="E530" s="369">
        <v>34</v>
      </c>
      <c r="F530" s="369">
        <v>33</v>
      </c>
      <c r="G530" s="369">
        <v>30</v>
      </c>
      <c r="H530" s="369" t="s">
        <v>71</v>
      </c>
      <c r="I530" s="369" t="s">
        <v>71</v>
      </c>
      <c r="J530" s="369">
        <v>28</v>
      </c>
      <c r="K530" s="369">
        <v>32</v>
      </c>
      <c r="L530" s="369">
        <v>26.000000000000004</v>
      </c>
      <c r="M530" s="369">
        <v>30</v>
      </c>
      <c r="N530" s="369">
        <v>31</v>
      </c>
      <c r="O530" s="369">
        <v>27</v>
      </c>
      <c r="P530" s="369">
        <v>27</v>
      </c>
      <c r="Q530" s="369">
        <v>32</v>
      </c>
      <c r="R530" s="369">
        <v>31</v>
      </c>
      <c r="S530" s="369">
        <v>33</v>
      </c>
    </row>
    <row r="531" spans="1:19" ht="12.75" customHeight="1" x14ac:dyDescent="0.2">
      <c r="A531" s="369">
        <v>2016</v>
      </c>
      <c r="B531" s="374">
        <v>42530</v>
      </c>
      <c r="C531" s="369">
        <v>42</v>
      </c>
      <c r="D531" s="369">
        <v>35</v>
      </c>
      <c r="E531" s="369">
        <v>49</v>
      </c>
      <c r="F531" s="369">
        <v>46</v>
      </c>
      <c r="G531" s="369">
        <v>43</v>
      </c>
      <c r="H531" s="369">
        <v>45.000000000000007</v>
      </c>
      <c r="I531" s="369">
        <v>44.000000000000007</v>
      </c>
      <c r="J531" s="369">
        <v>38</v>
      </c>
      <c r="K531" s="369">
        <v>41</v>
      </c>
      <c r="L531" s="369">
        <v>44.000000000000007</v>
      </c>
      <c r="M531" s="369">
        <v>47</v>
      </c>
      <c r="N531" s="369">
        <v>40</v>
      </c>
      <c r="O531" s="369">
        <v>43</v>
      </c>
      <c r="P531" s="369">
        <v>46</v>
      </c>
      <c r="Q531" s="369">
        <v>41</v>
      </c>
      <c r="R531" s="369">
        <v>41</v>
      </c>
      <c r="S531" s="369">
        <v>42</v>
      </c>
    </row>
    <row r="532" spans="1:19" ht="12.75" customHeight="1" x14ac:dyDescent="0.2">
      <c r="A532" s="369">
        <v>2016</v>
      </c>
      <c r="B532" s="374">
        <v>42531</v>
      </c>
      <c r="C532" s="369">
        <v>43</v>
      </c>
      <c r="D532" s="369">
        <v>39</v>
      </c>
      <c r="E532" s="369">
        <v>50</v>
      </c>
      <c r="F532" s="369">
        <v>49</v>
      </c>
      <c r="G532" s="369">
        <v>45.000000000000007</v>
      </c>
      <c r="H532" s="369">
        <v>46</v>
      </c>
      <c r="I532" s="369">
        <v>48</v>
      </c>
      <c r="J532" s="369">
        <v>39</v>
      </c>
      <c r="K532" s="369">
        <v>46</v>
      </c>
      <c r="L532" s="369">
        <v>41</v>
      </c>
      <c r="M532" s="369">
        <v>46</v>
      </c>
      <c r="N532" s="369">
        <v>44.000000000000007</v>
      </c>
      <c r="O532" s="369">
        <v>40</v>
      </c>
      <c r="P532" s="369">
        <v>42</v>
      </c>
      <c r="Q532" s="369">
        <v>45.000000000000007</v>
      </c>
      <c r="R532" s="369">
        <v>44.000000000000007</v>
      </c>
      <c r="S532" s="369">
        <v>46</v>
      </c>
    </row>
    <row r="533" spans="1:19" ht="12.75" customHeight="1" x14ac:dyDescent="0.2">
      <c r="A533" s="369">
        <v>2016</v>
      </c>
      <c r="B533" s="374">
        <v>42532</v>
      </c>
      <c r="C533" s="369">
        <v>63</v>
      </c>
      <c r="D533" s="369">
        <v>65</v>
      </c>
      <c r="E533" s="369">
        <v>61.000000000000007</v>
      </c>
      <c r="F533" s="369">
        <v>76</v>
      </c>
      <c r="G533" s="369">
        <v>64</v>
      </c>
      <c r="H533" s="369">
        <v>74.000000000000014</v>
      </c>
      <c r="I533" s="369">
        <v>73.000000000000014</v>
      </c>
      <c r="J533" s="369">
        <v>61.000000000000007</v>
      </c>
      <c r="K533" s="369">
        <v>69</v>
      </c>
      <c r="L533" s="369">
        <v>69</v>
      </c>
      <c r="M533" s="369">
        <v>70</v>
      </c>
      <c r="N533" s="369">
        <v>73.000000000000014</v>
      </c>
      <c r="O533" s="369">
        <v>65</v>
      </c>
      <c r="P533" s="369">
        <v>61.000000000000007</v>
      </c>
      <c r="Q533" s="369">
        <v>69</v>
      </c>
      <c r="R533" s="369">
        <v>72.000000000000014</v>
      </c>
      <c r="S533" s="369">
        <v>69</v>
      </c>
    </row>
    <row r="534" spans="1:19" ht="12.75" customHeight="1" x14ac:dyDescent="0.2">
      <c r="A534" s="369">
        <v>2016</v>
      </c>
      <c r="B534" s="374">
        <v>42533</v>
      </c>
      <c r="C534" s="369">
        <v>50</v>
      </c>
      <c r="D534" s="369">
        <v>46</v>
      </c>
      <c r="E534" s="369">
        <v>57</v>
      </c>
      <c r="F534" s="369">
        <v>55</v>
      </c>
      <c r="G534" s="369">
        <v>43</v>
      </c>
      <c r="H534" s="369">
        <v>54</v>
      </c>
      <c r="I534" s="369">
        <v>54</v>
      </c>
      <c r="J534" s="369">
        <v>40</v>
      </c>
      <c r="K534" s="369">
        <v>50</v>
      </c>
      <c r="L534" s="369">
        <v>46</v>
      </c>
      <c r="M534" s="369">
        <v>56</v>
      </c>
      <c r="N534" s="369">
        <v>52.000000000000007</v>
      </c>
      <c r="O534" s="369">
        <v>47</v>
      </c>
      <c r="P534" s="369">
        <v>40</v>
      </c>
      <c r="Q534" s="369">
        <v>51.000000000000007</v>
      </c>
      <c r="R534" s="369">
        <v>51.000000000000007</v>
      </c>
      <c r="S534" s="369">
        <v>51.000000000000007</v>
      </c>
    </row>
    <row r="535" spans="1:19" ht="12.75" customHeight="1" x14ac:dyDescent="0.2">
      <c r="A535" s="369">
        <v>2016</v>
      </c>
      <c r="B535" s="374">
        <v>42534</v>
      </c>
      <c r="C535" s="369">
        <v>39</v>
      </c>
      <c r="D535" s="369">
        <v>26.000000000000004</v>
      </c>
      <c r="E535" s="369">
        <v>44.000000000000007</v>
      </c>
      <c r="F535" s="369">
        <v>41</v>
      </c>
      <c r="G535" s="369">
        <v>30</v>
      </c>
      <c r="H535" s="369">
        <v>39</v>
      </c>
      <c r="I535" s="369">
        <v>37.000000000000007</v>
      </c>
      <c r="J535" s="369">
        <v>25</v>
      </c>
      <c r="K535" s="369">
        <v>33</v>
      </c>
      <c r="L535" s="369">
        <v>26.000000000000004</v>
      </c>
      <c r="M535" s="369">
        <v>48</v>
      </c>
      <c r="N535" s="369">
        <v>33</v>
      </c>
      <c r="O535" s="369">
        <v>29</v>
      </c>
      <c r="P535" s="369">
        <v>29</v>
      </c>
      <c r="Q535" s="369">
        <v>33</v>
      </c>
      <c r="R535" s="369">
        <v>31</v>
      </c>
      <c r="S535" s="369">
        <v>33</v>
      </c>
    </row>
    <row r="536" spans="1:19" ht="12.75" customHeight="1" x14ac:dyDescent="0.2">
      <c r="A536" s="369">
        <v>2016</v>
      </c>
      <c r="B536" s="374">
        <v>42535</v>
      </c>
      <c r="C536" s="369">
        <v>52.000000000000007</v>
      </c>
      <c r="D536" s="369">
        <v>37.000000000000007</v>
      </c>
      <c r="E536" s="369">
        <v>56</v>
      </c>
      <c r="F536" s="369">
        <v>56</v>
      </c>
      <c r="G536" s="369">
        <v>36.000000000000007</v>
      </c>
      <c r="H536" s="369">
        <v>53.000000000000007</v>
      </c>
      <c r="I536" s="369">
        <v>53.000000000000007</v>
      </c>
      <c r="J536" s="369">
        <v>34</v>
      </c>
      <c r="K536" s="369">
        <v>47</v>
      </c>
      <c r="L536" s="369">
        <v>40</v>
      </c>
      <c r="M536" s="369">
        <v>62</v>
      </c>
      <c r="N536" s="369">
        <v>51.000000000000007</v>
      </c>
      <c r="O536" s="369">
        <v>37.000000000000007</v>
      </c>
      <c r="P536" s="369">
        <v>34</v>
      </c>
      <c r="Q536" s="369">
        <v>50</v>
      </c>
      <c r="R536" s="369">
        <v>44.000000000000007</v>
      </c>
      <c r="S536" s="369">
        <v>51.000000000000007</v>
      </c>
    </row>
    <row r="537" spans="1:19" ht="12.75" customHeight="1" x14ac:dyDescent="0.2">
      <c r="A537" s="369">
        <v>2016</v>
      </c>
      <c r="B537" s="374">
        <v>42536</v>
      </c>
      <c r="C537" s="369">
        <v>59.000000000000007</v>
      </c>
      <c r="D537" s="369">
        <v>55</v>
      </c>
      <c r="E537" s="369">
        <v>56</v>
      </c>
      <c r="F537" s="369">
        <v>63</v>
      </c>
      <c r="G537" s="369">
        <v>59.000000000000007</v>
      </c>
      <c r="H537" s="369">
        <v>59.000000000000007</v>
      </c>
      <c r="I537" s="369">
        <v>71.000000000000014</v>
      </c>
      <c r="J537" s="369">
        <v>59.000000000000007</v>
      </c>
      <c r="K537" s="369">
        <v>65</v>
      </c>
      <c r="L537" s="369">
        <v>55</v>
      </c>
      <c r="M537" s="369">
        <v>60</v>
      </c>
      <c r="N537" s="369">
        <v>55</v>
      </c>
      <c r="O537" s="369">
        <v>52.000000000000007</v>
      </c>
      <c r="P537" s="369">
        <v>60</v>
      </c>
      <c r="Q537" s="369">
        <v>71.000000000000014</v>
      </c>
      <c r="R537" s="369">
        <v>71.000000000000014</v>
      </c>
      <c r="S537" s="369">
        <v>68</v>
      </c>
    </row>
    <row r="538" spans="1:19" ht="12.75" customHeight="1" x14ac:dyDescent="0.2">
      <c r="A538" s="369">
        <v>2016</v>
      </c>
      <c r="B538" s="374">
        <v>42537</v>
      </c>
      <c r="C538" s="369">
        <v>37.000000000000007</v>
      </c>
      <c r="D538" s="369">
        <v>37.000000000000007</v>
      </c>
      <c r="E538" s="369">
        <v>45.000000000000007</v>
      </c>
      <c r="F538" s="369">
        <v>34</v>
      </c>
      <c r="G538" s="369">
        <v>29</v>
      </c>
      <c r="H538" s="369">
        <v>30</v>
      </c>
      <c r="I538" s="369">
        <v>44.000000000000007</v>
      </c>
      <c r="J538" s="369">
        <v>22.000000000000004</v>
      </c>
      <c r="K538" s="369">
        <v>45.000000000000007</v>
      </c>
      <c r="L538" s="369">
        <v>33</v>
      </c>
      <c r="M538" s="369">
        <v>43</v>
      </c>
      <c r="N538" s="369">
        <v>49</v>
      </c>
      <c r="O538" s="369">
        <v>33</v>
      </c>
      <c r="P538" s="369">
        <v>47</v>
      </c>
      <c r="Q538" s="369">
        <v>43</v>
      </c>
      <c r="R538" s="369">
        <v>54</v>
      </c>
      <c r="S538" s="369">
        <v>48</v>
      </c>
    </row>
    <row r="539" spans="1:19" ht="12.75" customHeight="1" x14ac:dyDescent="0.2">
      <c r="A539" s="369">
        <v>2016</v>
      </c>
      <c r="B539" s="374">
        <v>42538</v>
      </c>
      <c r="C539" s="369">
        <v>49</v>
      </c>
      <c r="D539" s="369">
        <v>41</v>
      </c>
      <c r="E539" s="369">
        <v>49</v>
      </c>
      <c r="F539" s="369">
        <v>70</v>
      </c>
      <c r="G539" s="369">
        <v>51.000000000000007</v>
      </c>
      <c r="H539" s="369">
        <v>63</v>
      </c>
      <c r="I539" s="369">
        <v>59.000000000000007</v>
      </c>
      <c r="J539" s="369">
        <v>46</v>
      </c>
      <c r="K539" s="369">
        <v>58</v>
      </c>
      <c r="L539" s="369">
        <v>51.000000000000007</v>
      </c>
      <c r="M539" s="369">
        <v>53.000000000000007</v>
      </c>
      <c r="N539" s="369">
        <v>38</v>
      </c>
      <c r="O539" s="369">
        <v>41</v>
      </c>
      <c r="P539" s="369">
        <v>60</v>
      </c>
      <c r="Q539" s="369">
        <v>58</v>
      </c>
      <c r="R539" s="369">
        <v>47</v>
      </c>
      <c r="S539" s="369">
        <v>64</v>
      </c>
    </row>
    <row r="540" spans="1:19" ht="12.75" customHeight="1" x14ac:dyDescent="0.2">
      <c r="A540" s="369">
        <v>2016</v>
      </c>
      <c r="B540" s="374">
        <v>42539</v>
      </c>
      <c r="C540" s="369">
        <v>50</v>
      </c>
      <c r="D540" s="369">
        <v>69</v>
      </c>
      <c r="E540" s="369">
        <v>38</v>
      </c>
      <c r="F540" s="369">
        <v>64</v>
      </c>
      <c r="G540" s="369">
        <v>50</v>
      </c>
      <c r="H540" s="369">
        <v>59.000000000000007</v>
      </c>
      <c r="I540" s="369">
        <v>53.000000000000007</v>
      </c>
      <c r="J540" s="369">
        <v>48</v>
      </c>
      <c r="K540" s="369">
        <v>60</v>
      </c>
      <c r="L540" s="369">
        <v>66</v>
      </c>
      <c r="M540" s="369">
        <v>50</v>
      </c>
      <c r="N540" s="369">
        <v>37.000000000000007</v>
      </c>
      <c r="O540" s="369">
        <v>70</v>
      </c>
      <c r="P540" s="369">
        <v>58</v>
      </c>
      <c r="Q540" s="369">
        <v>55</v>
      </c>
      <c r="R540" s="369">
        <v>60</v>
      </c>
      <c r="S540" s="369">
        <v>56</v>
      </c>
    </row>
    <row r="541" spans="1:19" ht="12.75" customHeight="1" x14ac:dyDescent="0.2">
      <c r="A541" s="369">
        <v>2016</v>
      </c>
      <c r="B541" s="374">
        <v>42540</v>
      </c>
      <c r="C541" s="369">
        <v>61.000000000000007</v>
      </c>
      <c r="D541" s="369">
        <v>65</v>
      </c>
      <c r="E541" s="369">
        <v>56</v>
      </c>
      <c r="F541" s="369">
        <v>61.000000000000007</v>
      </c>
      <c r="G541" s="369">
        <v>60</v>
      </c>
      <c r="H541" s="369">
        <v>60</v>
      </c>
      <c r="I541" s="369">
        <v>64</v>
      </c>
      <c r="J541" s="369">
        <v>47</v>
      </c>
      <c r="K541" s="369">
        <v>63</v>
      </c>
      <c r="L541" s="369">
        <v>74.000000000000014</v>
      </c>
      <c r="M541" s="369">
        <v>68</v>
      </c>
      <c r="N541" s="369">
        <v>47</v>
      </c>
      <c r="O541" s="369">
        <v>68</v>
      </c>
      <c r="P541" s="369">
        <v>61.000000000000007</v>
      </c>
      <c r="Q541" s="369">
        <v>59.000000000000007</v>
      </c>
      <c r="R541" s="369">
        <v>73.000000000000014</v>
      </c>
      <c r="S541" s="369">
        <v>60</v>
      </c>
    </row>
    <row r="542" spans="1:19" ht="12.75" customHeight="1" x14ac:dyDescent="0.2">
      <c r="A542" s="369">
        <v>2016</v>
      </c>
      <c r="B542" s="374">
        <v>42541</v>
      </c>
      <c r="C542" s="369">
        <v>69</v>
      </c>
      <c r="D542" s="369">
        <v>52.000000000000007</v>
      </c>
      <c r="E542" s="369">
        <v>67</v>
      </c>
      <c r="F542" s="369">
        <v>75</v>
      </c>
      <c r="G542" s="369">
        <v>67</v>
      </c>
      <c r="H542" s="369">
        <v>77</v>
      </c>
      <c r="I542" s="369">
        <v>68</v>
      </c>
      <c r="J542" s="369">
        <v>62</v>
      </c>
      <c r="K542" s="369">
        <v>73.000000000000014</v>
      </c>
      <c r="L542" s="369">
        <v>52.000000000000007</v>
      </c>
      <c r="M542" s="369">
        <v>68</v>
      </c>
      <c r="N542" s="369">
        <v>53.000000000000007</v>
      </c>
      <c r="O542" s="369">
        <v>53.000000000000007</v>
      </c>
      <c r="P542" s="369">
        <v>79</v>
      </c>
      <c r="Q542" s="369">
        <v>70</v>
      </c>
      <c r="R542" s="369">
        <v>74.000000000000014</v>
      </c>
      <c r="S542" s="369">
        <v>72.000000000000014</v>
      </c>
    </row>
    <row r="543" spans="1:19" ht="12.75" customHeight="1" x14ac:dyDescent="0.2">
      <c r="A543" s="369">
        <v>2016</v>
      </c>
      <c r="B543" s="374">
        <v>42542</v>
      </c>
      <c r="C543" s="369">
        <v>60</v>
      </c>
      <c r="D543" s="369">
        <v>57</v>
      </c>
      <c r="E543" s="369">
        <v>53.000000000000007</v>
      </c>
      <c r="F543" s="369">
        <v>61.000000000000007</v>
      </c>
      <c r="G543" s="369">
        <v>50</v>
      </c>
      <c r="H543" s="369">
        <v>60</v>
      </c>
      <c r="I543" s="369">
        <v>65</v>
      </c>
      <c r="J543" s="369">
        <v>44.000000000000007</v>
      </c>
      <c r="K543" s="369">
        <v>60</v>
      </c>
      <c r="L543" s="369">
        <v>56</v>
      </c>
      <c r="M543" s="369">
        <v>46</v>
      </c>
      <c r="N543" s="369">
        <v>62</v>
      </c>
      <c r="O543" s="369">
        <v>55</v>
      </c>
      <c r="P543" s="369">
        <v>44.000000000000007</v>
      </c>
      <c r="Q543" s="369">
        <v>59.000000000000007</v>
      </c>
      <c r="R543" s="369">
        <v>62</v>
      </c>
      <c r="S543" s="369">
        <v>60</v>
      </c>
    </row>
    <row r="544" spans="1:19" ht="12.75" customHeight="1" x14ac:dyDescent="0.2">
      <c r="A544" s="369">
        <v>2016</v>
      </c>
      <c r="B544" s="374">
        <v>42543</v>
      </c>
      <c r="C544" s="369">
        <v>59.000000000000007</v>
      </c>
      <c r="D544" s="369">
        <v>48</v>
      </c>
      <c r="E544" s="369">
        <v>62</v>
      </c>
      <c r="F544" s="369">
        <v>56</v>
      </c>
      <c r="G544" s="369">
        <v>48</v>
      </c>
      <c r="H544" s="369">
        <v>58</v>
      </c>
      <c r="I544" s="369">
        <v>59.000000000000007</v>
      </c>
      <c r="J544" s="369">
        <v>45.000000000000007</v>
      </c>
      <c r="K544" s="369">
        <v>56</v>
      </c>
      <c r="L544" s="369">
        <v>52.000000000000007</v>
      </c>
      <c r="M544" s="369">
        <v>59.000000000000007</v>
      </c>
      <c r="N544" s="369">
        <v>54</v>
      </c>
      <c r="O544" s="369">
        <v>52.000000000000007</v>
      </c>
      <c r="P544" s="369">
        <v>48</v>
      </c>
      <c r="Q544" s="369">
        <v>55</v>
      </c>
      <c r="R544" s="369">
        <v>56</v>
      </c>
      <c r="S544" s="369">
        <v>55</v>
      </c>
    </row>
    <row r="545" spans="1:19" ht="12.75" customHeight="1" x14ac:dyDescent="0.2">
      <c r="A545" s="369">
        <v>2016</v>
      </c>
      <c r="B545" s="374">
        <v>42544</v>
      </c>
      <c r="C545" s="369">
        <v>54</v>
      </c>
      <c r="D545" s="369">
        <v>53.000000000000007</v>
      </c>
      <c r="E545" s="369">
        <v>47</v>
      </c>
      <c r="F545" s="369">
        <v>61.000000000000007</v>
      </c>
      <c r="G545" s="369">
        <v>51.000000000000007</v>
      </c>
      <c r="H545" s="369">
        <v>62</v>
      </c>
      <c r="I545" s="369">
        <v>62</v>
      </c>
      <c r="J545" s="369">
        <v>38</v>
      </c>
      <c r="K545" s="369">
        <v>62</v>
      </c>
      <c r="L545" s="369">
        <v>50</v>
      </c>
      <c r="M545" s="369">
        <v>47</v>
      </c>
      <c r="N545" s="369">
        <v>55</v>
      </c>
      <c r="O545" s="369">
        <v>47</v>
      </c>
      <c r="P545" s="369">
        <v>61.000000000000007</v>
      </c>
      <c r="Q545" s="369">
        <v>52.000000000000007</v>
      </c>
      <c r="R545" s="369">
        <v>70</v>
      </c>
      <c r="S545" s="369">
        <v>59.000000000000007</v>
      </c>
    </row>
    <row r="546" spans="1:19" ht="12.75" customHeight="1" x14ac:dyDescent="0.2">
      <c r="A546" s="369">
        <v>2016</v>
      </c>
      <c r="B546" s="374">
        <v>42545</v>
      </c>
      <c r="C546" s="369">
        <v>48</v>
      </c>
      <c r="D546" s="369">
        <v>63</v>
      </c>
      <c r="E546" s="369">
        <v>51.000000000000007</v>
      </c>
      <c r="F546" s="369">
        <v>56</v>
      </c>
      <c r="G546" s="369">
        <v>69</v>
      </c>
      <c r="H546" s="369">
        <v>51.000000000000007</v>
      </c>
      <c r="I546" s="369">
        <v>60</v>
      </c>
      <c r="J546" s="369">
        <v>65</v>
      </c>
      <c r="K546" s="369">
        <v>78</v>
      </c>
      <c r="L546" s="369">
        <v>63</v>
      </c>
      <c r="M546" s="369">
        <v>45.000000000000007</v>
      </c>
      <c r="N546" s="369">
        <v>59.000000000000007</v>
      </c>
      <c r="O546" s="369">
        <v>60</v>
      </c>
      <c r="P546" s="369">
        <v>64</v>
      </c>
      <c r="Q546" s="369">
        <v>68</v>
      </c>
      <c r="R546" s="369">
        <v>69</v>
      </c>
      <c r="S546" s="369">
        <v>74.000000000000014</v>
      </c>
    </row>
    <row r="547" spans="1:19" ht="12.75" customHeight="1" x14ac:dyDescent="0.2">
      <c r="A547" s="369">
        <v>2016</v>
      </c>
      <c r="B547" s="374">
        <v>42546</v>
      </c>
      <c r="C547" s="369">
        <v>50</v>
      </c>
      <c r="D547" s="369">
        <v>54</v>
      </c>
      <c r="E547" s="369">
        <v>57</v>
      </c>
      <c r="F547" s="369">
        <v>58</v>
      </c>
      <c r="G547" s="369">
        <v>66</v>
      </c>
      <c r="H547" s="369">
        <v>55</v>
      </c>
      <c r="I547" s="369" t="s">
        <v>71</v>
      </c>
      <c r="J547" s="369">
        <v>55</v>
      </c>
      <c r="K547" s="369">
        <v>67</v>
      </c>
      <c r="L547" s="369">
        <v>62</v>
      </c>
      <c r="M547" s="369">
        <v>48</v>
      </c>
      <c r="N547" s="369">
        <v>56</v>
      </c>
      <c r="O547" s="369">
        <v>55</v>
      </c>
      <c r="P547" s="369">
        <v>68</v>
      </c>
      <c r="Q547" s="369">
        <v>58</v>
      </c>
      <c r="R547" s="369">
        <v>68</v>
      </c>
      <c r="S547" s="369">
        <v>61.000000000000007</v>
      </c>
    </row>
    <row r="548" spans="1:19" ht="12.75" customHeight="1" x14ac:dyDescent="0.2">
      <c r="A548" s="369">
        <v>2016</v>
      </c>
      <c r="B548" s="374">
        <v>42547</v>
      </c>
      <c r="C548" s="369">
        <v>52.000000000000007</v>
      </c>
      <c r="D548" s="369">
        <v>57</v>
      </c>
      <c r="E548" s="369">
        <v>44.000000000000007</v>
      </c>
      <c r="F548" s="369">
        <v>68</v>
      </c>
      <c r="G548" s="369">
        <v>60</v>
      </c>
      <c r="H548" s="369">
        <v>60</v>
      </c>
      <c r="I548" s="369" t="s">
        <v>71</v>
      </c>
      <c r="J548" s="369">
        <v>65</v>
      </c>
      <c r="K548" s="369">
        <v>70</v>
      </c>
      <c r="L548" s="369">
        <v>70</v>
      </c>
      <c r="M548" s="369">
        <v>47</v>
      </c>
      <c r="N548" s="369">
        <v>41</v>
      </c>
      <c r="O548" s="369">
        <v>60</v>
      </c>
      <c r="P548" s="369">
        <v>64</v>
      </c>
      <c r="Q548" s="369">
        <v>67</v>
      </c>
      <c r="R548" s="369">
        <v>65</v>
      </c>
      <c r="S548" s="369">
        <v>74.000000000000014</v>
      </c>
    </row>
    <row r="549" spans="1:19" ht="12.75" customHeight="1" x14ac:dyDescent="0.2">
      <c r="A549" s="369">
        <v>2016</v>
      </c>
      <c r="B549" s="374">
        <v>42548</v>
      </c>
      <c r="C549" s="369">
        <v>48</v>
      </c>
      <c r="D549" s="369">
        <v>46</v>
      </c>
      <c r="E549" s="369">
        <v>43</v>
      </c>
      <c r="F549" s="369">
        <v>51.000000000000007</v>
      </c>
      <c r="G549" s="369">
        <v>62</v>
      </c>
      <c r="H549" s="369">
        <v>48</v>
      </c>
      <c r="I549" s="369">
        <v>45.000000000000007</v>
      </c>
      <c r="J549" s="369">
        <v>50</v>
      </c>
      <c r="K549" s="369">
        <v>67</v>
      </c>
      <c r="L549" s="369">
        <v>50</v>
      </c>
      <c r="M549" s="369">
        <v>45.000000000000007</v>
      </c>
      <c r="N549" s="369">
        <v>38</v>
      </c>
      <c r="O549" s="369">
        <v>49</v>
      </c>
      <c r="P549" s="369">
        <v>61.000000000000007</v>
      </c>
      <c r="Q549" s="369">
        <v>55</v>
      </c>
      <c r="R549" s="369">
        <v>55</v>
      </c>
      <c r="S549" s="369">
        <v>62</v>
      </c>
    </row>
    <row r="550" spans="1:19" ht="12.75" customHeight="1" x14ac:dyDescent="0.2">
      <c r="A550" s="369">
        <v>2016</v>
      </c>
      <c r="B550" s="374">
        <v>42549</v>
      </c>
      <c r="C550" s="369">
        <v>38</v>
      </c>
      <c r="D550" s="369">
        <v>34</v>
      </c>
      <c r="E550" s="369">
        <v>39</v>
      </c>
      <c r="F550" s="369">
        <v>43</v>
      </c>
      <c r="G550" s="369">
        <v>37.000000000000007</v>
      </c>
      <c r="H550" s="369">
        <v>42</v>
      </c>
      <c r="I550" s="369" t="s">
        <v>71</v>
      </c>
      <c r="J550" s="369">
        <v>33</v>
      </c>
      <c r="K550" s="369">
        <v>45.000000000000007</v>
      </c>
      <c r="L550" s="369">
        <v>36.000000000000007</v>
      </c>
      <c r="M550" s="369">
        <v>43</v>
      </c>
      <c r="N550" s="369">
        <v>35</v>
      </c>
      <c r="O550" s="369">
        <v>26.000000000000004</v>
      </c>
      <c r="P550" s="369">
        <v>36.000000000000007</v>
      </c>
      <c r="Q550" s="369">
        <v>35</v>
      </c>
      <c r="R550" s="369">
        <v>41</v>
      </c>
      <c r="S550" s="369">
        <v>43</v>
      </c>
    </row>
    <row r="551" spans="1:19" ht="12.75" customHeight="1" x14ac:dyDescent="0.2">
      <c r="A551" s="369">
        <v>2016</v>
      </c>
      <c r="B551" s="374">
        <v>42550</v>
      </c>
      <c r="C551" s="369">
        <v>58</v>
      </c>
      <c r="D551" s="369">
        <v>48</v>
      </c>
      <c r="E551" s="369">
        <v>51.000000000000007</v>
      </c>
      <c r="F551" s="369">
        <v>52.000000000000007</v>
      </c>
      <c r="G551" s="369">
        <v>40</v>
      </c>
      <c r="H551" s="369">
        <v>51.000000000000007</v>
      </c>
      <c r="I551" s="369">
        <v>55</v>
      </c>
      <c r="J551" s="369">
        <v>37.000000000000007</v>
      </c>
      <c r="K551" s="369">
        <v>50</v>
      </c>
      <c r="L551" s="369">
        <v>51.000000000000007</v>
      </c>
      <c r="M551" s="369">
        <v>56</v>
      </c>
      <c r="N551" s="369">
        <v>66</v>
      </c>
      <c r="O551" s="369">
        <v>47</v>
      </c>
      <c r="P551" s="369">
        <v>38</v>
      </c>
      <c r="Q551" s="369">
        <v>50</v>
      </c>
      <c r="R551" s="369">
        <v>52.000000000000007</v>
      </c>
      <c r="S551" s="369">
        <v>50</v>
      </c>
    </row>
    <row r="552" spans="1:19" ht="12.75" customHeight="1" x14ac:dyDescent="0.2">
      <c r="A552" s="369">
        <v>2016</v>
      </c>
      <c r="B552" s="374">
        <v>42551</v>
      </c>
      <c r="C552" s="369">
        <v>55</v>
      </c>
      <c r="D552" s="369">
        <v>50</v>
      </c>
      <c r="E552" s="369">
        <v>50</v>
      </c>
      <c r="F552" s="369">
        <v>62</v>
      </c>
      <c r="G552" s="369">
        <v>50</v>
      </c>
      <c r="H552" s="369">
        <v>57</v>
      </c>
      <c r="I552" s="369">
        <v>53.000000000000007</v>
      </c>
      <c r="J552" s="369">
        <v>45.000000000000007</v>
      </c>
      <c r="K552" s="369">
        <v>56</v>
      </c>
      <c r="L552" s="369">
        <v>54</v>
      </c>
      <c r="M552" s="369">
        <v>54</v>
      </c>
      <c r="N552" s="369">
        <v>46</v>
      </c>
      <c r="O552" s="369">
        <v>49</v>
      </c>
      <c r="P552" s="369">
        <v>47</v>
      </c>
      <c r="Q552" s="369">
        <v>57</v>
      </c>
      <c r="R552" s="369">
        <v>53.000000000000007</v>
      </c>
      <c r="S552" s="369">
        <v>58</v>
      </c>
    </row>
    <row r="553" spans="1:19" ht="12.75" customHeight="1" x14ac:dyDescent="0.2">
      <c r="A553" s="369">
        <v>2016</v>
      </c>
      <c r="B553" s="374">
        <v>42552</v>
      </c>
      <c r="C553" s="369">
        <v>48</v>
      </c>
      <c r="D553" s="369">
        <v>43</v>
      </c>
      <c r="E553" s="369">
        <v>43</v>
      </c>
      <c r="F553" s="369">
        <v>46</v>
      </c>
      <c r="G553" s="369">
        <v>48</v>
      </c>
      <c r="H553" s="369">
        <v>47</v>
      </c>
      <c r="I553" s="369">
        <v>42</v>
      </c>
      <c r="J553" s="369">
        <v>46</v>
      </c>
      <c r="K553" s="369">
        <v>56</v>
      </c>
      <c r="L553" s="369">
        <v>42</v>
      </c>
      <c r="M553" s="369">
        <v>46</v>
      </c>
      <c r="N553" s="369">
        <v>40</v>
      </c>
      <c r="O553" s="369">
        <v>35</v>
      </c>
      <c r="P553" s="369">
        <v>48</v>
      </c>
      <c r="Q553" s="369">
        <v>45.000000000000007</v>
      </c>
      <c r="R553" s="369">
        <v>47</v>
      </c>
      <c r="S553" s="369">
        <v>52.000000000000007</v>
      </c>
    </row>
    <row r="554" spans="1:19" ht="12.75" customHeight="1" x14ac:dyDescent="0.2">
      <c r="A554" s="369">
        <v>2016</v>
      </c>
      <c r="B554" s="374">
        <v>42553</v>
      </c>
      <c r="C554" s="369">
        <v>41</v>
      </c>
      <c r="D554" s="369">
        <v>32</v>
      </c>
      <c r="E554" s="369">
        <v>45.000000000000007</v>
      </c>
      <c r="F554" s="369">
        <v>41</v>
      </c>
      <c r="G554" s="369">
        <v>31</v>
      </c>
      <c r="H554" s="369">
        <v>38</v>
      </c>
      <c r="I554" s="369">
        <v>38</v>
      </c>
      <c r="J554" s="369">
        <v>30</v>
      </c>
      <c r="K554" s="369">
        <v>35</v>
      </c>
      <c r="L554" s="369">
        <v>33</v>
      </c>
      <c r="M554" s="369">
        <v>41</v>
      </c>
      <c r="N554" s="369">
        <v>36.000000000000007</v>
      </c>
      <c r="O554" s="369">
        <v>32</v>
      </c>
      <c r="P554" s="369">
        <v>30</v>
      </c>
      <c r="Q554" s="369">
        <v>35</v>
      </c>
      <c r="R554" s="369">
        <v>35</v>
      </c>
      <c r="S554" s="369">
        <v>35</v>
      </c>
    </row>
    <row r="555" spans="1:19" ht="12.75" customHeight="1" x14ac:dyDescent="0.2">
      <c r="A555" s="369">
        <v>2016</v>
      </c>
      <c r="B555" s="374">
        <v>42554</v>
      </c>
      <c r="C555" s="369">
        <v>37.000000000000007</v>
      </c>
      <c r="D555" s="369">
        <v>48</v>
      </c>
      <c r="E555" s="369">
        <v>39</v>
      </c>
      <c r="F555" s="369">
        <v>42</v>
      </c>
      <c r="G555" s="369">
        <v>37.000000000000007</v>
      </c>
      <c r="H555" s="369">
        <v>39</v>
      </c>
      <c r="I555" s="369">
        <v>37.000000000000007</v>
      </c>
      <c r="J555" s="369">
        <v>34</v>
      </c>
      <c r="K555" s="369">
        <v>46</v>
      </c>
      <c r="L555" s="369">
        <v>42</v>
      </c>
      <c r="M555" s="369">
        <v>40</v>
      </c>
      <c r="N555" s="369">
        <v>42</v>
      </c>
      <c r="O555" s="369">
        <v>39</v>
      </c>
      <c r="P555" s="369">
        <v>35</v>
      </c>
      <c r="Q555" s="369">
        <v>45.000000000000007</v>
      </c>
      <c r="R555" s="369">
        <v>46</v>
      </c>
      <c r="S555" s="369">
        <v>47</v>
      </c>
    </row>
    <row r="556" spans="1:19" ht="12.75" customHeight="1" x14ac:dyDescent="0.2">
      <c r="A556" s="369">
        <v>2016</v>
      </c>
      <c r="B556" s="374">
        <v>42555</v>
      </c>
      <c r="C556" s="369">
        <v>43</v>
      </c>
      <c r="D556" s="369">
        <v>52.000000000000007</v>
      </c>
      <c r="E556" s="369">
        <v>45.000000000000007</v>
      </c>
      <c r="F556" s="369">
        <v>47</v>
      </c>
      <c r="G556" s="369">
        <v>48</v>
      </c>
      <c r="H556" s="369">
        <v>45.000000000000007</v>
      </c>
      <c r="I556" s="369">
        <v>46</v>
      </c>
      <c r="J556" s="369">
        <v>47</v>
      </c>
      <c r="K556" s="369">
        <v>54</v>
      </c>
      <c r="L556" s="369">
        <v>58</v>
      </c>
      <c r="M556" s="369">
        <v>48</v>
      </c>
      <c r="N556" s="369">
        <v>50</v>
      </c>
      <c r="O556" s="369">
        <v>51.000000000000007</v>
      </c>
      <c r="P556" s="369">
        <v>53.000000000000007</v>
      </c>
      <c r="Q556" s="369">
        <v>51.000000000000007</v>
      </c>
      <c r="R556" s="369">
        <v>55</v>
      </c>
      <c r="S556" s="369">
        <v>53.000000000000007</v>
      </c>
    </row>
    <row r="557" spans="1:19" ht="12.75" customHeight="1" x14ac:dyDescent="0.2">
      <c r="A557" s="369">
        <v>2016</v>
      </c>
      <c r="B557" s="374">
        <v>42556</v>
      </c>
      <c r="C557" s="369">
        <v>41</v>
      </c>
      <c r="D557" s="369">
        <v>35</v>
      </c>
      <c r="E557" s="369">
        <v>42</v>
      </c>
      <c r="F557" s="369">
        <v>41</v>
      </c>
      <c r="G557" s="369">
        <v>39</v>
      </c>
      <c r="H557" s="369">
        <v>42</v>
      </c>
      <c r="I557" s="369">
        <v>43</v>
      </c>
      <c r="J557" s="369">
        <v>36.000000000000007</v>
      </c>
      <c r="K557" s="369">
        <v>44.000000000000007</v>
      </c>
      <c r="L557" s="369">
        <v>42</v>
      </c>
      <c r="M557" s="369">
        <v>45.000000000000007</v>
      </c>
      <c r="N557" s="369">
        <v>42</v>
      </c>
      <c r="O557" s="369">
        <v>38</v>
      </c>
      <c r="P557" s="369">
        <v>34</v>
      </c>
      <c r="Q557" s="369">
        <v>39</v>
      </c>
      <c r="R557" s="369">
        <v>45.000000000000007</v>
      </c>
      <c r="S557" s="369">
        <v>44.000000000000007</v>
      </c>
    </row>
    <row r="558" spans="1:19" ht="12.75" customHeight="1" x14ac:dyDescent="0.2">
      <c r="A558" s="369">
        <v>2016</v>
      </c>
      <c r="B558" s="374">
        <v>42557</v>
      </c>
      <c r="C558" s="369">
        <v>60</v>
      </c>
      <c r="D558" s="369">
        <v>74.000000000000014</v>
      </c>
      <c r="E558" s="369">
        <v>57</v>
      </c>
      <c r="F558" s="369">
        <v>58</v>
      </c>
      <c r="G558" s="369">
        <v>59.000000000000007</v>
      </c>
      <c r="H558" s="369">
        <v>65</v>
      </c>
      <c r="I558" s="369">
        <v>67</v>
      </c>
      <c r="J558" s="369">
        <v>53.000000000000007</v>
      </c>
      <c r="K558" s="369">
        <v>61.000000000000007</v>
      </c>
      <c r="L558" s="369">
        <v>67</v>
      </c>
      <c r="M558" s="369">
        <v>48</v>
      </c>
      <c r="N558" s="369">
        <v>72.000000000000014</v>
      </c>
      <c r="O558" s="369">
        <v>60</v>
      </c>
      <c r="P558" s="369">
        <v>57</v>
      </c>
      <c r="Q558" s="369">
        <v>57</v>
      </c>
      <c r="R558" s="369">
        <v>59.000000000000007</v>
      </c>
      <c r="S558" s="369">
        <v>57</v>
      </c>
    </row>
    <row r="559" spans="1:19" ht="12.75" customHeight="1" x14ac:dyDescent="0.2">
      <c r="A559" s="369">
        <v>2016</v>
      </c>
      <c r="B559" s="374">
        <v>42558</v>
      </c>
      <c r="C559" s="369">
        <v>53.000000000000007</v>
      </c>
      <c r="D559" s="369">
        <v>61.000000000000007</v>
      </c>
      <c r="E559" s="369">
        <v>51.000000000000007</v>
      </c>
      <c r="F559" s="369">
        <v>63</v>
      </c>
      <c r="G559" s="369">
        <v>51.000000000000007</v>
      </c>
      <c r="H559" s="369">
        <v>61.000000000000007</v>
      </c>
      <c r="I559" s="369">
        <v>50</v>
      </c>
      <c r="J559" s="369">
        <v>41</v>
      </c>
      <c r="K559" s="369">
        <v>63</v>
      </c>
      <c r="L559" s="369">
        <v>63</v>
      </c>
      <c r="M559" s="369">
        <v>60</v>
      </c>
      <c r="N559" s="369">
        <v>56</v>
      </c>
      <c r="O559" s="369">
        <v>60</v>
      </c>
      <c r="P559" s="369">
        <v>55</v>
      </c>
      <c r="Q559" s="369">
        <v>60</v>
      </c>
      <c r="R559" s="369">
        <v>65</v>
      </c>
      <c r="S559" s="369">
        <v>62</v>
      </c>
    </row>
    <row r="560" spans="1:19" ht="12.75" customHeight="1" x14ac:dyDescent="0.2">
      <c r="A560" s="369">
        <v>2016</v>
      </c>
      <c r="B560" s="374">
        <v>42559</v>
      </c>
      <c r="C560" s="369">
        <v>62</v>
      </c>
      <c r="D560" s="369">
        <v>51.000000000000007</v>
      </c>
      <c r="E560" s="369">
        <v>68</v>
      </c>
      <c r="F560" s="369">
        <v>74.000000000000014</v>
      </c>
      <c r="G560" s="369">
        <v>58</v>
      </c>
      <c r="H560" s="369">
        <v>76</v>
      </c>
      <c r="I560" s="369">
        <v>62</v>
      </c>
      <c r="J560" s="369">
        <v>39</v>
      </c>
      <c r="K560" s="369">
        <v>65</v>
      </c>
      <c r="L560" s="369">
        <v>57</v>
      </c>
      <c r="M560" s="369">
        <v>65</v>
      </c>
      <c r="N560" s="369">
        <v>47</v>
      </c>
      <c r="O560" s="369">
        <v>52.000000000000007</v>
      </c>
      <c r="P560" s="369">
        <v>56</v>
      </c>
      <c r="Q560" s="369">
        <v>61.000000000000007</v>
      </c>
      <c r="R560" s="369">
        <v>65</v>
      </c>
      <c r="S560" s="369">
        <v>63</v>
      </c>
    </row>
    <row r="561" spans="1:19" ht="12.75" customHeight="1" x14ac:dyDescent="0.2">
      <c r="A561" s="369">
        <v>2016</v>
      </c>
      <c r="B561" s="374">
        <v>42560</v>
      </c>
      <c r="C561" s="369">
        <v>29</v>
      </c>
      <c r="D561" s="369">
        <v>22.000000000000004</v>
      </c>
      <c r="E561" s="369">
        <v>34</v>
      </c>
      <c r="F561" s="369">
        <v>27</v>
      </c>
      <c r="G561" s="369">
        <v>20</v>
      </c>
      <c r="H561" s="369">
        <v>26.000000000000004</v>
      </c>
      <c r="I561" s="369">
        <v>29</v>
      </c>
      <c r="J561" s="369">
        <v>17</v>
      </c>
      <c r="K561" s="369">
        <v>21</v>
      </c>
      <c r="L561" s="369">
        <v>20</v>
      </c>
      <c r="M561" s="369">
        <v>32</v>
      </c>
      <c r="N561" s="369">
        <v>25</v>
      </c>
      <c r="O561" s="369">
        <v>18.000000000000004</v>
      </c>
      <c r="P561" s="369">
        <v>19</v>
      </c>
      <c r="Q561" s="369">
        <v>28</v>
      </c>
      <c r="R561" s="369">
        <v>23</v>
      </c>
      <c r="S561" s="369">
        <v>32</v>
      </c>
    </row>
    <row r="562" spans="1:19" ht="12.75" customHeight="1" x14ac:dyDescent="0.2">
      <c r="A562" s="369">
        <v>2016</v>
      </c>
      <c r="B562" s="374">
        <v>42561</v>
      </c>
      <c r="C562" s="369">
        <v>41</v>
      </c>
      <c r="D562" s="369">
        <v>33</v>
      </c>
      <c r="E562" s="369">
        <v>42</v>
      </c>
      <c r="F562" s="369">
        <v>40</v>
      </c>
      <c r="G562" s="369">
        <v>29</v>
      </c>
      <c r="H562" s="369">
        <v>38</v>
      </c>
      <c r="I562" s="369">
        <v>43</v>
      </c>
      <c r="J562" s="369">
        <v>23</v>
      </c>
      <c r="K562" s="369">
        <v>36.000000000000007</v>
      </c>
      <c r="L562" s="369">
        <v>34</v>
      </c>
      <c r="M562" s="369">
        <v>43</v>
      </c>
      <c r="N562" s="369">
        <v>39</v>
      </c>
      <c r="O562" s="369">
        <v>32</v>
      </c>
      <c r="P562" s="369">
        <v>26.000000000000004</v>
      </c>
      <c r="Q562" s="369">
        <v>37.000000000000007</v>
      </c>
      <c r="R562" s="369">
        <v>37.000000000000007</v>
      </c>
      <c r="S562" s="369">
        <v>36.000000000000007</v>
      </c>
    </row>
    <row r="563" spans="1:19" ht="12.75" customHeight="1" x14ac:dyDescent="0.2">
      <c r="A563" s="369">
        <v>2016</v>
      </c>
      <c r="B563" s="374">
        <v>42562</v>
      </c>
      <c r="C563" s="369">
        <v>44.000000000000007</v>
      </c>
      <c r="D563" s="369">
        <v>41</v>
      </c>
      <c r="E563" s="369">
        <v>34</v>
      </c>
      <c r="F563" s="369">
        <v>48</v>
      </c>
      <c r="G563" s="369">
        <v>26.000000000000004</v>
      </c>
      <c r="H563" s="369">
        <v>47</v>
      </c>
      <c r="I563" s="369">
        <v>37.000000000000007</v>
      </c>
      <c r="J563" s="369">
        <v>20</v>
      </c>
      <c r="K563" s="369">
        <v>30</v>
      </c>
      <c r="L563" s="369">
        <v>37.000000000000007</v>
      </c>
      <c r="M563" s="369">
        <v>45.000000000000007</v>
      </c>
      <c r="N563" s="369">
        <v>40</v>
      </c>
      <c r="O563" s="369">
        <v>36.000000000000007</v>
      </c>
      <c r="P563" s="369">
        <v>33</v>
      </c>
      <c r="Q563" s="369">
        <v>31</v>
      </c>
      <c r="R563" s="369">
        <v>44.000000000000007</v>
      </c>
      <c r="S563" s="369">
        <v>36.000000000000007</v>
      </c>
    </row>
    <row r="564" spans="1:19" ht="12.75" customHeight="1" x14ac:dyDescent="0.2">
      <c r="A564" s="369">
        <v>2016</v>
      </c>
      <c r="B564" s="374">
        <v>42563</v>
      </c>
      <c r="C564" s="369">
        <v>45.000000000000007</v>
      </c>
      <c r="D564" s="369">
        <v>51.000000000000007</v>
      </c>
      <c r="E564" s="369">
        <v>47</v>
      </c>
      <c r="F564" s="369">
        <v>54</v>
      </c>
      <c r="G564" s="369">
        <v>59.000000000000007</v>
      </c>
      <c r="H564" s="369">
        <v>52.000000000000007</v>
      </c>
      <c r="I564" s="369">
        <v>45.000000000000007</v>
      </c>
      <c r="J564" s="369">
        <v>56</v>
      </c>
      <c r="K564" s="369">
        <v>63</v>
      </c>
      <c r="L564" s="369">
        <v>58</v>
      </c>
      <c r="M564" s="369">
        <v>49</v>
      </c>
      <c r="N564" s="369">
        <v>47</v>
      </c>
      <c r="O564" s="369">
        <v>47</v>
      </c>
      <c r="P564" s="369">
        <v>58</v>
      </c>
      <c r="Q564" s="369">
        <v>56</v>
      </c>
      <c r="R564" s="369">
        <v>56</v>
      </c>
      <c r="S564" s="369">
        <v>65</v>
      </c>
    </row>
    <row r="565" spans="1:19" ht="12.75" customHeight="1" x14ac:dyDescent="0.2">
      <c r="A565" s="369">
        <v>2016</v>
      </c>
      <c r="B565" s="374">
        <v>42564</v>
      </c>
      <c r="C565" s="369">
        <v>35</v>
      </c>
      <c r="D565" s="369">
        <v>43</v>
      </c>
      <c r="E565" s="369">
        <v>39</v>
      </c>
      <c r="F565" s="369">
        <v>30</v>
      </c>
      <c r="G565" s="369">
        <v>35</v>
      </c>
      <c r="H565" s="369">
        <v>33</v>
      </c>
      <c r="I565" s="369">
        <v>37.000000000000007</v>
      </c>
      <c r="J565" s="369">
        <v>34</v>
      </c>
      <c r="K565" s="369">
        <v>35</v>
      </c>
      <c r="L565" s="369">
        <v>46</v>
      </c>
      <c r="M565" s="369">
        <v>37.000000000000007</v>
      </c>
      <c r="N565" s="369">
        <v>39</v>
      </c>
      <c r="O565" s="369">
        <v>38</v>
      </c>
      <c r="P565" s="369">
        <v>45.000000000000007</v>
      </c>
      <c r="Q565" s="369">
        <v>28</v>
      </c>
      <c r="R565" s="369">
        <v>37.000000000000007</v>
      </c>
      <c r="S565" s="369">
        <v>33</v>
      </c>
    </row>
    <row r="566" spans="1:19" ht="12.75" customHeight="1" x14ac:dyDescent="0.2">
      <c r="A566" s="369">
        <v>2016</v>
      </c>
      <c r="B566" s="374">
        <v>42565</v>
      </c>
      <c r="C566" s="369">
        <v>47</v>
      </c>
      <c r="D566" s="369">
        <v>47</v>
      </c>
      <c r="E566" s="369">
        <v>47</v>
      </c>
      <c r="F566" s="369">
        <v>53.000000000000007</v>
      </c>
      <c r="G566" s="369">
        <v>17</v>
      </c>
      <c r="H566" s="369">
        <v>53.000000000000007</v>
      </c>
      <c r="I566" s="369">
        <v>55</v>
      </c>
      <c r="J566" s="369">
        <v>36.000000000000007</v>
      </c>
      <c r="K566" s="369">
        <v>57</v>
      </c>
      <c r="L566" s="369">
        <v>50</v>
      </c>
      <c r="M566" s="369">
        <v>49</v>
      </c>
      <c r="N566" s="369">
        <v>56</v>
      </c>
      <c r="O566" s="369">
        <v>49</v>
      </c>
      <c r="P566" s="369">
        <v>45.000000000000007</v>
      </c>
      <c r="Q566" s="369">
        <v>56</v>
      </c>
      <c r="R566" s="369">
        <v>57</v>
      </c>
      <c r="S566" s="369">
        <v>57</v>
      </c>
    </row>
    <row r="567" spans="1:19" ht="12.75" customHeight="1" x14ac:dyDescent="0.2">
      <c r="A567" s="369">
        <v>2016</v>
      </c>
      <c r="B567" s="374">
        <v>42566</v>
      </c>
      <c r="C567" s="369">
        <v>54</v>
      </c>
      <c r="D567" s="369">
        <v>59.000000000000007</v>
      </c>
      <c r="E567" s="369">
        <v>53.000000000000007</v>
      </c>
      <c r="F567" s="369">
        <v>55</v>
      </c>
      <c r="G567" s="369" t="s">
        <v>71</v>
      </c>
      <c r="H567" s="369">
        <v>59.000000000000007</v>
      </c>
      <c r="I567" s="369">
        <v>70</v>
      </c>
      <c r="J567" s="369">
        <v>45.000000000000007</v>
      </c>
      <c r="K567" s="369">
        <v>59.000000000000007</v>
      </c>
      <c r="L567" s="369">
        <v>66</v>
      </c>
      <c r="M567" s="369">
        <v>49</v>
      </c>
      <c r="N567" s="369">
        <v>65</v>
      </c>
      <c r="O567" s="369">
        <v>61.000000000000007</v>
      </c>
      <c r="P567" s="369">
        <v>51.000000000000007</v>
      </c>
      <c r="Q567" s="369">
        <v>56</v>
      </c>
      <c r="R567" s="369">
        <v>61.000000000000007</v>
      </c>
      <c r="S567" s="369">
        <v>56</v>
      </c>
    </row>
    <row r="568" spans="1:19" ht="12.75" customHeight="1" x14ac:dyDescent="0.2">
      <c r="A568" s="369">
        <v>2016</v>
      </c>
      <c r="B568" s="374">
        <v>42567</v>
      </c>
      <c r="C568" s="369">
        <v>49</v>
      </c>
      <c r="D568" s="369">
        <v>61.000000000000007</v>
      </c>
      <c r="E568" s="369">
        <v>57</v>
      </c>
      <c r="F568" s="369">
        <v>60</v>
      </c>
      <c r="G568" s="369" t="s">
        <v>71</v>
      </c>
      <c r="H568" s="369">
        <v>57</v>
      </c>
      <c r="I568" s="369">
        <v>54</v>
      </c>
      <c r="J568" s="369">
        <v>43</v>
      </c>
      <c r="K568" s="369">
        <v>54</v>
      </c>
      <c r="L568" s="369">
        <v>73.000000000000014</v>
      </c>
      <c r="M568" s="369">
        <v>50</v>
      </c>
      <c r="N568" s="369">
        <v>66</v>
      </c>
      <c r="O568" s="369">
        <v>63</v>
      </c>
      <c r="P568" s="369">
        <v>57</v>
      </c>
      <c r="Q568" s="369">
        <v>55</v>
      </c>
      <c r="R568" s="369">
        <v>64</v>
      </c>
      <c r="S568" s="369">
        <v>52.000000000000007</v>
      </c>
    </row>
    <row r="569" spans="1:19" ht="12.75" customHeight="1" x14ac:dyDescent="0.2">
      <c r="A569" s="369">
        <v>2016</v>
      </c>
      <c r="B569" s="374">
        <v>42568</v>
      </c>
      <c r="C569" s="369">
        <v>47</v>
      </c>
      <c r="D569" s="369">
        <v>63</v>
      </c>
      <c r="E569" s="369">
        <v>48</v>
      </c>
      <c r="F569" s="369">
        <v>60</v>
      </c>
      <c r="G569" s="369" t="s">
        <v>71</v>
      </c>
      <c r="H569" s="369">
        <v>64</v>
      </c>
      <c r="I569" s="369">
        <v>66</v>
      </c>
      <c r="J569" s="369">
        <v>44.000000000000007</v>
      </c>
      <c r="K569" s="369">
        <v>58</v>
      </c>
      <c r="L569" s="369">
        <v>66</v>
      </c>
      <c r="M569" s="369">
        <v>53.000000000000007</v>
      </c>
      <c r="N569" s="369">
        <v>62</v>
      </c>
      <c r="O569" s="369">
        <v>58</v>
      </c>
      <c r="P569" s="369">
        <v>48</v>
      </c>
      <c r="Q569" s="369">
        <v>55</v>
      </c>
      <c r="R569" s="369">
        <v>58</v>
      </c>
      <c r="S569" s="369">
        <v>55</v>
      </c>
    </row>
    <row r="570" spans="1:19" ht="12.75" customHeight="1" x14ac:dyDescent="0.2">
      <c r="A570" s="369">
        <v>2016</v>
      </c>
      <c r="B570" s="374">
        <v>42569</v>
      </c>
      <c r="C570" s="369">
        <v>43</v>
      </c>
      <c r="D570" s="369">
        <v>54</v>
      </c>
      <c r="E570" s="369">
        <v>47</v>
      </c>
      <c r="F570" s="369">
        <v>53.000000000000007</v>
      </c>
      <c r="G570" s="369">
        <v>46</v>
      </c>
      <c r="H570" s="369">
        <v>53.000000000000007</v>
      </c>
      <c r="I570" s="369">
        <v>56</v>
      </c>
      <c r="J570" s="369">
        <v>46</v>
      </c>
      <c r="K570" s="369">
        <v>56</v>
      </c>
      <c r="L570" s="369">
        <v>57</v>
      </c>
      <c r="M570" s="369">
        <v>47</v>
      </c>
      <c r="N570" s="369">
        <v>54</v>
      </c>
      <c r="O570" s="369">
        <v>56</v>
      </c>
      <c r="P570" s="369">
        <v>54</v>
      </c>
      <c r="Q570" s="369">
        <v>51.000000000000007</v>
      </c>
      <c r="R570" s="369">
        <v>60</v>
      </c>
      <c r="S570" s="369">
        <v>55</v>
      </c>
    </row>
    <row r="571" spans="1:19" ht="12.75" customHeight="1" x14ac:dyDescent="0.2">
      <c r="A571" s="369">
        <v>2016</v>
      </c>
      <c r="B571" s="374">
        <v>42570</v>
      </c>
      <c r="C571" s="369">
        <v>51.000000000000007</v>
      </c>
      <c r="D571" s="369">
        <v>34</v>
      </c>
      <c r="E571" s="369">
        <v>54</v>
      </c>
      <c r="F571" s="369">
        <v>50</v>
      </c>
      <c r="G571" s="369">
        <v>33</v>
      </c>
      <c r="H571" s="369">
        <v>54</v>
      </c>
      <c r="I571" s="369">
        <v>59.000000000000007</v>
      </c>
      <c r="J571" s="369">
        <v>29</v>
      </c>
      <c r="K571" s="369">
        <v>42</v>
      </c>
      <c r="L571" s="369">
        <v>34</v>
      </c>
      <c r="M571" s="369">
        <v>54</v>
      </c>
      <c r="N571" s="369">
        <v>44.000000000000007</v>
      </c>
      <c r="O571" s="369">
        <v>35</v>
      </c>
      <c r="P571" s="369">
        <v>33</v>
      </c>
      <c r="Q571" s="369">
        <v>42</v>
      </c>
      <c r="R571" s="369">
        <v>43</v>
      </c>
      <c r="S571" s="369">
        <v>42</v>
      </c>
    </row>
    <row r="572" spans="1:19" ht="12.75" customHeight="1" x14ac:dyDescent="0.2">
      <c r="A572" s="369">
        <v>2016</v>
      </c>
      <c r="B572" s="374">
        <v>42571</v>
      </c>
      <c r="C572" s="369">
        <v>38</v>
      </c>
      <c r="D572" s="369">
        <v>44.000000000000007</v>
      </c>
      <c r="E572" s="369">
        <v>37.000000000000007</v>
      </c>
      <c r="F572" s="369">
        <v>62</v>
      </c>
      <c r="G572" s="369">
        <v>37.000000000000007</v>
      </c>
      <c r="H572" s="369">
        <v>51.000000000000007</v>
      </c>
      <c r="I572" s="369">
        <v>47</v>
      </c>
      <c r="J572" s="369">
        <v>32</v>
      </c>
      <c r="K572" s="369">
        <v>49</v>
      </c>
      <c r="L572" s="369">
        <v>48</v>
      </c>
      <c r="M572" s="369">
        <v>40</v>
      </c>
      <c r="N572" s="369">
        <v>33</v>
      </c>
      <c r="O572" s="369">
        <v>48</v>
      </c>
      <c r="P572" s="369">
        <v>36.000000000000007</v>
      </c>
      <c r="Q572" s="369">
        <v>49</v>
      </c>
      <c r="R572" s="369">
        <v>51.000000000000007</v>
      </c>
      <c r="S572" s="369">
        <v>47</v>
      </c>
    </row>
    <row r="573" spans="1:19" ht="12.75" customHeight="1" x14ac:dyDescent="0.2">
      <c r="A573" s="369">
        <v>2016</v>
      </c>
      <c r="B573" s="374">
        <v>42572</v>
      </c>
      <c r="C573" s="369">
        <v>61.000000000000007</v>
      </c>
      <c r="D573" s="369">
        <v>65</v>
      </c>
      <c r="E573" s="369">
        <v>58</v>
      </c>
      <c r="F573" s="369">
        <v>69</v>
      </c>
      <c r="G573" s="369">
        <v>65</v>
      </c>
      <c r="H573" s="369">
        <v>65</v>
      </c>
      <c r="I573" s="369">
        <v>67</v>
      </c>
      <c r="J573" s="369">
        <v>62</v>
      </c>
      <c r="K573" s="369">
        <v>69</v>
      </c>
      <c r="L573" s="369">
        <v>71.000000000000014</v>
      </c>
      <c r="M573" s="369">
        <v>62</v>
      </c>
      <c r="N573" s="369">
        <v>61.000000000000007</v>
      </c>
      <c r="O573" s="369">
        <v>66</v>
      </c>
      <c r="P573" s="369">
        <v>67</v>
      </c>
      <c r="Q573" s="369">
        <v>74.000000000000014</v>
      </c>
      <c r="R573" s="369">
        <v>74.000000000000014</v>
      </c>
      <c r="S573" s="369">
        <v>69</v>
      </c>
    </row>
    <row r="574" spans="1:19" ht="12.75" customHeight="1" x14ac:dyDescent="0.2">
      <c r="A574" s="369">
        <v>2016</v>
      </c>
      <c r="B574" s="374">
        <v>42573</v>
      </c>
      <c r="C574" s="369">
        <v>57</v>
      </c>
      <c r="D574" s="369">
        <v>67</v>
      </c>
      <c r="E574" s="369">
        <v>52.000000000000007</v>
      </c>
      <c r="F574" s="369">
        <v>81</v>
      </c>
      <c r="G574" s="369">
        <v>68</v>
      </c>
      <c r="H574" s="369">
        <v>74.000000000000014</v>
      </c>
      <c r="I574" s="369">
        <v>62</v>
      </c>
      <c r="J574" s="369">
        <v>57</v>
      </c>
      <c r="K574" s="369">
        <v>73.000000000000014</v>
      </c>
      <c r="L574" s="369">
        <v>75</v>
      </c>
      <c r="M574" s="369">
        <v>58</v>
      </c>
      <c r="N574" s="369">
        <v>70</v>
      </c>
      <c r="O574" s="369">
        <v>69</v>
      </c>
      <c r="P574" s="369">
        <v>68</v>
      </c>
      <c r="Q574" s="369">
        <v>72.000000000000014</v>
      </c>
      <c r="R574" s="369">
        <v>78</v>
      </c>
      <c r="S574" s="369">
        <v>72.000000000000014</v>
      </c>
    </row>
    <row r="575" spans="1:19" ht="12.75" customHeight="1" x14ac:dyDescent="0.2">
      <c r="A575" s="369">
        <v>2016</v>
      </c>
      <c r="B575" s="374">
        <v>42574</v>
      </c>
      <c r="C575" s="369">
        <v>61.000000000000007</v>
      </c>
      <c r="D575" s="369">
        <v>50</v>
      </c>
      <c r="E575" s="369">
        <v>60</v>
      </c>
      <c r="F575" s="369">
        <v>64</v>
      </c>
      <c r="G575" s="369">
        <v>48</v>
      </c>
      <c r="H575" s="369">
        <v>36.000000000000007</v>
      </c>
      <c r="I575" s="369">
        <v>61.000000000000007</v>
      </c>
      <c r="J575" s="369">
        <v>44.000000000000007</v>
      </c>
      <c r="K575" s="369">
        <v>57</v>
      </c>
      <c r="L575" s="369">
        <v>49</v>
      </c>
      <c r="M575" s="369">
        <v>63</v>
      </c>
      <c r="N575" s="369">
        <v>55</v>
      </c>
      <c r="O575" s="369">
        <v>51.000000000000007</v>
      </c>
      <c r="P575" s="369">
        <v>45.000000000000007</v>
      </c>
      <c r="Q575" s="369">
        <v>55</v>
      </c>
      <c r="R575" s="369">
        <v>58</v>
      </c>
      <c r="S575" s="369">
        <v>54</v>
      </c>
    </row>
    <row r="576" spans="1:19" ht="12.75" customHeight="1" x14ac:dyDescent="0.2">
      <c r="A576" s="369">
        <v>2016</v>
      </c>
      <c r="B576" s="374">
        <v>42575</v>
      </c>
      <c r="C576" s="369">
        <v>43</v>
      </c>
      <c r="D576" s="369">
        <v>48</v>
      </c>
      <c r="E576" s="369">
        <v>48</v>
      </c>
      <c r="F576" s="369">
        <v>65</v>
      </c>
      <c r="G576" s="369">
        <v>42</v>
      </c>
      <c r="H576" s="369">
        <v>37.000000000000007</v>
      </c>
      <c r="I576" s="369">
        <v>46</v>
      </c>
      <c r="J576" s="369">
        <v>39</v>
      </c>
      <c r="K576" s="369">
        <v>49</v>
      </c>
      <c r="L576" s="369">
        <v>47</v>
      </c>
      <c r="M576" s="369">
        <v>47</v>
      </c>
      <c r="N576" s="369">
        <v>50</v>
      </c>
      <c r="O576" s="369">
        <v>41</v>
      </c>
      <c r="P576" s="369">
        <v>39</v>
      </c>
      <c r="Q576" s="369">
        <v>47</v>
      </c>
      <c r="R576" s="369">
        <v>49</v>
      </c>
      <c r="S576" s="369">
        <v>47</v>
      </c>
    </row>
    <row r="577" spans="1:19" ht="12.75" customHeight="1" x14ac:dyDescent="0.2">
      <c r="A577" s="369">
        <v>2016</v>
      </c>
      <c r="B577" s="374">
        <v>42576</v>
      </c>
      <c r="C577" s="369">
        <v>52.000000000000007</v>
      </c>
      <c r="D577" s="369">
        <v>61.000000000000007</v>
      </c>
      <c r="E577" s="369">
        <v>53.000000000000007</v>
      </c>
      <c r="F577" s="369">
        <v>71.000000000000014</v>
      </c>
      <c r="G577" s="369">
        <v>57</v>
      </c>
      <c r="H577" s="369">
        <v>37.000000000000007</v>
      </c>
      <c r="I577" s="369">
        <v>58</v>
      </c>
      <c r="J577" s="369">
        <v>47</v>
      </c>
      <c r="K577" s="369">
        <v>62</v>
      </c>
      <c r="L577" s="369">
        <v>66</v>
      </c>
      <c r="M577" s="369">
        <v>55</v>
      </c>
      <c r="N577" s="369">
        <v>53.000000000000007</v>
      </c>
      <c r="O577" s="369">
        <v>59.000000000000007</v>
      </c>
      <c r="P577" s="369">
        <v>54</v>
      </c>
      <c r="Q577" s="369">
        <v>66</v>
      </c>
      <c r="R577" s="369">
        <v>65</v>
      </c>
      <c r="S577" s="369">
        <v>63</v>
      </c>
    </row>
    <row r="578" spans="1:19" ht="12.75" customHeight="1" x14ac:dyDescent="0.2">
      <c r="A578" s="369">
        <v>2016</v>
      </c>
      <c r="B578" s="374">
        <v>42577</v>
      </c>
      <c r="C578" s="369">
        <v>56</v>
      </c>
      <c r="D578" s="369">
        <v>41</v>
      </c>
      <c r="E578" s="369">
        <v>56</v>
      </c>
      <c r="F578" s="369">
        <v>58</v>
      </c>
      <c r="G578" s="369">
        <v>41</v>
      </c>
      <c r="H578" s="369">
        <v>33</v>
      </c>
      <c r="I578" s="369">
        <v>57</v>
      </c>
      <c r="J578" s="369">
        <v>36.000000000000007</v>
      </c>
      <c r="K578" s="369">
        <v>52.000000000000007</v>
      </c>
      <c r="L578" s="369">
        <v>42</v>
      </c>
      <c r="M578" s="369">
        <v>63</v>
      </c>
      <c r="N578" s="369">
        <v>53.000000000000007</v>
      </c>
      <c r="O578" s="369">
        <v>42</v>
      </c>
      <c r="P578" s="369">
        <v>34</v>
      </c>
      <c r="Q578" s="369">
        <v>50</v>
      </c>
      <c r="R578" s="369">
        <v>53.000000000000007</v>
      </c>
      <c r="S578" s="369">
        <v>32</v>
      </c>
    </row>
    <row r="579" spans="1:19" ht="12.75" customHeight="1" x14ac:dyDescent="0.2">
      <c r="A579" s="369">
        <v>2016</v>
      </c>
      <c r="B579" s="374">
        <v>42578</v>
      </c>
      <c r="C579" s="369">
        <v>52.000000000000007</v>
      </c>
      <c r="D579" s="369">
        <v>58</v>
      </c>
      <c r="E579" s="369">
        <v>50</v>
      </c>
      <c r="F579" s="369">
        <v>78</v>
      </c>
      <c r="G579" s="369">
        <v>44.000000000000007</v>
      </c>
      <c r="H579" s="369">
        <v>71.000000000000014</v>
      </c>
      <c r="I579" s="369">
        <v>53.000000000000007</v>
      </c>
      <c r="J579" s="369">
        <v>40</v>
      </c>
      <c r="K579" s="369">
        <v>54</v>
      </c>
      <c r="L579" s="369">
        <v>54</v>
      </c>
      <c r="M579" s="369">
        <v>56</v>
      </c>
      <c r="N579" s="369">
        <v>46</v>
      </c>
      <c r="O579" s="369">
        <v>54</v>
      </c>
      <c r="P579" s="369">
        <v>41</v>
      </c>
      <c r="Q579" s="369">
        <v>47</v>
      </c>
      <c r="R579" s="369">
        <v>56</v>
      </c>
      <c r="S579" s="369">
        <v>45.000000000000007</v>
      </c>
    </row>
    <row r="580" spans="1:19" ht="12.75" customHeight="1" x14ac:dyDescent="0.2">
      <c r="A580" s="369">
        <v>2016</v>
      </c>
      <c r="B580" s="374">
        <v>42579</v>
      </c>
      <c r="C580" s="369">
        <v>57</v>
      </c>
      <c r="D580" s="369">
        <v>67</v>
      </c>
      <c r="E580" s="369">
        <v>61.000000000000007</v>
      </c>
      <c r="F580" s="369">
        <v>63</v>
      </c>
      <c r="G580" s="369">
        <v>55</v>
      </c>
      <c r="H580" s="369">
        <v>61.000000000000007</v>
      </c>
      <c r="I580" s="369">
        <v>56</v>
      </c>
      <c r="J580" s="369">
        <v>57</v>
      </c>
      <c r="K580" s="369">
        <v>56</v>
      </c>
      <c r="L580" s="369">
        <v>70</v>
      </c>
      <c r="M580" s="369">
        <v>60</v>
      </c>
      <c r="N580" s="369">
        <v>51.000000000000007</v>
      </c>
      <c r="O580" s="369">
        <v>71.000000000000014</v>
      </c>
      <c r="P580" s="369">
        <v>56</v>
      </c>
      <c r="Q580" s="369">
        <v>53.000000000000007</v>
      </c>
      <c r="R580" s="369">
        <v>64</v>
      </c>
      <c r="S580" s="369">
        <v>62</v>
      </c>
    </row>
    <row r="581" spans="1:19" ht="12.75" customHeight="1" x14ac:dyDescent="0.2">
      <c r="A581" s="369">
        <v>2016</v>
      </c>
      <c r="B581" s="374">
        <v>42580</v>
      </c>
      <c r="C581" s="369">
        <v>59.000000000000007</v>
      </c>
      <c r="D581" s="369">
        <v>69</v>
      </c>
      <c r="E581" s="369">
        <v>62</v>
      </c>
      <c r="F581" s="369">
        <v>61.000000000000007</v>
      </c>
      <c r="G581" s="369">
        <v>54</v>
      </c>
      <c r="H581" s="369">
        <v>60</v>
      </c>
      <c r="I581" s="369">
        <v>70</v>
      </c>
      <c r="J581" s="369">
        <v>39</v>
      </c>
      <c r="K581" s="369">
        <v>57</v>
      </c>
      <c r="L581" s="369">
        <v>65</v>
      </c>
      <c r="M581" s="369">
        <v>57</v>
      </c>
      <c r="N581" s="369">
        <v>68</v>
      </c>
      <c r="O581" s="369">
        <v>62</v>
      </c>
      <c r="P581" s="369">
        <v>54</v>
      </c>
      <c r="Q581" s="369">
        <v>56</v>
      </c>
      <c r="R581" s="369">
        <v>76</v>
      </c>
      <c r="S581" s="369">
        <v>56</v>
      </c>
    </row>
    <row r="582" spans="1:19" ht="12.75" customHeight="1" x14ac:dyDescent="0.2">
      <c r="A582" s="369">
        <v>2016</v>
      </c>
      <c r="B582" s="374">
        <v>42581</v>
      </c>
      <c r="C582" s="369">
        <v>51.000000000000007</v>
      </c>
      <c r="D582" s="369">
        <v>61.000000000000007</v>
      </c>
      <c r="E582" s="369">
        <v>55</v>
      </c>
      <c r="F582" s="369">
        <v>60</v>
      </c>
      <c r="G582" s="369">
        <v>54</v>
      </c>
      <c r="H582" s="369">
        <v>54</v>
      </c>
      <c r="I582" s="369">
        <v>48</v>
      </c>
      <c r="J582" s="369">
        <v>33</v>
      </c>
      <c r="K582" s="369">
        <v>48</v>
      </c>
      <c r="L582" s="369">
        <v>38</v>
      </c>
      <c r="M582" s="369">
        <v>57</v>
      </c>
      <c r="N582" s="369">
        <v>58</v>
      </c>
      <c r="O582" s="369">
        <v>53.000000000000007</v>
      </c>
      <c r="P582" s="369">
        <v>54</v>
      </c>
      <c r="Q582" s="369">
        <v>53.000000000000007</v>
      </c>
      <c r="R582" s="369">
        <v>53.000000000000007</v>
      </c>
      <c r="S582" s="369">
        <v>50</v>
      </c>
    </row>
    <row r="583" spans="1:19" ht="12.75" customHeight="1" x14ac:dyDescent="0.2">
      <c r="A583" s="369">
        <v>2016</v>
      </c>
      <c r="B583" s="374">
        <v>42582</v>
      </c>
      <c r="C583" s="369">
        <v>39</v>
      </c>
      <c r="D583" s="369">
        <v>36.000000000000007</v>
      </c>
      <c r="E583" s="369">
        <v>44.000000000000007</v>
      </c>
      <c r="F583" s="369">
        <v>52.000000000000007</v>
      </c>
      <c r="G583" s="369" t="s">
        <v>71</v>
      </c>
      <c r="H583" s="369">
        <v>51.000000000000007</v>
      </c>
      <c r="I583" s="369">
        <v>38</v>
      </c>
      <c r="J583" s="369">
        <v>26.000000000000004</v>
      </c>
      <c r="K583" s="369">
        <v>39</v>
      </c>
      <c r="L583" s="369">
        <v>23</v>
      </c>
      <c r="M583" s="369">
        <v>42</v>
      </c>
      <c r="N583" s="369">
        <v>37.000000000000007</v>
      </c>
      <c r="O583" s="369">
        <v>31</v>
      </c>
      <c r="P583" s="369">
        <v>38</v>
      </c>
      <c r="Q583" s="369">
        <v>37.000000000000007</v>
      </c>
      <c r="R583" s="369">
        <v>40</v>
      </c>
      <c r="S583" s="369">
        <v>38</v>
      </c>
    </row>
    <row r="584" spans="1:19" ht="12.75" customHeight="1" x14ac:dyDescent="0.2">
      <c r="A584" s="369">
        <v>2016</v>
      </c>
      <c r="B584" s="374">
        <v>42583</v>
      </c>
      <c r="C584" s="369">
        <v>27</v>
      </c>
      <c r="D584" s="369">
        <v>26.000000000000004</v>
      </c>
      <c r="E584" s="369">
        <v>34</v>
      </c>
      <c r="F584" s="369">
        <v>29</v>
      </c>
      <c r="G584" s="369">
        <v>32</v>
      </c>
      <c r="H584" s="369">
        <v>27</v>
      </c>
      <c r="I584" s="369">
        <v>30</v>
      </c>
      <c r="J584" s="369">
        <v>13.000000000000002</v>
      </c>
      <c r="K584" s="369">
        <v>34</v>
      </c>
      <c r="L584" s="369">
        <v>27</v>
      </c>
      <c r="M584" s="369">
        <v>29</v>
      </c>
      <c r="N584" s="369">
        <v>28</v>
      </c>
      <c r="O584" s="369">
        <v>21</v>
      </c>
      <c r="P584" s="369">
        <v>36.000000000000007</v>
      </c>
      <c r="Q584" s="369">
        <v>31</v>
      </c>
      <c r="R584" s="369">
        <v>40</v>
      </c>
      <c r="S584" s="369">
        <v>33</v>
      </c>
    </row>
    <row r="585" spans="1:19" ht="12.75" customHeight="1" x14ac:dyDescent="0.2">
      <c r="A585" s="369">
        <v>2016</v>
      </c>
      <c r="B585" s="374">
        <v>42584</v>
      </c>
      <c r="C585" s="369">
        <v>24</v>
      </c>
      <c r="D585" s="369">
        <v>25</v>
      </c>
      <c r="E585" s="369">
        <v>24</v>
      </c>
      <c r="F585" s="369">
        <v>33</v>
      </c>
      <c r="G585" s="369">
        <v>31</v>
      </c>
      <c r="H585" s="369">
        <v>31</v>
      </c>
      <c r="I585" s="369">
        <v>29</v>
      </c>
      <c r="J585" s="369">
        <v>20</v>
      </c>
      <c r="K585" s="369">
        <v>29</v>
      </c>
      <c r="L585" s="369">
        <v>20</v>
      </c>
      <c r="M585" s="369">
        <v>29</v>
      </c>
      <c r="N585" s="369">
        <v>29</v>
      </c>
      <c r="O585" s="369">
        <v>25</v>
      </c>
      <c r="P585" s="369">
        <v>31</v>
      </c>
      <c r="Q585" s="369">
        <v>30</v>
      </c>
      <c r="R585" s="369">
        <v>31</v>
      </c>
      <c r="S585" s="369">
        <v>33</v>
      </c>
    </row>
    <row r="586" spans="1:19" ht="12.75" customHeight="1" x14ac:dyDescent="0.2">
      <c r="A586" s="369">
        <v>2016</v>
      </c>
      <c r="B586" s="374">
        <v>42585</v>
      </c>
      <c r="C586" s="369">
        <v>28</v>
      </c>
      <c r="D586" s="369">
        <v>27</v>
      </c>
      <c r="E586" s="369">
        <v>25</v>
      </c>
      <c r="F586" s="369">
        <v>42</v>
      </c>
      <c r="G586" s="369">
        <v>45.000000000000007</v>
      </c>
      <c r="H586" s="369">
        <v>39</v>
      </c>
      <c r="I586" s="369">
        <v>35</v>
      </c>
      <c r="J586" s="369">
        <v>43</v>
      </c>
      <c r="K586" s="369">
        <v>40</v>
      </c>
      <c r="L586" s="369">
        <v>19</v>
      </c>
      <c r="M586" s="369">
        <v>31</v>
      </c>
      <c r="N586" s="369">
        <v>28</v>
      </c>
      <c r="O586" s="369">
        <v>26.000000000000004</v>
      </c>
      <c r="P586" s="369">
        <v>43</v>
      </c>
      <c r="Q586" s="369">
        <v>32</v>
      </c>
      <c r="R586" s="369">
        <v>32</v>
      </c>
      <c r="S586" s="369">
        <v>40</v>
      </c>
    </row>
    <row r="587" spans="1:19" ht="12.75" customHeight="1" x14ac:dyDescent="0.2">
      <c r="A587" s="369">
        <v>2016</v>
      </c>
      <c r="B587" s="374">
        <v>42586</v>
      </c>
      <c r="C587" s="369">
        <v>27</v>
      </c>
      <c r="D587" s="369">
        <v>30</v>
      </c>
      <c r="E587" s="369">
        <v>25</v>
      </c>
      <c r="F587" s="369">
        <v>38</v>
      </c>
      <c r="G587" s="369">
        <v>45.000000000000007</v>
      </c>
      <c r="H587" s="369">
        <v>34</v>
      </c>
      <c r="I587" s="369">
        <v>34</v>
      </c>
      <c r="J587" s="369">
        <v>39</v>
      </c>
      <c r="K587" s="369">
        <v>43</v>
      </c>
      <c r="L587" s="369">
        <v>16</v>
      </c>
      <c r="M587" s="369">
        <v>28</v>
      </c>
      <c r="N587" s="369">
        <v>28</v>
      </c>
      <c r="O587" s="369">
        <v>33</v>
      </c>
      <c r="P587" s="369">
        <v>53.000000000000007</v>
      </c>
      <c r="Q587" s="369">
        <v>37.000000000000007</v>
      </c>
      <c r="R587" s="369">
        <v>40</v>
      </c>
      <c r="S587" s="369">
        <v>44.000000000000007</v>
      </c>
    </row>
    <row r="588" spans="1:19" ht="12.75" customHeight="1" x14ac:dyDescent="0.2">
      <c r="A588" s="369">
        <v>2016</v>
      </c>
      <c r="B588" s="374">
        <v>42587</v>
      </c>
      <c r="C588" s="369">
        <v>41</v>
      </c>
      <c r="D588" s="369">
        <v>45.000000000000007</v>
      </c>
      <c r="E588" s="369">
        <v>28</v>
      </c>
      <c r="F588" s="369">
        <v>46</v>
      </c>
      <c r="G588" s="369">
        <v>48</v>
      </c>
      <c r="H588" s="369">
        <v>43</v>
      </c>
      <c r="I588" s="369">
        <v>47</v>
      </c>
      <c r="J588" s="369">
        <v>32</v>
      </c>
      <c r="K588" s="369">
        <v>54</v>
      </c>
      <c r="L588" s="369">
        <v>54</v>
      </c>
      <c r="M588" s="369">
        <v>38</v>
      </c>
      <c r="N588" s="369">
        <v>32</v>
      </c>
      <c r="O588" s="369">
        <v>53.000000000000007</v>
      </c>
      <c r="P588" s="369">
        <v>46</v>
      </c>
      <c r="Q588" s="369">
        <v>51.000000000000007</v>
      </c>
      <c r="R588" s="369">
        <v>55</v>
      </c>
      <c r="S588" s="369">
        <v>53.000000000000007</v>
      </c>
    </row>
    <row r="589" spans="1:19" ht="12.75" customHeight="1" x14ac:dyDescent="0.2">
      <c r="A589" s="369">
        <v>2016</v>
      </c>
      <c r="B589" s="374">
        <v>42588</v>
      </c>
      <c r="C589" s="369">
        <v>41</v>
      </c>
      <c r="D589" s="369">
        <v>42</v>
      </c>
      <c r="E589" s="369">
        <v>43</v>
      </c>
      <c r="F589" s="369">
        <v>52.000000000000007</v>
      </c>
      <c r="G589" s="369">
        <v>43</v>
      </c>
      <c r="H589" s="369">
        <v>49</v>
      </c>
      <c r="I589" s="369" t="s">
        <v>71</v>
      </c>
      <c r="J589" s="369">
        <v>37.000000000000007</v>
      </c>
      <c r="K589" s="369">
        <v>42</v>
      </c>
      <c r="L589" s="369">
        <v>50</v>
      </c>
      <c r="M589" s="369">
        <v>45.000000000000007</v>
      </c>
      <c r="N589" s="369">
        <v>48</v>
      </c>
      <c r="O589" s="369">
        <v>42</v>
      </c>
      <c r="P589" s="369">
        <v>42</v>
      </c>
      <c r="Q589" s="369">
        <v>46</v>
      </c>
      <c r="R589" s="369" t="s">
        <v>71</v>
      </c>
      <c r="S589" s="369">
        <v>44.000000000000007</v>
      </c>
    </row>
    <row r="590" spans="1:19" ht="12.75" customHeight="1" x14ac:dyDescent="0.2">
      <c r="A590" s="369">
        <v>2016</v>
      </c>
      <c r="B590" s="374">
        <v>42589</v>
      </c>
      <c r="C590" s="369">
        <v>42</v>
      </c>
      <c r="D590" s="369">
        <v>35</v>
      </c>
      <c r="E590" s="369">
        <v>39</v>
      </c>
      <c r="F590" s="369">
        <v>42</v>
      </c>
      <c r="G590" s="369">
        <v>34</v>
      </c>
      <c r="H590" s="369">
        <v>41</v>
      </c>
      <c r="I590" s="369" t="s">
        <v>71</v>
      </c>
      <c r="J590" s="369">
        <v>31</v>
      </c>
      <c r="K590" s="369">
        <v>39</v>
      </c>
      <c r="L590" s="369">
        <v>34</v>
      </c>
      <c r="M590" s="369">
        <v>41</v>
      </c>
      <c r="N590" s="369">
        <v>45.000000000000007</v>
      </c>
      <c r="O590" s="369">
        <v>34</v>
      </c>
      <c r="P590" s="369">
        <v>33</v>
      </c>
      <c r="Q590" s="369">
        <v>37.000000000000007</v>
      </c>
      <c r="R590" s="369" t="s">
        <v>71</v>
      </c>
      <c r="S590" s="369">
        <v>37.000000000000007</v>
      </c>
    </row>
    <row r="591" spans="1:19" ht="12.75" customHeight="1" x14ac:dyDescent="0.2">
      <c r="A591" s="369">
        <v>2016</v>
      </c>
      <c r="B591" s="374">
        <v>42590</v>
      </c>
      <c r="C591" s="369">
        <v>36.000000000000007</v>
      </c>
      <c r="D591" s="369">
        <v>46</v>
      </c>
      <c r="E591" s="369">
        <v>35</v>
      </c>
      <c r="F591" s="369">
        <v>46</v>
      </c>
      <c r="G591" s="369">
        <v>34</v>
      </c>
      <c r="H591" s="369">
        <v>46</v>
      </c>
      <c r="I591" s="369">
        <v>38</v>
      </c>
      <c r="J591" s="369">
        <v>28</v>
      </c>
      <c r="K591" s="369">
        <v>45.000000000000007</v>
      </c>
      <c r="L591" s="369">
        <v>42</v>
      </c>
      <c r="M591" s="369">
        <v>39</v>
      </c>
      <c r="N591" s="369">
        <v>42</v>
      </c>
      <c r="O591" s="369">
        <v>47</v>
      </c>
      <c r="P591" s="369">
        <v>37.000000000000007</v>
      </c>
      <c r="Q591" s="369">
        <v>38</v>
      </c>
      <c r="R591" s="369">
        <v>51.000000000000007</v>
      </c>
      <c r="S591" s="369">
        <v>37.000000000000007</v>
      </c>
    </row>
    <row r="592" spans="1:19" ht="12.75" customHeight="1" x14ac:dyDescent="0.2">
      <c r="A592" s="369">
        <v>2016</v>
      </c>
      <c r="B592" s="374">
        <v>42591</v>
      </c>
      <c r="C592" s="369">
        <v>48</v>
      </c>
      <c r="D592" s="369">
        <v>56</v>
      </c>
      <c r="E592" s="369">
        <v>44.000000000000007</v>
      </c>
      <c r="F592" s="369">
        <v>50</v>
      </c>
      <c r="G592" s="369" t="s">
        <v>71</v>
      </c>
      <c r="H592" s="369">
        <v>48</v>
      </c>
      <c r="I592" s="369">
        <v>46</v>
      </c>
      <c r="J592" s="369">
        <v>51.000000000000007</v>
      </c>
      <c r="K592" s="369">
        <v>56</v>
      </c>
      <c r="L592" s="369">
        <v>62</v>
      </c>
      <c r="M592" s="369">
        <v>46</v>
      </c>
      <c r="N592" s="369">
        <v>45.000000000000007</v>
      </c>
      <c r="O592" s="369">
        <v>56</v>
      </c>
      <c r="P592" s="369">
        <v>66</v>
      </c>
      <c r="Q592" s="369">
        <v>48</v>
      </c>
      <c r="R592" s="369">
        <v>58</v>
      </c>
      <c r="S592" s="369">
        <v>52.000000000000007</v>
      </c>
    </row>
    <row r="593" spans="1:19" ht="12.75" customHeight="1" x14ac:dyDescent="0.2">
      <c r="A593" s="369">
        <v>2016</v>
      </c>
      <c r="B593" s="374">
        <v>42592</v>
      </c>
      <c r="C593" s="369">
        <v>25</v>
      </c>
      <c r="D593" s="369">
        <v>32</v>
      </c>
      <c r="E593" s="369">
        <v>27</v>
      </c>
      <c r="F593" s="369">
        <v>31</v>
      </c>
      <c r="G593" s="369" t="s">
        <v>71</v>
      </c>
      <c r="H593" s="369">
        <v>29</v>
      </c>
      <c r="I593" s="369">
        <v>22.000000000000004</v>
      </c>
      <c r="J593" s="369">
        <v>29</v>
      </c>
      <c r="K593" s="369">
        <v>40</v>
      </c>
      <c r="L593" s="369">
        <v>35</v>
      </c>
      <c r="M593" s="369">
        <v>24</v>
      </c>
      <c r="N593" s="369">
        <v>28</v>
      </c>
      <c r="O593" s="369">
        <v>38</v>
      </c>
      <c r="P593" s="369">
        <v>30</v>
      </c>
      <c r="Q593" s="369">
        <v>41</v>
      </c>
      <c r="R593" s="369">
        <v>40</v>
      </c>
      <c r="S593" s="369">
        <v>45.000000000000007</v>
      </c>
    </row>
    <row r="594" spans="1:19" ht="12.75" customHeight="1" x14ac:dyDescent="0.2">
      <c r="A594" s="369">
        <v>2016</v>
      </c>
      <c r="B594" s="374">
        <v>42593</v>
      </c>
      <c r="C594" s="369">
        <v>31</v>
      </c>
      <c r="D594" s="369">
        <v>50</v>
      </c>
      <c r="E594" s="369">
        <v>29</v>
      </c>
      <c r="F594" s="369">
        <v>44.000000000000007</v>
      </c>
      <c r="G594" s="369" t="s">
        <v>71</v>
      </c>
      <c r="H594" s="369">
        <v>37.000000000000007</v>
      </c>
      <c r="I594" s="369">
        <v>28</v>
      </c>
      <c r="J594" s="369">
        <v>45.000000000000007</v>
      </c>
      <c r="K594" s="369">
        <v>46</v>
      </c>
      <c r="L594" s="369">
        <v>55</v>
      </c>
      <c r="M594" s="369">
        <v>29</v>
      </c>
      <c r="N594" s="369">
        <v>37.000000000000007</v>
      </c>
      <c r="O594" s="369">
        <v>50</v>
      </c>
      <c r="P594" s="369">
        <v>45.000000000000007</v>
      </c>
      <c r="Q594" s="369">
        <v>55</v>
      </c>
      <c r="R594" s="369">
        <v>59.000000000000007</v>
      </c>
      <c r="S594" s="369">
        <v>46</v>
      </c>
    </row>
    <row r="595" spans="1:19" ht="12.75" customHeight="1" x14ac:dyDescent="0.2">
      <c r="A595" s="369">
        <v>2016</v>
      </c>
      <c r="B595" s="374">
        <v>42594</v>
      </c>
      <c r="C595" s="369">
        <v>38</v>
      </c>
      <c r="D595" s="369">
        <v>45.000000000000007</v>
      </c>
      <c r="E595" s="369">
        <v>33</v>
      </c>
      <c r="F595" s="369">
        <v>59.000000000000007</v>
      </c>
      <c r="G595" s="369" t="s">
        <v>71</v>
      </c>
      <c r="H595" s="369">
        <v>51.000000000000007</v>
      </c>
      <c r="I595" s="369">
        <v>25</v>
      </c>
      <c r="J595" s="369">
        <v>34</v>
      </c>
      <c r="K595" s="369">
        <v>49</v>
      </c>
      <c r="L595" s="369">
        <v>53.000000000000007</v>
      </c>
      <c r="M595" s="369">
        <v>33</v>
      </c>
      <c r="N595" s="369">
        <v>60</v>
      </c>
      <c r="O595" s="369">
        <v>47</v>
      </c>
      <c r="P595" s="369">
        <v>41</v>
      </c>
      <c r="Q595" s="369">
        <v>49</v>
      </c>
      <c r="R595" s="369">
        <v>50</v>
      </c>
      <c r="S595" s="369">
        <v>46</v>
      </c>
    </row>
    <row r="596" spans="1:19" ht="12.75" customHeight="1" x14ac:dyDescent="0.2">
      <c r="A596" s="369">
        <v>2016</v>
      </c>
      <c r="B596" s="374">
        <v>42595</v>
      </c>
      <c r="C596" s="369">
        <v>37.000000000000007</v>
      </c>
      <c r="D596" s="369">
        <v>59.000000000000007</v>
      </c>
      <c r="E596" s="369">
        <v>38</v>
      </c>
      <c r="F596" s="369">
        <v>44.000000000000007</v>
      </c>
      <c r="G596" s="369" t="s">
        <v>71</v>
      </c>
      <c r="H596" s="369">
        <v>39</v>
      </c>
      <c r="I596" s="369">
        <v>26.000000000000004</v>
      </c>
      <c r="J596" s="369">
        <v>50</v>
      </c>
      <c r="K596" s="369">
        <v>57</v>
      </c>
      <c r="L596" s="369">
        <v>69</v>
      </c>
      <c r="M596" s="369">
        <v>37.000000000000007</v>
      </c>
      <c r="N596" s="369">
        <v>43</v>
      </c>
      <c r="O596" s="369">
        <v>54</v>
      </c>
      <c r="P596" s="369">
        <v>48</v>
      </c>
      <c r="Q596" s="369">
        <v>56</v>
      </c>
      <c r="R596" s="369" t="s">
        <v>71</v>
      </c>
      <c r="S596" s="369">
        <v>55</v>
      </c>
    </row>
    <row r="597" spans="1:19" ht="12.75" customHeight="1" x14ac:dyDescent="0.2">
      <c r="A597" s="369">
        <v>2016</v>
      </c>
      <c r="B597" s="374">
        <v>42596</v>
      </c>
      <c r="C597" s="369">
        <v>42</v>
      </c>
      <c r="D597" s="369">
        <v>44.000000000000007</v>
      </c>
      <c r="E597" s="369">
        <v>41</v>
      </c>
      <c r="F597" s="369">
        <v>44.000000000000007</v>
      </c>
      <c r="G597" s="369">
        <v>17</v>
      </c>
      <c r="H597" s="369">
        <v>44.000000000000007</v>
      </c>
      <c r="I597" s="369">
        <v>39</v>
      </c>
      <c r="J597" s="369">
        <v>33</v>
      </c>
      <c r="K597" s="369">
        <v>44.000000000000007</v>
      </c>
      <c r="L597" s="369">
        <v>45.000000000000007</v>
      </c>
      <c r="M597" s="369">
        <v>40</v>
      </c>
      <c r="N597" s="369">
        <v>49</v>
      </c>
      <c r="O597" s="369">
        <v>44.000000000000007</v>
      </c>
      <c r="P597" s="369">
        <v>33</v>
      </c>
      <c r="Q597" s="369">
        <v>46</v>
      </c>
      <c r="R597" s="369" t="s">
        <v>71</v>
      </c>
      <c r="S597" s="369">
        <v>43</v>
      </c>
    </row>
    <row r="598" spans="1:19" ht="12.75" customHeight="1" x14ac:dyDescent="0.2">
      <c r="A598" s="369">
        <v>2016</v>
      </c>
      <c r="B598" s="374">
        <v>42597</v>
      </c>
      <c r="C598" s="369">
        <v>61.000000000000007</v>
      </c>
      <c r="D598" s="369">
        <v>49</v>
      </c>
      <c r="E598" s="369">
        <v>56</v>
      </c>
      <c r="F598" s="369">
        <v>58</v>
      </c>
      <c r="G598" s="369">
        <v>36.000000000000007</v>
      </c>
      <c r="H598" s="369">
        <v>53.000000000000007</v>
      </c>
      <c r="I598" s="369">
        <v>40</v>
      </c>
      <c r="J598" s="369">
        <v>31</v>
      </c>
      <c r="K598" s="369">
        <v>50</v>
      </c>
      <c r="L598" s="369">
        <v>42</v>
      </c>
      <c r="M598" s="369">
        <v>49</v>
      </c>
      <c r="N598" s="369">
        <v>49</v>
      </c>
      <c r="O598" s="369">
        <v>44.000000000000007</v>
      </c>
      <c r="P598" s="369">
        <v>31</v>
      </c>
      <c r="Q598" s="369">
        <v>43</v>
      </c>
      <c r="R598" s="369">
        <v>48</v>
      </c>
      <c r="S598" s="369">
        <v>43</v>
      </c>
    </row>
    <row r="599" spans="1:19" ht="12.75" customHeight="1" x14ac:dyDescent="0.2">
      <c r="A599" s="369">
        <v>2016</v>
      </c>
      <c r="B599" s="374">
        <v>42598</v>
      </c>
      <c r="C599" s="369">
        <v>39</v>
      </c>
      <c r="D599" s="369">
        <v>46</v>
      </c>
      <c r="E599" s="369">
        <v>38</v>
      </c>
      <c r="F599" s="369">
        <v>43</v>
      </c>
      <c r="G599" s="369">
        <v>55</v>
      </c>
      <c r="H599" s="369">
        <v>42</v>
      </c>
      <c r="I599" s="369">
        <v>28</v>
      </c>
      <c r="J599" s="369">
        <v>38</v>
      </c>
      <c r="K599" s="369">
        <v>58</v>
      </c>
      <c r="L599" s="369">
        <v>48</v>
      </c>
      <c r="M599" s="369">
        <v>35</v>
      </c>
      <c r="N599" s="369">
        <v>41</v>
      </c>
      <c r="O599" s="369">
        <v>51.000000000000007</v>
      </c>
      <c r="P599" s="369">
        <v>56</v>
      </c>
      <c r="Q599" s="369">
        <v>50</v>
      </c>
      <c r="R599" s="369">
        <v>51.000000000000007</v>
      </c>
      <c r="S599" s="369">
        <v>56</v>
      </c>
    </row>
    <row r="600" spans="1:19" ht="12.75" customHeight="1" x14ac:dyDescent="0.2">
      <c r="A600" s="369">
        <v>2016</v>
      </c>
      <c r="B600" s="374">
        <v>42599</v>
      </c>
      <c r="C600" s="369">
        <v>51.000000000000007</v>
      </c>
      <c r="D600" s="369">
        <v>35</v>
      </c>
      <c r="E600" s="369">
        <v>44.000000000000007</v>
      </c>
      <c r="F600" s="369">
        <v>51.000000000000007</v>
      </c>
      <c r="G600" s="369">
        <v>34</v>
      </c>
      <c r="H600" s="369">
        <v>47</v>
      </c>
      <c r="I600" s="369">
        <v>49</v>
      </c>
      <c r="J600" s="369">
        <v>30</v>
      </c>
      <c r="K600" s="369">
        <v>43</v>
      </c>
      <c r="L600" s="369">
        <v>34</v>
      </c>
      <c r="M600" s="369">
        <v>47</v>
      </c>
      <c r="N600" s="369">
        <v>48</v>
      </c>
      <c r="O600" s="369">
        <v>36.000000000000007</v>
      </c>
      <c r="P600" s="369">
        <v>29</v>
      </c>
      <c r="Q600" s="369">
        <v>42</v>
      </c>
      <c r="R600" s="369">
        <v>45.000000000000007</v>
      </c>
      <c r="S600" s="369">
        <v>43</v>
      </c>
    </row>
    <row r="601" spans="1:19" ht="12.75" customHeight="1" x14ac:dyDescent="0.2">
      <c r="A601" s="369">
        <v>2016</v>
      </c>
      <c r="B601" s="374">
        <v>42600</v>
      </c>
      <c r="C601" s="369">
        <v>52.000000000000007</v>
      </c>
      <c r="D601" s="369">
        <v>44.000000000000007</v>
      </c>
      <c r="E601" s="369">
        <v>56</v>
      </c>
      <c r="F601" s="369">
        <v>56</v>
      </c>
      <c r="G601" s="369">
        <v>41</v>
      </c>
      <c r="H601" s="369">
        <v>50</v>
      </c>
      <c r="I601" s="369">
        <v>48</v>
      </c>
      <c r="J601" s="369">
        <v>34</v>
      </c>
      <c r="K601" s="369">
        <v>46</v>
      </c>
      <c r="L601" s="369">
        <v>47</v>
      </c>
      <c r="M601" s="369">
        <v>48</v>
      </c>
      <c r="N601" s="369">
        <v>60</v>
      </c>
      <c r="O601" s="369">
        <v>44.000000000000007</v>
      </c>
      <c r="P601" s="369">
        <v>40</v>
      </c>
      <c r="Q601" s="369">
        <v>44.000000000000007</v>
      </c>
      <c r="R601" s="369">
        <v>46</v>
      </c>
      <c r="S601" s="369">
        <v>42</v>
      </c>
    </row>
    <row r="602" spans="1:19" ht="12.75" customHeight="1" x14ac:dyDescent="0.2">
      <c r="A602" s="369">
        <v>2016</v>
      </c>
      <c r="B602" s="374">
        <v>42601</v>
      </c>
      <c r="C602" s="369">
        <v>56</v>
      </c>
      <c r="D602" s="369">
        <v>58</v>
      </c>
      <c r="E602" s="369">
        <v>63</v>
      </c>
      <c r="F602" s="369">
        <v>61.000000000000007</v>
      </c>
      <c r="G602" s="369">
        <v>41</v>
      </c>
      <c r="H602" s="369">
        <v>60</v>
      </c>
      <c r="I602" s="369">
        <v>64</v>
      </c>
      <c r="J602" s="369">
        <v>25</v>
      </c>
      <c r="K602" s="369">
        <v>48</v>
      </c>
      <c r="L602" s="369">
        <v>52.000000000000007</v>
      </c>
      <c r="M602" s="369">
        <v>60</v>
      </c>
      <c r="N602" s="369">
        <v>63</v>
      </c>
      <c r="O602" s="369">
        <v>51.000000000000007</v>
      </c>
      <c r="P602" s="369">
        <v>54</v>
      </c>
      <c r="Q602" s="369">
        <v>52.000000000000007</v>
      </c>
      <c r="R602" s="369">
        <v>66</v>
      </c>
      <c r="S602" s="369">
        <v>45.000000000000007</v>
      </c>
    </row>
    <row r="603" spans="1:19" ht="12.75" customHeight="1" x14ac:dyDescent="0.2">
      <c r="A603" s="369">
        <v>2016</v>
      </c>
      <c r="B603" s="374">
        <v>42602</v>
      </c>
      <c r="C603" s="369">
        <v>58</v>
      </c>
      <c r="D603" s="369">
        <v>53.000000000000007</v>
      </c>
      <c r="E603" s="369">
        <v>57</v>
      </c>
      <c r="F603" s="369">
        <v>59.000000000000007</v>
      </c>
      <c r="G603" s="369">
        <v>64</v>
      </c>
      <c r="H603" s="369">
        <v>57</v>
      </c>
      <c r="I603" s="369">
        <v>57</v>
      </c>
      <c r="J603" s="369">
        <v>56</v>
      </c>
      <c r="K603" s="369">
        <v>60</v>
      </c>
      <c r="L603" s="369">
        <v>54</v>
      </c>
      <c r="M603" s="369">
        <v>48</v>
      </c>
      <c r="N603" s="369">
        <v>57</v>
      </c>
      <c r="O603" s="369">
        <v>52.000000000000007</v>
      </c>
      <c r="P603" s="369">
        <v>56</v>
      </c>
      <c r="Q603" s="369">
        <v>58</v>
      </c>
      <c r="R603" s="369">
        <v>60</v>
      </c>
      <c r="S603" s="369">
        <v>57</v>
      </c>
    </row>
    <row r="604" spans="1:19" ht="12.75" customHeight="1" x14ac:dyDescent="0.2">
      <c r="A604" s="369">
        <v>2016</v>
      </c>
      <c r="B604" s="374">
        <v>42603</v>
      </c>
      <c r="C604" s="369">
        <v>41</v>
      </c>
      <c r="D604" s="369">
        <v>45.000000000000007</v>
      </c>
      <c r="E604" s="369">
        <v>46</v>
      </c>
      <c r="F604" s="369">
        <v>45.000000000000007</v>
      </c>
      <c r="G604" s="369">
        <v>42</v>
      </c>
      <c r="H604" s="369">
        <v>41</v>
      </c>
      <c r="I604" s="369">
        <v>43</v>
      </c>
      <c r="J604" s="369">
        <v>34</v>
      </c>
      <c r="K604" s="369">
        <v>44.000000000000007</v>
      </c>
      <c r="L604" s="369">
        <v>46</v>
      </c>
      <c r="M604" s="369">
        <v>38</v>
      </c>
      <c r="N604" s="369">
        <v>47</v>
      </c>
      <c r="O604" s="369">
        <v>44.000000000000007</v>
      </c>
      <c r="P604" s="369">
        <v>46</v>
      </c>
      <c r="Q604" s="369">
        <v>44.000000000000007</v>
      </c>
      <c r="R604" s="369">
        <v>46</v>
      </c>
      <c r="S604" s="369">
        <v>43</v>
      </c>
    </row>
    <row r="605" spans="1:19" ht="12.75" customHeight="1" x14ac:dyDescent="0.2">
      <c r="A605" s="369">
        <v>2016</v>
      </c>
      <c r="B605" s="374">
        <v>42604</v>
      </c>
      <c r="C605" s="369">
        <v>32</v>
      </c>
      <c r="D605" s="369">
        <v>29</v>
      </c>
      <c r="E605" s="369">
        <v>37.000000000000007</v>
      </c>
      <c r="F605" s="369">
        <v>33</v>
      </c>
      <c r="G605" s="369">
        <v>32</v>
      </c>
      <c r="H605" s="369">
        <v>33</v>
      </c>
      <c r="I605" s="369">
        <v>55</v>
      </c>
      <c r="J605" s="369">
        <v>26.000000000000004</v>
      </c>
      <c r="K605" s="369">
        <v>33</v>
      </c>
      <c r="L605" s="369">
        <v>30</v>
      </c>
      <c r="M605" s="369">
        <v>33</v>
      </c>
      <c r="N605" s="369">
        <v>32</v>
      </c>
      <c r="O605" s="369">
        <v>30</v>
      </c>
      <c r="P605" s="369">
        <v>31</v>
      </c>
      <c r="Q605" s="369">
        <v>35</v>
      </c>
      <c r="R605" s="369">
        <v>33</v>
      </c>
      <c r="S605" s="369">
        <v>33</v>
      </c>
    </row>
    <row r="606" spans="1:19" ht="12.75" customHeight="1" x14ac:dyDescent="0.2">
      <c r="A606" s="369">
        <v>2016</v>
      </c>
      <c r="B606" s="374">
        <v>42605</v>
      </c>
      <c r="C606" s="369">
        <v>56</v>
      </c>
      <c r="D606" s="369">
        <v>51.000000000000007</v>
      </c>
      <c r="E606" s="369">
        <v>46</v>
      </c>
      <c r="F606" s="369">
        <v>53.000000000000007</v>
      </c>
      <c r="G606" s="369">
        <v>48</v>
      </c>
      <c r="H606" s="369">
        <v>55</v>
      </c>
      <c r="I606" s="369">
        <v>52.000000000000007</v>
      </c>
      <c r="J606" s="369">
        <v>40</v>
      </c>
      <c r="K606" s="369">
        <v>48</v>
      </c>
      <c r="L606" s="369">
        <v>51.000000000000007</v>
      </c>
      <c r="M606" s="369">
        <v>50</v>
      </c>
      <c r="N606" s="369">
        <v>51.000000000000007</v>
      </c>
      <c r="O606" s="369">
        <v>49</v>
      </c>
      <c r="P606" s="369">
        <v>43</v>
      </c>
      <c r="Q606" s="369">
        <v>47</v>
      </c>
      <c r="R606" s="369">
        <v>48</v>
      </c>
      <c r="S606" s="369">
        <v>44.000000000000007</v>
      </c>
    </row>
    <row r="607" spans="1:19" ht="12.75" customHeight="1" x14ac:dyDescent="0.2">
      <c r="A607" s="369">
        <v>2016</v>
      </c>
      <c r="B607" s="374">
        <v>42606</v>
      </c>
      <c r="C607" s="369">
        <v>52.000000000000007</v>
      </c>
      <c r="D607" s="369">
        <v>64</v>
      </c>
      <c r="E607" s="369">
        <v>57</v>
      </c>
      <c r="F607" s="369">
        <v>60</v>
      </c>
      <c r="G607" s="369">
        <v>60</v>
      </c>
      <c r="H607" s="369">
        <v>55</v>
      </c>
      <c r="I607" s="369">
        <v>66</v>
      </c>
      <c r="J607" s="369">
        <v>55</v>
      </c>
      <c r="K607" s="369">
        <v>64</v>
      </c>
      <c r="L607" s="369">
        <v>72.000000000000014</v>
      </c>
      <c r="M607" s="369">
        <v>57</v>
      </c>
      <c r="N607" s="369">
        <v>63</v>
      </c>
      <c r="O607" s="369">
        <v>66</v>
      </c>
      <c r="P607" s="369">
        <v>61.000000000000007</v>
      </c>
      <c r="Q607" s="369">
        <v>76</v>
      </c>
      <c r="R607" s="369">
        <v>75</v>
      </c>
      <c r="S607" s="369">
        <v>70</v>
      </c>
    </row>
    <row r="608" spans="1:19" ht="12.75" customHeight="1" x14ac:dyDescent="0.2">
      <c r="A608" s="369">
        <v>2016</v>
      </c>
      <c r="B608" s="374">
        <v>42607</v>
      </c>
      <c r="C608" s="369">
        <v>46</v>
      </c>
      <c r="D608" s="369">
        <v>50</v>
      </c>
      <c r="E608" s="369">
        <v>48</v>
      </c>
      <c r="F608" s="369">
        <v>47</v>
      </c>
      <c r="G608" s="369">
        <v>56</v>
      </c>
      <c r="H608" s="369">
        <v>46</v>
      </c>
      <c r="I608" s="369">
        <v>56</v>
      </c>
      <c r="J608" s="369">
        <v>44.000000000000007</v>
      </c>
      <c r="K608" s="369">
        <v>60</v>
      </c>
      <c r="L608" s="369">
        <v>53.000000000000007</v>
      </c>
      <c r="M608" s="369">
        <v>49</v>
      </c>
      <c r="N608" s="369">
        <v>53.000000000000007</v>
      </c>
      <c r="O608" s="369">
        <v>55</v>
      </c>
      <c r="P608" s="369">
        <v>55</v>
      </c>
      <c r="Q608" s="369">
        <v>50</v>
      </c>
      <c r="R608" s="369">
        <v>55</v>
      </c>
      <c r="S608" s="369">
        <v>56</v>
      </c>
    </row>
    <row r="609" spans="1:19" ht="12.75" customHeight="1" x14ac:dyDescent="0.2">
      <c r="A609" s="369">
        <v>2016</v>
      </c>
      <c r="B609" s="374">
        <v>42608</v>
      </c>
      <c r="C609" s="369">
        <v>59.000000000000007</v>
      </c>
      <c r="D609" s="369">
        <v>41</v>
      </c>
      <c r="E609" s="369">
        <v>62</v>
      </c>
      <c r="F609" s="369">
        <v>57</v>
      </c>
      <c r="G609" s="369">
        <v>40</v>
      </c>
      <c r="H609" s="369">
        <v>56</v>
      </c>
      <c r="I609" s="369">
        <v>63</v>
      </c>
      <c r="J609" s="369">
        <v>34</v>
      </c>
      <c r="K609" s="369">
        <v>49</v>
      </c>
      <c r="L609" s="369">
        <v>43</v>
      </c>
      <c r="M609" s="369">
        <v>53.000000000000007</v>
      </c>
      <c r="N609" s="369">
        <v>56</v>
      </c>
      <c r="O609" s="369">
        <v>42</v>
      </c>
      <c r="P609" s="369">
        <v>37.000000000000007</v>
      </c>
      <c r="Q609" s="369">
        <v>48</v>
      </c>
      <c r="R609" s="369">
        <v>49</v>
      </c>
      <c r="S609" s="369" t="s">
        <v>71</v>
      </c>
    </row>
    <row r="610" spans="1:19" ht="12.75" customHeight="1" x14ac:dyDescent="0.2">
      <c r="A610" s="369">
        <v>2016</v>
      </c>
      <c r="B610" s="374">
        <v>42609</v>
      </c>
      <c r="C610" s="369">
        <v>43</v>
      </c>
      <c r="D610" s="369">
        <v>44.000000000000007</v>
      </c>
      <c r="E610" s="369">
        <v>44.000000000000007</v>
      </c>
      <c r="F610" s="369">
        <v>55</v>
      </c>
      <c r="G610" s="369">
        <v>66</v>
      </c>
      <c r="H610" s="369">
        <v>55</v>
      </c>
      <c r="I610" s="369" t="s">
        <v>71</v>
      </c>
      <c r="J610" s="369">
        <v>39</v>
      </c>
      <c r="K610" s="369">
        <v>53.000000000000007</v>
      </c>
      <c r="L610" s="369">
        <v>48</v>
      </c>
      <c r="M610" s="369">
        <v>49</v>
      </c>
      <c r="N610" s="369">
        <v>48</v>
      </c>
      <c r="O610" s="369">
        <v>44.000000000000007</v>
      </c>
      <c r="P610" s="369">
        <v>56</v>
      </c>
      <c r="Q610" s="369">
        <v>45.000000000000007</v>
      </c>
      <c r="R610" s="369" t="s">
        <v>71</v>
      </c>
      <c r="S610" s="369" t="s">
        <v>71</v>
      </c>
    </row>
    <row r="611" spans="1:19" ht="12.75" customHeight="1" x14ac:dyDescent="0.2">
      <c r="A611" s="369">
        <v>2016</v>
      </c>
      <c r="B611" s="374">
        <v>42610</v>
      </c>
      <c r="C611" s="369">
        <v>40</v>
      </c>
      <c r="D611" s="369">
        <v>38</v>
      </c>
      <c r="E611" s="369">
        <v>32</v>
      </c>
      <c r="F611" s="369">
        <v>48</v>
      </c>
      <c r="G611" s="369">
        <v>46</v>
      </c>
      <c r="H611" s="369">
        <v>43</v>
      </c>
      <c r="I611" s="369" t="s">
        <v>71</v>
      </c>
      <c r="J611" s="369">
        <v>47</v>
      </c>
      <c r="K611" s="369">
        <v>51.000000000000007</v>
      </c>
      <c r="L611" s="369">
        <v>50</v>
      </c>
      <c r="M611" s="369">
        <v>45.000000000000007</v>
      </c>
      <c r="N611" s="369">
        <v>31</v>
      </c>
      <c r="O611" s="369">
        <v>42</v>
      </c>
      <c r="P611" s="369">
        <v>47</v>
      </c>
      <c r="Q611" s="369">
        <v>45.000000000000007</v>
      </c>
      <c r="R611" s="369" t="s">
        <v>71</v>
      </c>
      <c r="S611" s="369">
        <v>48</v>
      </c>
    </row>
    <row r="612" spans="1:19" ht="12.75" customHeight="1" x14ac:dyDescent="0.2">
      <c r="A612" s="369">
        <v>2016</v>
      </c>
      <c r="B612" s="374">
        <v>42611</v>
      </c>
      <c r="C612" s="369">
        <v>64</v>
      </c>
      <c r="D612" s="369">
        <v>44.000000000000007</v>
      </c>
      <c r="E612" s="369">
        <v>49</v>
      </c>
      <c r="F612" s="369">
        <v>61.000000000000007</v>
      </c>
      <c r="G612" s="369">
        <v>40</v>
      </c>
      <c r="H612" s="369">
        <v>60</v>
      </c>
      <c r="I612" s="369">
        <v>54</v>
      </c>
      <c r="J612" s="369">
        <v>36.000000000000007</v>
      </c>
      <c r="K612" s="369">
        <v>52.000000000000007</v>
      </c>
      <c r="L612" s="369">
        <v>45.000000000000007</v>
      </c>
      <c r="M612" s="369">
        <v>62</v>
      </c>
      <c r="N612" s="369">
        <v>68</v>
      </c>
      <c r="O612" s="369">
        <v>42</v>
      </c>
      <c r="P612" s="369">
        <v>36.000000000000007</v>
      </c>
      <c r="Q612" s="369">
        <v>52.000000000000007</v>
      </c>
      <c r="R612" s="369">
        <v>53.000000000000007</v>
      </c>
      <c r="S612" s="369">
        <v>54</v>
      </c>
    </row>
    <row r="613" spans="1:19" ht="12.75" customHeight="1" x14ac:dyDescent="0.2">
      <c r="A613" s="369">
        <v>2016</v>
      </c>
      <c r="B613" s="374">
        <v>42612</v>
      </c>
      <c r="C613" s="369">
        <v>46</v>
      </c>
      <c r="D613" s="369">
        <v>36.000000000000007</v>
      </c>
      <c r="E613" s="369">
        <v>52.000000000000007</v>
      </c>
      <c r="F613" s="369">
        <v>65</v>
      </c>
      <c r="G613" s="369">
        <v>52.000000000000007</v>
      </c>
      <c r="H613" s="369">
        <v>61.000000000000007</v>
      </c>
      <c r="I613" s="369">
        <v>36.000000000000007</v>
      </c>
      <c r="J613" s="369">
        <v>44.000000000000007</v>
      </c>
      <c r="K613" s="369">
        <v>50</v>
      </c>
      <c r="L613" s="369">
        <v>48</v>
      </c>
      <c r="M613" s="369">
        <v>51.000000000000007</v>
      </c>
      <c r="N613" s="369">
        <v>34</v>
      </c>
      <c r="O613" s="369">
        <v>36.000000000000007</v>
      </c>
      <c r="P613" s="369">
        <v>54</v>
      </c>
      <c r="Q613" s="369">
        <v>51.000000000000007</v>
      </c>
      <c r="R613" s="369">
        <v>45.000000000000007</v>
      </c>
      <c r="S613" s="369">
        <v>54</v>
      </c>
    </row>
    <row r="614" spans="1:19" ht="12.75" customHeight="1" x14ac:dyDescent="0.2">
      <c r="A614" s="369">
        <v>2016</v>
      </c>
      <c r="B614" s="374">
        <v>42613</v>
      </c>
      <c r="C614" s="369">
        <v>56</v>
      </c>
      <c r="D614" s="369">
        <v>58</v>
      </c>
      <c r="E614" s="369">
        <v>55</v>
      </c>
      <c r="F614" s="369">
        <v>72.000000000000014</v>
      </c>
      <c r="G614" s="369">
        <v>62</v>
      </c>
      <c r="H614" s="369">
        <v>64</v>
      </c>
      <c r="I614" s="369">
        <v>64</v>
      </c>
      <c r="J614" s="369">
        <v>50</v>
      </c>
      <c r="K614" s="369">
        <v>64</v>
      </c>
      <c r="L614" s="369">
        <v>63</v>
      </c>
      <c r="M614" s="369">
        <v>55</v>
      </c>
      <c r="N614" s="369">
        <v>54</v>
      </c>
      <c r="O614" s="369">
        <v>57</v>
      </c>
      <c r="P614" s="369">
        <v>58</v>
      </c>
      <c r="Q614" s="369">
        <v>68</v>
      </c>
      <c r="R614" s="369">
        <v>67</v>
      </c>
      <c r="S614" s="369">
        <v>65</v>
      </c>
    </row>
    <row r="615" spans="1:19" ht="12.75" customHeight="1" x14ac:dyDescent="0.2">
      <c r="A615" s="369">
        <v>2016</v>
      </c>
      <c r="B615" s="374">
        <v>42614</v>
      </c>
      <c r="C615" s="369">
        <v>46</v>
      </c>
      <c r="D615" s="369">
        <v>30</v>
      </c>
      <c r="E615" s="369">
        <v>42</v>
      </c>
      <c r="F615" s="369">
        <v>43</v>
      </c>
      <c r="G615" s="369">
        <v>32</v>
      </c>
      <c r="H615" s="369">
        <v>39</v>
      </c>
      <c r="I615" s="369">
        <v>47</v>
      </c>
      <c r="J615" s="369">
        <v>20</v>
      </c>
      <c r="K615" s="369">
        <v>34</v>
      </c>
      <c r="L615" s="369">
        <v>33</v>
      </c>
      <c r="M615" s="369">
        <v>45.000000000000007</v>
      </c>
      <c r="N615" s="369">
        <v>47</v>
      </c>
      <c r="O615" s="369">
        <v>33</v>
      </c>
      <c r="P615" s="369">
        <v>36.000000000000007</v>
      </c>
      <c r="Q615" s="369">
        <v>36.000000000000007</v>
      </c>
      <c r="R615" s="369">
        <v>9.0000000000000018</v>
      </c>
      <c r="S615" s="369">
        <v>34</v>
      </c>
    </row>
    <row r="616" spans="1:19" ht="12.75" customHeight="1" x14ac:dyDescent="0.2">
      <c r="A616" s="369">
        <v>2016</v>
      </c>
      <c r="B616" s="374">
        <v>42615</v>
      </c>
      <c r="C616" s="369">
        <v>34</v>
      </c>
      <c r="D616" s="369">
        <v>32</v>
      </c>
      <c r="E616" s="369">
        <v>41</v>
      </c>
      <c r="F616" s="369">
        <v>34</v>
      </c>
      <c r="G616" s="369">
        <v>26.000000000000004</v>
      </c>
      <c r="H616" s="369">
        <v>35</v>
      </c>
      <c r="I616" s="369">
        <v>42</v>
      </c>
      <c r="J616" s="369">
        <v>16</v>
      </c>
      <c r="K616" s="369">
        <v>29</v>
      </c>
      <c r="L616" s="369">
        <v>30</v>
      </c>
      <c r="M616" s="369">
        <v>31</v>
      </c>
      <c r="N616" s="369">
        <v>39</v>
      </c>
      <c r="O616" s="369">
        <v>32</v>
      </c>
      <c r="P616" s="369">
        <v>30</v>
      </c>
      <c r="Q616" s="369">
        <v>31</v>
      </c>
      <c r="R616" s="369">
        <v>15.000000000000002</v>
      </c>
      <c r="S616" s="369">
        <v>29</v>
      </c>
    </row>
    <row r="617" spans="1:19" ht="12.75" customHeight="1" x14ac:dyDescent="0.2">
      <c r="A617" s="369">
        <v>2016</v>
      </c>
      <c r="B617" s="374">
        <v>42616</v>
      </c>
      <c r="C617" s="369">
        <v>24</v>
      </c>
      <c r="D617" s="369">
        <v>31</v>
      </c>
      <c r="E617" s="369">
        <v>25</v>
      </c>
      <c r="F617" s="369">
        <v>31</v>
      </c>
      <c r="G617" s="369">
        <v>31</v>
      </c>
      <c r="H617" s="369">
        <v>29</v>
      </c>
      <c r="I617" s="369">
        <v>26.000000000000004</v>
      </c>
      <c r="J617" s="369">
        <v>25</v>
      </c>
      <c r="K617" s="369">
        <v>35</v>
      </c>
      <c r="L617" s="369">
        <v>33</v>
      </c>
      <c r="M617" s="369">
        <v>25</v>
      </c>
      <c r="N617" s="369">
        <v>25</v>
      </c>
      <c r="O617" s="369">
        <v>32</v>
      </c>
      <c r="P617" s="369">
        <v>31</v>
      </c>
      <c r="Q617" s="369">
        <v>31</v>
      </c>
      <c r="R617" s="369">
        <v>15.000000000000002</v>
      </c>
      <c r="S617" s="369">
        <v>35</v>
      </c>
    </row>
    <row r="618" spans="1:19" ht="12.75" customHeight="1" x14ac:dyDescent="0.2">
      <c r="A618" s="369">
        <v>2016</v>
      </c>
      <c r="B618" s="374">
        <v>42617</v>
      </c>
      <c r="C618" s="369">
        <v>34</v>
      </c>
      <c r="D618" s="369">
        <v>35</v>
      </c>
      <c r="E618" s="369">
        <v>31</v>
      </c>
      <c r="F618" s="369">
        <v>49</v>
      </c>
      <c r="G618" s="369">
        <v>33</v>
      </c>
      <c r="H618" s="369">
        <v>46</v>
      </c>
      <c r="I618" s="369">
        <v>39</v>
      </c>
      <c r="J618" s="369">
        <v>27</v>
      </c>
      <c r="K618" s="369">
        <v>40</v>
      </c>
      <c r="L618" s="369">
        <v>35</v>
      </c>
      <c r="M618" s="369">
        <v>30</v>
      </c>
      <c r="N618" s="369">
        <v>32</v>
      </c>
      <c r="O618" s="369">
        <v>37.000000000000007</v>
      </c>
      <c r="P618" s="369">
        <v>31</v>
      </c>
      <c r="Q618" s="369">
        <v>45.000000000000007</v>
      </c>
      <c r="R618" s="369">
        <v>21</v>
      </c>
      <c r="S618" s="369">
        <v>45.000000000000007</v>
      </c>
    </row>
    <row r="619" spans="1:19" ht="12.75" customHeight="1" x14ac:dyDescent="0.2">
      <c r="A619" s="369">
        <v>2016</v>
      </c>
      <c r="B619" s="374">
        <v>42618</v>
      </c>
      <c r="C619" s="369">
        <v>36.000000000000007</v>
      </c>
      <c r="D619" s="369">
        <v>34</v>
      </c>
      <c r="E619" s="369">
        <v>35</v>
      </c>
      <c r="F619" s="369">
        <v>40</v>
      </c>
      <c r="G619" s="369">
        <v>31</v>
      </c>
      <c r="H619" s="369">
        <v>40</v>
      </c>
      <c r="I619" s="369">
        <v>33</v>
      </c>
      <c r="J619" s="369">
        <v>24</v>
      </c>
      <c r="K619" s="369">
        <v>31</v>
      </c>
      <c r="L619" s="369">
        <v>34</v>
      </c>
      <c r="M619" s="369">
        <v>39</v>
      </c>
      <c r="N619" s="369">
        <v>32</v>
      </c>
      <c r="O619" s="369">
        <v>34</v>
      </c>
      <c r="P619" s="369">
        <v>34</v>
      </c>
      <c r="Q619" s="369">
        <v>30</v>
      </c>
      <c r="R619" s="369" t="s">
        <v>71</v>
      </c>
      <c r="S619" s="369">
        <v>31</v>
      </c>
    </row>
    <row r="620" spans="1:19" ht="12.75" customHeight="1" x14ac:dyDescent="0.2">
      <c r="A620" s="369">
        <v>2016</v>
      </c>
      <c r="B620" s="374">
        <v>42619</v>
      </c>
      <c r="C620" s="369">
        <v>32</v>
      </c>
      <c r="D620" s="369">
        <v>31</v>
      </c>
      <c r="E620" s="369">
        <v>35</v>
      </c>
      <c r="F620" s="369">
        <v>35</v>
      </c>
      <c r="G620" s="369">
        <v>32</v>
      </c>
      <c r="H620" s="369">
        <v>37.000000000000007</v>
      </c>
      <c r="I620" s="369" t="s">
        <v>71</v>
      </c>
      <c r="J620" s="369">
        <v>22.000000000000004</v>
      </c>
      <c r="K620" s="369">
        <v>31</v>
      </c>
      <c r="L620" s="369">
        <v>30</v>
      </c>
      <c r="M620" s="369">
        <v>36.000000000000007</v>
      </c>
      <c r="N620" s="369">
        <v>26.000000000000004</v>
      </c>
      <c r="O620" s="369">
        <v>30</v>
      </c>
      <c r="P620" s="369">
        <v>32</v>
      </c>
      <c r="Q620" s="369">
        <v>30</v>
      </c>
      <c r="R620" s="369">
        <v>33</v>
      </c>
      <c r="S620" s="369">
        <v>31</v>
      </c>
    </row>
    <row r="621" spans="1:19" ht="12.75" customHeight="1" x14ac:dyDescent="0.2">
      <c r="A621" s="369">
        <v>2016</v>
      </c>
      <c r="B621" s="374">
        <v>42620</v>
      </c>
      <c r="C621" s="369">
        <v>41</v>
      </c>
      <c r="D621" s="369">
        <v>40</v>
      </c>
      <c r="E621" s="369">
        <v>47</v>
      </c>
      <c r="F621" s="369">
        <v>43</v>
      </c>
      <c r="G621" s="369">
        <v>39</v>
      </c>
      <c r="H621" s="369">
        <v>47</v>
      </c>
      <c r="I621" s="369">
        <v>47</v>
      </c>
      <c r="J621" s="369">
        <v>29</v>
      </c>
      <c r="K621" s="369">
        <v>42</v>
      </c>
      <c r="L621" s="369">
        <v>39</v>
      </c>
      <c r="M621" s="369">
        <v>46</v>
      </c>
      <c r="N621" s="369">
        <v>40</v>
      </c>
      <c r="O621" s="369">
        <v>40</v>
      </c>
      <c r="P621" s="369" t="s">
        <v>71</v>
      </c>
      <c r="Q621" s="369">
        <v>40</v>
      </c>
      <c r="R621" s="369">
        <v>44.000000000000007</v>
      </c>
      <c r="S621" s="369">
        <v>41</v>
      </c>
    </row>
    <row r="622" spans="1:19" ht="12.75" customHeight="1" x14ac:dyDescent="0.2">
      <c r="A622" s="369">
        <v>2016</v>
      </c>
      <c r="B622" s="374">
        <v>42621</v>
      </c>
      <c r="C622" s="369">
        <v>58</v>
      </c>
      <c r="D622" s="369">
        <v>51.000000000000007</v>
      </c>
      <c r="E622" s="369">
        <v>52.000000000000007</v>
      </c>
      <c r="F622" s="369">
        <v>58</v>
      </c>
      <c r="G622" s="369">
        <v>60</v>
      </c>
      <c r="H622" s="369">
        <v>61.000000000000007</v>
      </c>
      <c r="I622" s="369">
        <v>70</v>
      </c>
      <c r="J622" s="369">
        <v>48</v>
      </c>
      <c r="K622" s="369">
        <v>62</v>
      </c>
      <c r="L622" s="369">
        <v>64</v>
      </c>
      <c r="M622" s="369">
        <v>53.000000000000007</v>
      </c>
      <c r="N622" s="369">
        <v>44.000000000000007</v>
      </c>
      <c r="O622" s="369">
        <v>56</v>
      </c>
      <c r="P622" s="369" t="s">
        <v>71</v>
      </c>
      <c r="Q622" s="369">
        <v>61.000000000000007</v>
      </c>
      <c r="R622" s="369">
        <v>62</v>
      </c>
      <c r="S622" s="369">
        <v>61.000000000000007</v>
      </c>
    </row>
    <row r="623" spans="1:19" ht="12.75" customHeight="1" x14ac:dyDescent="0.2">
      <c r="A623" s="369">
        <v>2016</v>
      </c>
      <c r="B623" s="374">
        <v>42622</v>
      </c>
      <c r="C623" s="369">
        <v>62</v>
      </c>
      <c r="D623" s="369">
        <v>46</v>
      </c>
      <c r="E623" s="369">
        <v>55</v>
      </c>
      <c r="F623" s="369">
        <v>61.000000000000007</v>
      </c>
      <c r="G623" s="369">
        <v>41</v>
      </c>
      <c r="H623" s="369">
        <v>65</v>
      </c>
      <c r="I623" s="369">
        <v>65</v>
      </c>
      <c r="J623" s="369">
        <v>28</v>
      </c>
      <c r="K623" s="369">
        <v>50</v>
      </c>
      <c r="L623" s="369">
        <v>42</v>
      </c>
      <c r="M623" s="369">
        <v>55</v>
      </c>
      <c r="N623" s="369">
        <v>59.000000000000007</v>
      </c>
      <c r="O623" s="369">
        <v>45.000000000000007</v>
      </c>
      <c r="P623" s="369" t="s">
        <v>71</v>
      </c>
      <c r="Q623" s="369">
        <v>53.000000000000007</v>
      </c>
      <c r="R623" s="369">
        <v>52.000000000000007</v>
      </c>
      <c r="S623" s="369">
        <v>53.000000000000007</v>
      </c>
    </row>
    <row r="624" spans="1:19" ht="12.75" customHeight="1" x14ac:dyDescent="0.2">
      <c r="A624" s="369">
        <v>2016</v>
      </c>
      <c r="B624" s="374">
        <v>42623</v>
      </c>
      <c r="C624" s="369">
        <v>47</v>
      </c>
      <c r="D624" s="369">
        <v>57</v>
      </c>
      <c r="E624" s="369">
        <v>36.000000000000007</v>
      </c>
      <c r="F624" s="369">
        <v>55</v>
      </c>
      <c r="G624" s="369">
        <v>57</v>
      </c>
      <c r="H624" s="369">
        <v>52.000000000000007</v>
      </c>
      <c r="I624" s="369">
        <v>44.000000000000007</v>
      </c>
      <c r="J624" s="369">
        <v>49</v>
      </c>
      <c r="K624" s="369">
        <v>57</v>
      </c>
      <c r="L624" s="369">
        <v>56</v>
      </c>
      <c r="M624" s="369">
        <v>46</v>
      </c>
      <c r="N624" s="369">
        <v>39</v>
      </c>
      <c r="O624" s="369">
        <v>57</v>
      </c>
      <c r="P624" s="369" t="s">
        <v>71</v>
      </c>
      <c r="Q624" s="369">
        <v>61.000000000000007</v>
      </c>
      <c r="R624" s="369">
        <v>61.000000000000007</v>
      </c>
      <c r="S624" s="369">
        <v>60</v>
      </c>
    </row>
    <row r="625" spans="1:19" ht="12.75" customHeight="1" x14ac:dyDescent="0.2">
      <c r="A625" s="369">
        <v>2016</v>
      </c>
      <c r="B625" s="374">
        <v>42624</v>
      </c>
      <c r="C625" s="369">
        <v>41</v>
      </c>
      <c r="D625" s="369">
        <v>35</v>
      </c>
      <c r="E625" s="369">
        <v>43</v>
      </c>
      <c r="F625" s="369">
        <v>41</v>
      </c>
      <c r="G625" s="369">
        <v>35</v>
      </c>
      <c r="H625" s="369">
        <v>41</v>
      </c>
      <c r="I625" s="369">
        <v>39</v>
      </c>
      <c r="J625" s="369">
        <v>31</v>
      </c>
      <c r="K625" s="369">
        <v>39</v>
      </c>
      <c r="L625" s="369">
        <v>36.000000000000007</v>
      </c>
      <c r="M625" s="369">
        <v>39</v>
      </c>
      <c r="N625" s="369">
        <v>35</v>
      </c>
      <c r="O625" s="369">
        <v>35</v>
      </c>
      <c r="P625" s="369" t="s">
        <v>71</v>
      </c>
      <c r="Q625" s="369">
        <v>38</v>
      </c>
      <c r="R625" s="369">
        <v>38</v>
      </c>
      <c r="S625" s="369">
        <v>38</v>
      </c>
    </row>
    <row r="626" spans="1:19" ht="12.75" customHeight="1" x14ac:dyDescent="0.2">
      <c r="A626" s="369">
        <v>2016</v>
      </c>
      <c r="B626" s="374">
        <v>42625</v>
      </c>
      <c r="C626" s="369">
        <v>33</v>
      </c>
      <c r="D626" s="369">
        <v>34</v>
      </c>
      <c r="E626" s="369">
        <v>27</v>
      </c>
      <c r="F626" s="369">
        <v>44.000000000000007</v>
      </c>
      <c r="G626" s="369">
        <v>43</v>
      </c>
      <c r="H626" s="369">
        <v>45.000000000000007</v>
      </c>
      <c r="I626" s="369">
        <v>34</v>
      </c>
      <c r="J626" s="369">
        <v>29</v>
      </c>
      <c r="K626" s="369">
        <v>43</v>
      </c>
      <c r="L626" s="369">
        <v>32</v>
      </c>
      <c r="M626" s="369">
        <v>32</v>
      </c>
      <c r="N626" s="369">
        <v>28</v>
      </c>
      <c r="O626" s="369">
        <v>31</v>
      </c>
      <c r="P626" s="369" t="s">
        <v>71</v>
      </c>
      <c r="Q626" s="369">
        <v>40</v>
      </c>
      <c r="R626" s="369">
        <v>37.000000000000007</v>
      </c>
      <c r="S626" s="369">
        <v>38</v>
      </c>
    </row>
    <row r="627" spans="1:19" ht="12.75" customHeight="1" x14ac:dyDescent="0.2">
      <c r="A627" s="369">
        <v>2016</v>
      </c>
      <c r="B627" s="374">
        <v>42626</v>
      </c>
      <c r="C627" s="369">
        <v>46</v>
      </c>
      <c r="D627" s="369">
        <v>41</v>
      </c>
      <c r="E627" s="369">
        <v>47</v>
      </c>
      <c r="F627" s="369">
        <v>46</v>
      </c>
      <c r="G627" s="369">
        <v>57</v>
      </c>
      <c r="H627" s="369">
        <v>48</v>
      </c>
      <c r="I627" s="369">
        <v>44.000000000000007</v>
      </c>
      <c r="J627" s="369">
        <v>43</v>
      </c>
      <c r="K627" s="369">
        <v>58</v>
      </c>
      <c r="L627" s="369">
        <v>42</v>
      </c>
      <c r="M627" s="369">
        <v>45.000000000000007</v>
      </c>
      <c r="N627" s="369">
        <v>42</v>
      </c>
      <c r="O627" s="369">
        <v>40</v>
      </c>
      <c r="P627" s="369" t="s">
        <v>71</v>
      </c>
      <c r="Q627" s="369">
        <v>52.000000000000007</v>
      </c>
      <c r="R627" s="369">
        <v>54</v>
      </c>
      <c r="S627" s="369">
        <v>55</v>
      </c>
    </row>
    <row r="628" spans="1:19" ht="12.75" customHeight="1" x14ac:dyDescent="0.2">
      <c r="A628" s="369">
        <v>2016</v>
      </c>
      <c r="B628" s="374">
        <v>42627</v>
      </c>
      <c r="C628" s="369">
        <v>69</v>
      </c>
      <c r="D628" s="369">
        <v>55</v>
      </c>
      <c r="E628" s="369">
        <v>52.000000000000007</v>
      </c>
      <c r="F628" s="369">
        <v>68</v>
      </c>
      <c r="G628" s="369">
        <v>56</v>
      </c>
      <c r="H628" s="369">
        <v>69</v>
      </c>
      <c r="I628" s="369">
        <v>71.000000000000014</v>
      </c>
      <c r="J628" s="369">
        <v>47</v>
      </c>
      <c r="K628" s="369">
        <v>62</v>
      </c>
      <c r="L628" s="369">
        <v>59.000000000000007</v>
      </c>
      <c r="M628" s="369">
        <v>60</v>
      </c>
      <c r="N628" s="369">
        <v>52.000000000000007</v>
      </c>
      <c r="O628" s="369">
        <v>60</v>
      </c>
      <c r="P628" s="369">
        <v>51.000000000000007</v>
      </c>
      <c r="Q628" s="369">
        <v>62</v>
      </c>
      <c r="R628" s="369">
        <v>62</v>
      </c>
      <c r="S628" s="369">
        <v>62</v>
      </c>
    </row>
    <row r="629" spans="1:19" ht="12.75" customHeight="1" x14ac:dyDescent="0.2">
      <c r="A629" s="369">
        <v>2016</v>
      </c>
      <c r="B629" s="374">
        <v>42628</v>
      </c>
      <c r="C629" s="369">
        <v>36.000000000000007</v>
      </c>
      <c r="D629" s="369">
        <v>32</v>
      </c>
      <c r="E629" s="369">
        <v>31</v>
      </c>
      <c r="F629" s="369">
        <v>37.000000000000007</v>
      </c>
      <c r="G629" s="369">
        <v>36.000000000000007</v>
      </c>
      <c r="H629" s="369">
        <v>35</v>
      </c>
      <c r="I629" s="369">
        <v>38</v>
      </c>
      <c r="J629" s="369">
        <v>25</v>
      </c>
      <c r="K629" s="369">
        <v>41</v>
      </c>
      <c r="L629" s="369">
        <v>37.000000000000007</v>
      </c>
      <c r="M629" s="369">
        <v>32</v>
      </c>
      <c r="N629" s="369">
        <v>34</v>
      </c>
      <c r="O629" s="369">
        <v>34</v>
      </c>
      <c r="P629" s="369">
        <v>35</v>
      </c>
      <c r="Q629" s="369">
        <v>37.000000000000007</v>
      </c>
      <c r="R629" s="369">
        <v>37.000000000000007</v>
      </c>
      <c r="S629" s="369">
        <v>42</v>
      </c>
    </row>
    <row r="630" spans="1:19" ht="12.75" customHeight="1" x14ac:dyDescent="0.2">
      <c r="A630" s="369">
        <v>2016</v>
      </c>
      <c r="B630" s="374">
        <v>42629</v>
      </c>
      <c r="C630" s="369">
        <v>32</v>
      </c>
      <c r="D630" s="369">
        <v>34</v>
      </c>
      <c r="E630" s="369">
        <v>29</v>
      </c>
      <c r="F630" s="369">
        <v>39</v>
      </c>
      <c r="G630" s="369">
        <v>39</v>
      </c>
      <c r="H630" s="369">
        <v>37.000000000000007</v>
      </c>
      <c r="I630" s="369">
        <v>35</v>
      </c>
      <c r="J630" s="369">
        <v>45.000000000000007</v>
      </c>
      <c r="K630" s="369">
        <v>42</v>
      </c>
      <c r="L630" s="369">
        <v>34</v>
      </c>
      <c r="M630" s="369">
        <v>30</v>
      </c>
      <c r="N630" s="369">
        <v>29</v>
      </c>
      <c r="O630" s="369">
        <v>33</v>
      </c>
      <c r="P630" s="369">
        <v>33</v>
      </c>
      <c r="Q630" s="369">
        <v>38</v>
      </c>
      <c r="R630" s="369">
        <v>38</v>
      </c>
      <c r="S630" s="369">
        <v>41</v>
      </c>
    </row>
    <row r="631" spans="1:19" ht="12.75" customHeight="1" x14ac:dyDescent="0.2">
      <c r="A631" s="369">
        <v>2016</v>
      </c>
      <c r="B631" s="374">
        <v>42630</v>
      </c>
      <c r="C631" s="369">
        <v>35</v>
      </c>
      <c r="D631" s="369">
        <v>32</v>
      </c>
      <c r="E631" s="369">
        <v>33</v>
      </c>
      <c r="F631" s="369">
        <v>44.000000000000007</v>
      </c>
      <c r="G631" s="369">
        <v>43</v>
      </c>
      <c r="H631" s="369">
        <v>41</v>
      </c>
      <c r="I631" s="369">
        <v>35</v>
      </c>
      <c r="J631" s="369">
        <v>43</v>
      </c>
      <c r="K631" s="369">
        <v>44.000000000000007</v>
      </c>
      <c r="L631" s="369">
        <v>33</v>
      </c>
      <c r="M631" s="369">
        <v>35</v>
      </c>
      <c r="N631" s="369">
        <v>28</v>
      </c>
      <c r="O631" s="369">
        <v>34</v>
      </c>
      <c r="P631" s="369">
        <v>43</v>
      </c>
      <c r="Q631" s="369">
        <v>37.000000000000007</v>
      </c>
      <c r="R631" s="369">
        <v>38</v>
      </c>
      <c r="S631" s="369">
        <v>42</v>
      </c>
    </row>
    <row r="632" spans="1:19" ht="12.75" customHeight="1" x14ac:dyDescent="0.2">
      <c r="A632" s="369">
        <v>2016</v>
      </c>
      <c r="B632" s="374">
        <v>42631</v>
      </c>
      <c r="C632" s="369">
        <v>28</v>
      </c>
      <c r="D632" s="369">
        <v>29</v>
      </c>
      <c r="E632" s="369">
        <v>28</v>
      </c>
      <c r="F632" s="369">
        <v>32</v>
      </c>
      <c r="G632" s="369">
        <v>38</v>
      </c>
      <c r="H632" s="369">
        <v>30</v>
      </c>
      <c r="I632" s="369">
        <v>29</v>
      </c>
      <c r="J632" s="369">
        <v>29</v>
      </c>
      <c r="K632" s="369">
        <v>37.000000000000007</v>
      </c>
      <c r="L632" s="369">
        <v>32</v>
      </c>
      <c r="M632" s="369">
        <v>25</v>
      </c>
      <c r="N632" s="369">
        <v>27</v>
      </c>
      <c r="O632" s="369">
        <v>31</v>
      </c>
      <c r="P632" s="369">
        <v>36.000000000000007</v>
      </c>
      <c r="Q632" s="369">
        <v>34</v>
      </c>
      <c r="R632" s="369">
        <v>37.000000000000007</v>
      </c>
      <c r="S632" s="369">
        <v>39</v>
      </c>
    </row>
    <row r="633" spans="1:19" ht="12.75" customHeight="1" x14ac:dyDescent="0.2">
      <c r="A633" s="369">
        <v>2016</v>
      </c>
      <c r="B633" s="374">
        <v>42632</v>
      </c>
      <c r="C633" s="369">
        <v>26.000000000000004</v>
      </c>
      <c r="D633" s="369">
        <v>21</v>
      </c>
      <c r="E633" s="369">
        <v>33</v>
      </c>
      <c r="F633" s="369">
        <v>23</v>
      </c>
      <c r="G633" s="369">
        <v>23</v>
      </c>
      <c r="H633" s="369">
        <v>21</v>
      </c>
      <c r="I633" s="369">
        <v>29</v>
      </c>
      <c r="J633" s="369">
        <v>18.000000000000004</v>
      </c>
      <c r="K633" s="369">
        <v>24</v>
      </c>
      <c r="L633" s="369">
        <v>11.000000000000002</v>
      </c>
      <c r="M633" s="369">
        <v>21</v>
      </c>
      <c r="N633" s="369">
        <v>27</v>
      </c>
      <c r="O633" s="369">
        <v>10</v>
      </c>
      <c r="P633" s="369">
        <v>16</v>
      </c>
      <c r="Q633" s="369">
        <v>21</v>
      </c>
      <c r="R633" s="369">
        <v>23</v>
      </c>
      <c r="S633" s="369">
        <v>24</v>
      </c>
    </row>
    <row r="634" spans="1:19" ht="12.75" customHeight="1" x14ac:dyDescent="0.2">
      <c r="A634" s="369">
        <v>2016</v>
      </c>
      <c r="B634" s="374">
        <v>42633</v>
      </c>
      <c r="C634" s="369">
        <v>27</v>
      </c>
      <c r="D634" s="369">
        <v>33</v>
      </c>
      <c r="E634" s="369">
        <v>29</v>
      </c>
      <c r="F634" s="369">
        <v>41</v>
      </c>
      <c r="G634" s="369">
        <v>37.000000000000007</v>
      </c>
      <c r="H634" s="369">
        <v>32</v>
      </c>
      <c r="I634" s="369">
        <v>27</v>
      </c>
      <c r="J634" s="369">
        <v>23</v>
      </c>
      <c r="K634" s="369">
        <v>43</v>
      </c>
      <c r="L634" s="369">
        <v>41</v>
      </c>
      <c r="M634" s="369">
        <v>14</v>
      </c>
      <c r="N634" s="369">
        <v>30</v>
      </c>
      <c r="O634" s="369">
        <v>36.000000000000007</v>
      </c>
      <c r="P634" s="369">
        <v>37.000000000000007</v>
      </c>
      <c r="Q634" s="369">
        <v>37.000000000000007</v>
      </c>
      <c r="R634" s="369">
        <v>40</v>
      </c>
      <c r="S634" s="369">
        <v>41</v>
      </c>
    </row>
    <row r="635" spans="1:19" ht="12.75" customHeight="1" x14ac:dyDescent="0.2">
      <c r="A635" s="369">
        <v>2016</v>
      </c>
      <c r="B635" s="374">
        <v>42634</v>
      </c>
      <c r="C635" s="369">
        <v>44.000000000000007</v>
      </c>
      <c r="D635" s="369">
        <v>46</v>
      </c>
      <c r="E635" s="369">
        <v>51.000000000000007</v>
      </c>
      <c r="F635" s="369">
        <v>57</v>
      </c>
      <c r="G635" s="369">
        <v>46</v>
      </c>
      <c r="H635" s="369">
        <v>48</v>
      </c>
      <c r="I635" s="369">
        <v>48</v>
      </c>
      <c r="J635" s="369">
        <v>22.000000000000004</v>
      </c>
      <c r="K635" s="369">
        <v>51.000000000000007</v>
      </c>
      <c r="L635" s="369">
        <v>44.000000000000007</v>
      </c>
      <c r="M635" s="369">
        <v>42</v>
      </c>
      <c r="N635" s="369">
        <v>43</v>
      </c>
      <c r="O635" s="369">
        <v>47</v>
      </c>
      <c r="P635" s="369">
        <v>47</v>
      </c>
      <c r="Q635" s="369">
        <v>53.000000000000007</v>
      </c>
      <c r="R635" s="369">
        <v>47</v>
      </c>
      <c r="S635" s="369" t="s">
        <v>71</v>
      </c>
    </row>
    <row r="636" spans="1:19" ht="12.75" customHeight="1" x14ac:dyDescent="0.2">
      <c r="A636" s="369">
        <v>2016</v>
      </c>
      <c r="B636" s="374">
        <v>42635</v>
      </c>
      <c r="C636" s="369">
        <v>48</v>
      </c>
      <c r="D636" s="369">
        <v>41</v>
      </c>
      <c r="E636" s="369">
        <v>52.000000000000007</v>
      </c>
      <c r="F636" s="369">
        <v>60</v>
      </c>
      <c r="G636" s="369">
        <v>51.000000000000007</v>
      </c>
      <c r="H636" s="369">
        <v>59.000000000000007</v>
      </c>
      <c r="I636" s="369">
        <v>56</v>
      </c>
      <c r="J636" s="369">
        <v>49</v>
      </c>
      <c r="K636" s="369">
        <v>54</v>
      </c>
      <c r="L636" s="369">
        <v>48</v>
      </c>
      <c r="M636" s="369">
        <v>49</v>
      </c>
      <c r="N636" s="369">
        <v>48</v>
      </c>
      <c r="O636" s="369">
        <v>33</v>
      </c>
      <c r="P636" s="369">
        <v>50</v>
      </c>
      <c r="Q636" s="369">
        <v>50</v>
      </c>
      <c r="R636" s="369">
        <v>50</v>
      </c>
      <c r="S636" s="369">
        <v>55</v>
      </c>
    </row>
    <row r="637" spans="1:19" ht="12.75" customHeight="1" x14ac:dyDescent="0.2">
      <c r="A637" s="369">
        <v>2016</v>
      </c>
      <c r="B637" s="374">
        <v>42636</v>
      </c>
      <c r="C637" s="369">
        <v>76</v>
      </c>
      <c r="D637" s="369">
        <v>66</v>
      </c>
      <c r="E637" s="369">
        <v>33</v>
      </c>
      <c r="F637" s="369">
        <v>78</v>
      </c>
      <c r="G637" s="369">
        <v>66</v>
      </c>
      <c r="H637" s="369">
        <v>79</v>
      </c>
      <c r="I637" s="369">
        <v>77</v>
      </c>
      <c r="J637" s="369">
        <v>52.000000000000007</v>
      </c>
      <c r="K637" s="369">
        <v>78</v>
      </c>
      <c r="L637" s="369">
        <v>69</v>
      </c>
      <c r="M637" s="369">
        <v>69</v>
      </c>
      <c r="N637" s="369">
        <v>38</v>
      </c>
      <c r="O637" s="369">
        <v>62</v>
      </c>
      <c r="P637" s="369">
        <v>64</v>
      </c>
      <c r="Q637" s="369">
        <v>70</v>
      </c>
      <c r="R637" s="369">
        <v>69</v>
      </c>
      <c r="S637" s="369">
        <v>75</v>
      </c>
    </row>
    <row r="638" spans="1:19" ht="12.75" customHeight="1" x14ac:dyDescent="0.2">
      <c r="A638" s="369">
        <v>2016</v>
      </c>
      <c r="B638" s="374">
        <v>42637</v>
      </c>
      <c r="C638" s="369">
        <v>17</v>
      </c>
      <c r="D638" s="369">
        <v>33</v>
      </c>
      <c r="E638" s="369">
        <v>17</v>
      </c>
      <c r="F638" s="369">
        <v>24</v>
      </c>
      <c r="G638" s="369">
        <v>32</v>
      </c>
      <c r="H638" s="369">
        <v>20</v>
      </c>
      <c r="I638" s="369">
        <v>25</v>
      </c>
      <c r="J638" s="369">
        <v>25</v>
      </c>
      <c r="K638" s="369">
        <v>31</v>
      </c>
      <c r="L638" s="369">
        <v>33</v>
      </c>
      <c r="M638" s="369">
        <v>12</v>
      </c>
      <c r="N638" s="369">
        <v>26.000000000000004</v>
      </c>
      <c r="O638" s="369">
        <v>31</v>
      </c>
      <c r="P638" s="369">
        <v>31</v>
      </c>
      <c r="Q638" s="369">
        <v>27</v>
      </c>
      <c r="R638" s="369">
        <v>32</v>
      </c>
      <c r="S638" s="369">
        <v>30</v>
      </c>
    </row>
    <row r="639" spans="1:19" ht="12.75" customHeight="1" x14ac:dyDescent="0.2">
      <c r="A639" s="369">
        <v>2016</v>
      </c>
      <c r="B639" s="374">
        <v>42638</v>
      </c>
      <c r="C639" s="369">
        <v>31</v>
      </c>
      <c r="D639" s="369">
        <v>35</v>
      </c>
      <c r="E639" s="369">
        <v>33</v>
      </c>
      <c r="F639" s="369">
        <v>37.000000000000007</v>
      </c>
      <c r="G639" s="369">
        <v>33</v>
      </c>
      <c r="H639" s="369">
        <v>35</v>
      </c>
      <c r="I639" s="369">
        <v>34</v>
      </c>
      <c r="J639" s="369">
        <v>26.000000000000004</v>
      </c>
      <c r="K639" s="369">
        <v>32</v>
      </c>
      <c r="L639" s="369">
        <v>36.000000000000007</v>
      </c>
      <c r="M639" s="369">
        <v>33</v>
      </c>
      <c r="N639" s="369">
        <v>34</v>
      </c>
      <c r="O639" s="369">
        <v>33</v>
      </c>
      <c r="P639" s="369">
        <v>33</v>
      </c>
      <c r="Q639" s="369">
        <v>30</v>
      </c>
      <c r="R639" s="369">
        <v>34</v>
      </c>
      <c r="S639" s="369">
        <v>32</v>
      </c>
    </row>
    <row r="640" spans="1:19" ht="12.75" customHeight="1" x14ac:dyDescent="0.2">
      <c r="A640" s="369">
        <v>2016</v>
      </c>
      <c r="B640" s="374">
        <v>42639</v>
      </c>
      <c r="C640" s="369">
        <v>39</v>
      </c>
      <c r="D640" s="369">
        <v>43</v>
      </c>
      <c r="E640" s="369">
        <v>41</v>
      </c>
      <c r="F640" s="369">
        <v>41</v>
      </c>
      <c r="G640" s="369">
        <v>43</v>
      </c>
      <c r="H640" s="369">
        <v>40</v>
      </c>
      <c r="I640" s="369">
        <v>43</v>
      </c>
      <c r="J640" s="369">
        <v>37.000000000000007</v>
      </c>
      <c r="K640" s="369">
        <v>45.000000000000007</v>
      </c>
      <c r="L640" s="369">
        <v>45.000000000000007</v>
      </c>
      <c r="M640" s="369">
        <v>39</v>
      </c>
      <c r="N640" s="369">
        <v>40</v>
      </c>
      <c r="O640" s="369">
        <v>37.000000000000007</v>
      </c>
      <c r="P640" s="369">
        <v>43</v>
      </c>
      <c r="Q640" s="369">
        <v>40</v>
      </c>
      <c r="R640" s="369">
        <v>43</v>
      </c>
      <c r="S640" s="369">
        <v>42</v>
      </c>
    </row>
    <row r="641" spans="1:19" ht="12.75" customHeight="1" x14ac:dyDescent="0.2">
      <c r="A641" s="369">
        <v>2016</v>
      </c>
      <c r="B641" s="374">
        <v>42640</v>
      </c>
      <c r="C641" s="369">
        <v>28</v>
      </c>
      <c r="D641" s="369">
        <v>32</v>
      </c>
      <c r="E641" s="369">
        <v>22.000000000000004</v>
      </c>
      <c r="F641" s="369">
        <v>38</v>
      </c>
      <c r="G641" s="369">
        <v>40</v>
      </c>
      <c r="H641" s="369">
        <v>37.000000000000007</v>
      </c>
      <c r="I641" s="369">
        <v>36.000000000000007</v>
      </c>
      <c r="J641" s="369">
        <v>35</v>
      </c>
      <c r="K641" s="369">
        <v>40</v>
      </c>
      <c r="L641" s="369">
        <v>38</v>
      </c>
      <c r="M641" s="369">
        <v>19</v>
      </c>
      <c r="N641" s="369">
        <v>31</v>
      </c>
      <c r="O641" s="369">
        <v>35</v>
      </c>
      <c r="P641" s="369">
        <v>46</v>
      </c>
      <c r="Q641" s="369">
        <v>38</v>
      </c>
      <c r="R641" s="369">
        <v>39</v>
      </c>
      <c r="S641" s="369">
        <v>41</v>
      </c>
    </row>
    <row r="642" spans="1:19" ht="12.75" customHeight="1" x14ac:dyDescent="0.2">
      <c r="A642" s="369">
        <v>2016</v>
      </c>
      <c r="B642" s="374">
        <v>42641</v>
      </c>
      <c r="C642" s="369">
        <v>32</v>
      </c>
      <c r="D642" s="369">
        <v>28</v>
      </c>
      <c r="E642" s="369">
        <v>37.000000000000007</v>
      </c>
      <c r="F642" s="369">
        <v>31</v>
      </c>
      <c r="G642" s="369">
        <v>33</v>
      </c>
      <c r="H642" s="369">
        <v>28</v>
      </c>
      <c r="I642" s="369">
        <v>36.000000000000007</v>
      </c>
      <c r="J642" s="369">
        <v>21</v>
      </c>
      <c r="K642" s="369">
        <v>30</v>
      </c>
      <c r="L642" s="369">
        <v>32</v>
      </c>
      <c r="M642" s="369">
        <v>31</v>
      </c>
      <c r="N642" s="369">
        <v>28</v>
      </c>
      <c r="O642" s="369">
        <v>27</v>
      </c>
      <c r="P642" s="369">
        <v>31</v>
      </c>
      <c r="Q642" s="369">
        <v>32</v>
      </c>
      <c r="R642" s="369">
        <v>33</v>
      </c>
      <c r="S642" s="369">
        <v>35</v>
      </c>
    </row>
    <row r="643" spans="1:19" ht="12.75" customHeight="1" x14ac:dyDescent="0.2">
      <c r="A643" s="369">
        <v>2016</v>
      </c>
      <c r="B643" s="374">
        <v>42642</v>
      </c>
      <c r="C643" s="369">
        <v>27</v>
      </c>
      <c r="D643" s="369">
        <v>23</v>
      </c>
      <c r="E643" s="369">
        <v>28</v>
      </c>
      <c r="F643" s="369">
        <v>26.000000000000004</v>
      </c>
      <c r="G643" s="369">
        <v>28</v>
      </c>
      <c r="H643" s="369">
        <v>27</v>
      </c>
      <c r="I643" s="369">
        <v>32</v>
      </c>
      <c r="J643" s="369">
        <v>13.000000000000002</v>
      </c>
      <c r="K643" s="369">
        <v>24</v>
      </c>
      <c r="L643" s="369">
        <v>31</v>
      </c>
      <c r="M643" s="369">
        <v>26.000000000000004</v>
      </c>
      <c r="N643" s="369">
        <v>25</v>
      </c>
      <c r="O643" s="369">
        <v>22.000000000000004</v>
      </c>
      <c r="P643" s="369">
        <v>28</v>
      </c>
      <c r="Q643" s="369">
        <v>24</v>
      </c>
      <c r="R643" s="369">
        <v>26.000000000000004</v>
      </c>
      <c r="S643" s="369">
        <v>25</v>
      </c>
    </row>
    <row r="644" spans="1:19" ht="12.75" customHeight="1" x14ac:dyDescent="0.2">
      <c r="A644" s="369">
        <v>2016</v>
      </c>
      <c r="B644" s="374">
        <v>42643</v>
      </c>
      <c r="C644" s="369">
        <v>27</v>
      </c>
      <c r="D644" s="369">
        <v>18.000000000000004</v>
      </c>
      <c r="E644" s="369">
        <v>32</v>
      </c>
      <c r="F644" s="369">
        <v>22.000000000000004</v>
      </c>
      <c r="G644" s="369">
        <v>24</v>
      </c>
      <c r="H644" s="369">
        <v>23</v>
      </c>
      <c r="I644" s="369">
        <v>30</v>
      </c>
      <c r="J644" s="369">
        <v>16</v>
      </c>
      <c r="K644" s="369">
        <v>21</v>
      </c>
      <c r="L644" s="369">
        <v>22.000000000000004</v>
      </c>
      <c r="M644" s="369">
        <v>27</v>
      </c>
      <c r="N644" s="369">
        <v>24</v>
      </c>
      <c r="O644" s="369">
        <v>20</v>
      </c>
      <c r="P644" s="369">
        <v>24</v>
      </c>
      <c r="Q644" s="369">
        <v>18.000000000000004</v>
      </c>
      <c r="R644" s="369">
        <v>17</v>
      </c>
      <c r="S644" s="369">
        <v>20</v>
      </c>
    </row>
    <row r="645" spans="1:19" ht="12.75" customHeight="1" x14ac:dyDescent="0.2">
      <c r="A645" s="369">
        <v>2016</v>
      </c>
      <c r="B645" s="374">
        <v>42644</v>
      </c>
      <c r="C645" s="369">
        <v>27</v>
      </c>
      <c r="D645" s="369">
        <v>16</v>
      </c>
      <c r="E645" s="369">
        <v>34</v>
      </c>
      <c r="F645" s="369">
        <v>18.000000000000004</v>
      </c>
      <c r="G645" s="369">
        <v>21</v>
      </c>
      <c r="H645" s="369">
        <v>19</v>
      </c>
      <c r="I645" s="369">
        <v>27</v>
      </c>
      <c r="J645" s="369">
        <v>14</v>
      </c>
      <c r="K645" s="369">
        <v>19</v>
      </c>
      <c r="L645" s="369">
        <v>22.000000000000004</v>
      </c>
      <c r="M645" s="369">
        <v>31</v>
      </c>
      <c r="N645" s="369">
        <v>22.000000000000004</v>
      </c>
      <c r="O645" s="369">
        <v>18.000000000000004</v>
      </c>
      <c r="P645" s="369">
        <v>21</v>
      </c>
      <c r="Q645" s="369">
        <v>17</v>
      </c>
      <c r="R645" s="369">
        <v>17</v>
      </c>
      <c r="S645" s="369">
        <v>16</v>
      </c>
    </row>
    <row r="646" spans="1:19" ht="12.75" customHeight="1" x14ac:dyDescent="0.2">
      <c r="A646" s="369">
        <v>2016</v>
      </c>
      <c r="B646" s="374">
        <v>42645</v>
      </c>
      <c r="C646" s="369">
        <v>22.000000000000004</v>
      </c>
      <c r="D646" s="369">
        <v>10</v>
      </c>
      <c r="E646" s="369">
        <v>28</v>
      </c>
      <c r="F646" s="369">
        <v>14</v>
      </c>
      <c r="G646" s="369">
        <v>17</v>
      </c>
      <c r="H646" s="369">
        <v>17</v>
      </c>
      <c r="I646" s="369">
        <v>22.000000000000004</v>
      </c>
      <c r="J646" s="369">
        <v>11.000000000000002</v>
      </c>
      <c r="K646" s="369">
        <v>15.000000000000002</v>
      </c>
      <c r="L646" s="369">
        <v>15.000000000000002</v>
      </c>
      <c r="M646" s="369">
        <v>27</v>
      </c>
      <c r="N646" s="369">
        <v>18.000000000000004</v>
      </c>
      <c r="O646" s="369">
        <v>12</v>
      </c>
      <c r="P646" s="369">
        <v>16</v>
      </c>
      <c r="Q646" s="369">
        <v>12</v>
      </c>
      <c r="R646" s="369">
        <v>12</v>
      </c>
      <c r="S646" s="369">
        <v>14</v>
      </c>
    </row>
    <row r="647" spans="1:19" ht="12.75" customHeight="1" x14ac:dyDescent="0.2">
      <c r="A647" s="369">
        <v>2016</v>
      </c>
      <c r="B647" s="374">
        <v>42646</v>
      </c>
      <c r="C647" s="369">
        <v>33</v>
      </c>
      <c r="D647" s="369">
        <v>25</v>
      </c>
      <c r="E647" s="369">
        <v>35</v>
      </c>
      <c r="F647" s="369">
        <v>41</v>
      </c>
      <c r="G647" s="369">
        <v>35</v>
      </c>
      <c r="H647" s="369">
        <v>40</v>
      </c>
      <c r="I647" s="369">
        <v>32</v>
      </c>
      <c r="J647" s="369">
        <v>30</v>
      </c>
      <c r="K647" s="369">
        <v>37.000000000000007</v>
      </c>
      <c r="L647" s="369">
        <v>34</v>
      </c>
      <c r="M647" s="369">
        <v>36.000000000000007</v>
      </c>
      <c r="N647" s="369">
        <v>22.000000000000004</v>
      </c>
      <c r="O647" s="369">
        <v>27</v>
      </c>
      <c r="P647" s="369">
        <v>36.000000000000007</v>
      </c>
      <c r="Q647" s="369">
        <v>33</v>
      </c>
      <c r="R647" s="369">
        <v>29</v>
      </c>
      <c r="S647" s="369">
        <v>38</v>
      </c>
    </row>
    <row r="648" spans="1:19" ht="12.75" customHeight="1" x14ac:dyDescent="0.2">
      <c r="A648" s="369">
        <v>2016</v>
      </c>
      <c r="B648" s="374">
        <v>42647</v>
      </c>
      <c r="C648" s="369">
        <v>22.000000000000004</v>
      </c>
      <c r="D648" s="369">
        <v>25</v>
      </c>
      <c r="E648" s="369">
        <v>28</v>
      </c>
      <c r="F648" s="369">
        <v>21</v>
      </c>
      <c r="G648" s="369">
        <v>28</v>
      </c>
      <c r="H648" s="369">
        <v>23</v>
      </c>
      <c r="I648" s="369">
        <v>27</v>
      </c>
      <c r="J648" s="369">
        <v>13.000000000000002</v>
      </c>
      <c r="K648" s="369">
        <v>26.000000000000004</v>
      </c>
      <c r="L648" s="369">
        <v>30</v>
      </c>
      <c r="M648" s="369">
        <v>27</v>
      </c>
      <c r="N648" s="369">
        <v>25</v>
      </c>
      <c r="O648" s="369">
        <v>25</v>
      </c>
      <c r="P648" s="369">
        <v>31</v>
      </c>
      <c r="Q648" s="369">
        <v>18.000000000000004</v>
      </c>
      <c r="R648" s="369">
        <v>23</v>
      </c>
      <c r="S648" s="369">
        <v>23</v>
      </c>
    </row>
    <row r="649" spans="1:19" ht="12.75" customHeight="1" x14ac:dyDescent="0.2">
      <c r="A649" s="369">
        <v>2016</v>
      </c>
      <c r="B649" s="374">
        <v>42648</v>
      </c>
      <c r="C649" s="369">
        <v>27</v>
      </c>
      <c r="D649" s="369">
        <v>27</v>
      </c>
      <c r="E649" s="369">
        <v>30</v>
      </c>
      <c r="F649" s="369">
        <v>27</v>
      </c>
      <c r="G649" s="369">
        <v>34</v>
      </c>
      <c r="H649" s="369">
        <v>30</v>
      </c>
      <c r="I649" s="369">
        <v>31</v>
      </c>
      <c r="J649" s="369">
        <v>28</v>
      </c>
      <c r="K649" s="369">
        <v>28</v>
      </c>
      <c r="L649" s="369">
        <v>31</v>
      </c>
      <c r="M649" s="369">
        <v>27</v>
      </c>
      <c r="N649" s="369">
        <v>32</v>
      </c>
      <c r="O649" s="369">
        <v>24</v>
      </c>
      <c r="P649" s="369">
        <v>38</v>
      </c>
      <c r="Q649" s="369">
        <v>21</v>
      </c>
      <c r="R649" s="369">
        <v>27</v>
      </c>
      <c r="S649" s="369">
        <v>24</v>
      </c>
    </row>
    <row r="650" spans="1:19" ht="12.75" customHeight="1" x14ac:dyDescent="0.2">
      <c r="A650" s="369">
        <v>2016</v>
      </c>
      <c r="B650" s="374">
        <v>42649</v>
      </c>
      <c r="C650" s="369">
        <v>35</v>
      </c>
      <c r="D650" s="369">
        <v>25</v>
      </c>
      <c r="E650" s="369">
        <v>37.000000000000007</v>
      </c>
      <c r="F650" s="369">
        <v>37.000000000000007</v>
      </c>
      <c r="G650" s="369">
        <v>50</v>
      </c>
      <c r="H650" s="369">
        <v>36.000000000000007</v>
      </c>
      <c r="I650" s="369">
        <v>42</v>
      </c>
      <c r="J650" s="369">
        <v>33</v>
      </c>
      <c r="K650" s="369">
        <v>43</v>
      </c>
      <c r="L650" s="369">
        <v>43</v>
      </c>
      <c r="M650" s="369">
        <v>35</v>
      </c>
      <c r="N650" s="369">
        <v>36.000000000000007</v>
      </c>
      <c r="O650" s="369">
        <v>24</v>
      </c>
      <c r="P650" s="369">
        <v>51.000000000000007</v>
      </c>
      <c r="Q650" s="369">
        <v>34</v>
      </c>
      <c r="R650" s="369">
        <v>37.000000000000007</v>
      </c>
      <c r="S650" s="369">
        <v>41</v>
      </c>
    </row>
    <row r="651" spans="1:19" ht="12.75" customHeight="1" x14ac:dyDescent="0.2">
      <c r="A651" s="369">
        <v>2016</v>
      </c>
      <c r="B651" s="374">
        <v>42650</v>
      </c>
      <c r="C651" s="369">
        <v>29</v>
      </c>
      <c r="D651" s="369">
        <v>36.000000000000007</v>
      </c>
      <c r="E651" s="369">
        <v>32</v>
      </c>
      <c r="F651" s="369">
        <v>36.000000000000007</v>
      </c>
      <c r="G651" s="369">
        <v>43</v>
      </c>
      <c r="H651" s="369">
        <v>33</v>
      </c>
      <c r="I651" s="369">
        <v>39</v>
      </c>
      <c r="J651" s="369">
        <v>38</v>
      </c>
      <c r="K651" s="369">
        <v>43</v>
      </c>
      <c r="L651" s="369">
        <v>36.000000000000007</v>
      </c>
      <c r="M651" s="369">
        <v>31</v>
      </c>
      <c r="N651" s="369">
        <v>38</v>
      </c>
      <c r="O651" s="369">
        <v>27</v>
      </c>
      <c r="P651" s="369">
        <v>45.000000000000007</v>
      </c>
      <c r="Q651" s="369">
        <v>37.000000000000007</v>
      </c>
      <c r="R651" s="369">
        <v>42</v>
      </c>
      <c r="S651" s="369">
        <v>41</v>
      </c>
    </row>
    <row r="652" spans="1:19" ht="12.75" customHeight="1" x14ac:dyDescent="0.2">
      <c r="A652" s="369">
        <v>2016</v>
      </c>
      <c r="B652" s="374">
        <v>42651</v>
      </c>
      <c r="C652" s="369">
        <v>26.000000000000004</v>
      </c>
      <c r="D652" s="369">
        <v>18.000000000000004</v>
      </c>
      <c r="E652" s="369">
        <v>33</v>
      </c>
      <c r="F652" s="369">
        <v>22.000000000000004</v>
      </c>
      <c r="G652" s="369">
        <v>24</v>
      </c>
      <c r="H652" s="369">
        <v>14</v>
      </c>
      <c r="I652" s="369">
        <v>28</v>
      </c>
      <c r="J652" s="369">
        <v>24</v>
      </c>
      <c r="K652" s="369">
        <v>20</v>
      </c>
      <c r="L652" s="369">
        <v>21</v>
      </c>
      <c r="M652" s="369">
        <v>32</v>
      </c>
      <c r="N652" s="369">
        <v>31</v>
      </c>
      <c r="O652" s="369">
        <v>18.000000000000004</v>
      </c>
      <c r="P652" s="369">
        <v>26.000000000000004</v>
      </c>
      <c r="Q652" s="369">
        <v>19</v>
      </c>
      <c r="R652" s="369">
        <v>18.000000000000004</v>
      </c>
      <c r="S652" s="369">
        <v>20</v>
      </c>
    </row>
    <row r="653" spans="1:19" ht="12.75" customHeight="1" x14ac:dyDescent="0.2">
      <c r="A653" s="369">
        <v>2016</v>
      </c>
      <c r="B653" s="374">
        <v>42652</v>
      </c>
      <c r="C653" s="369">
        <v>19</v>
      </c>
      <c r="D653" s="369">
        <v>21</v>
      </c>
      <c r="E653" s="369">
        <v>24</v>
      </c>
      <c r="F653" s="369">
        <v>21</v>
      </c>
      <c r="G653" s="369">
        <v>21</v>
      </c>
      <c r="H653" s="369" t="s">
        <v>71</v>
      </c>
      <c r="I653" s="369">
        <v>24</v>
      </c>
      <c r="J653" s="369">
        <v>18.000000000000004</v>
      </c>
      <c r="K653" s="369">
        <v>22.000000000000004</v>
      </c>
      <c r="L653" s="369">
        <v>22.000000000000004</v>
      </c>
      <c r="M653" s="369">
        <v>24</v>
      </c>
      <c r="N653" s="369">
        <v>19</v>
      </c>
      <c r="O653" s="369">
        <v>19</v>
      </c>
      <c r="P653" s="369">
        <v>21</v>
      </c>
      <c r="Q653" s="369">
        <v>20</v>
      </c>
      <c r="R653" s="369">
        <v>20</v>
      </c>
      <c r="S653" s="369">
        <v>21</v>
      </c>
    </row>
    <row r="654" spans="1:19" ht="12.75" customHeight="1" x14ac:dyDescent="0.2">
      <c r="A654" s="369">
        <v>2016</v>
      </c>
      <c r="B654" s="374">
        <v>42653</v>
      </c>
      <c r="C654" s="369">
        <v>30</v>
      </c>
      <c r="D654" s="369">
        <v>32</v>
      </c>
      <c r="E654" s="369">
        <v>32</v>
      </c>
      <c r="F654" s="369">
        <v>34</v>
      </c>
      <c r="G654" s="369">
        <v>35</v>
      </c>
      <c r="H654" s="369" t="s">
        <v>71</v>
      </c>
      <c r="I654" s="369">
        <v>36.000000000000007</v>
      </c>
      <c r="J654" s="369">
        <v>28</v>
      </c>
      <c r="K654" s="369">
        <v>36.000000000000007</v>
      </c>
      <c r="L654" s="369">
        <v>33</v>
      </c>
      <c r="M654" s="369">
        <v>32</v>
      </c>
      <c r="N654" s="369">
        <v>30</v>
      </c>
      <c r="O654" s="369">
        <v>32</v>
      </c>
      <c r="P654" s="369">
        <v>35</v>
      </c>
      <c r="Q654" s="369">
        <v>33</v>
      </c>
      <c r="R654" s="369">
        <v>34</v>
      </c>
      <c r="S654" s="369">
        <v>35</v>
      </c>
    </row>
    <row r="655" spans="1:19" ht="12.75" customHeight="1" x14ac:dyDescent="0.2">
      <c r="A655" s="369">
        <v>2016</v>
      </c>
      <c r="B655" s="374">
        <v>42654</v>
      </c>
      <c r="C655" s="369">
        <v>32</v>
      </c>
      <c r="D655" s="369">
        <v>23</v>
      </c>
      <c r="E655" s="369">
        <v>34</v>
      </c>
      <c r="F655" s="369">
        <v>28</v>
      </c>
      <c r="G655" s="369">
        <v>29</v>
      </c>
      <c r="H655" s="369">
        <v>16</v>
      </c>
      <c r="I655" s="369">
        <v>33</v>
      </c>
      <c r="J655" s="369">
        <v>30</v>
      </c>
      <c r="K655" s="369">
        <v>27</v>
      </c>
      <c r="L655" s="369">
        <v>22.000000000000004</v>
      </c>
      <c r="M655" s="369">
        <v>35</v>
      </c>
      <c r="N655" s="369">
        <v>28</v>
      </c>
      <c r="O655" s="369">
        <v>19</v>
      </c>
      <c r="P655" s="369">
        <v>30</v>
      </c>
      <c r="Q655" s="369">
        <v>22.000000000000004</v>
      </c>
      <c r="R655" s="369">
        <v>26.000000000000004</v>
      </c>
      <c r="S655" s="369">
        <v>26.000000000000004</v>
      </c>
    </row>
    <row r="656" spans="1:19" ht="12.75" customHeight="1" x14ac:dyDescent="0.2">
      <c r="A656" s="369">
        <v>2016</v>
      </c>
      <c r="B656" s="374">
        <v>42655</v>
      </c>
      <c r="C656" s="369">
        <v>28</v>
      </c>
      <c r="D656" s="369">
        <v>28</v>
      </c>
      <c r="E656" s="369">
        <v>33</v>
      </c>
      <c r="F656" s="369">
        <v>33</v>
      </c>
      <c r="G656" s="369">
        <v>35</v>
      </c>
      <c r="H656" s="369">
        <v>34</v>
      </c>
      <c r="I656" s="369">
        <v>36.000000000000007</v>
      </c>
      <c r="J656" s="369">
        <v>31</v>
      </c>
      <c r="K656" s="369">
        <v>37.000000000000007</v>
      </c>
      <c r="L656" s="369">
        <v>25</v>
      </c>
      <c r="M656" s="369">
        <v>35</v>
      </c>
      <c r="N656" s="369">
        <v>30</v>
      </c>
      <c r="O656" s="369">
        <v>23</v>
      </c>
      <c r="P656" s="369">
        <v>24</v>
      </c>
      <c r="Q656" s="369">
        <v>31</v>
      </c>
      <c r="R656" s="369">
        <v>34</v>
      </c>
      <c r="S656" s="369">
        <v>35</v>
      </c>
    </row>
    <row r="657" spans="1:19" ht="12.75" customHeight="1" x14ac:dyDescent="0.2">
      <c r="A657" s="369">
        <v>2016</v>
      </c>
      <c r="B657" s="374">
        <v>42656</v>
      </c>
      <c r="C657" s="369">
        <v>30</v>
      </c>
      <c r="D657" s="369">
        <v>20</v>
      </c>
      <c r="E657" s="369">
        <v>35</v>
      </c>
      <c r="F657" s="369">
        <v>25</v>
      </c>
      <c r="G657" s="369">
        <v>26.000000000000004</v>
      </c>
      <c r="H657" s="369">
        <v>29</v>
      </c>
      <c r="I657" s="369">
        <v>33</v>
      </c>
      <c r="J657" s="369">
        <v>18.000000000000004</v>
      </c>
      <c r="K657" s="369">
        <v>23</v>
      </c>
      <c r="L657" s="369">
        <v>22.000000000000004</v>
      </c>
      <c r="M657" s="369">
        <v>35</v>
      </c>
      <c r="N657" s="369">
        <v>28</v>
      </c>
      <c r="O657" s="369">
        <v>22.000000000000004</v>
      </c>
      <c r="P657" s="369">
        <v>25</v>
      </c>
      <c r="Q657" s="369">
        <v>21</v>
      </c>
      <c r="R657" s="369">
        <v>21</v>
      </c>
      <c r="S657" s="369">
        <v>25</v>
      </c>
    </row>
    <row r="658" spans="1:19" ht="12.75" customHeight="1" x14ac:dyDescent="0.2">
      <c r="A658" s="369">
        <v>2016</v>
      </c>
      <c r="B658" s="374">
        <v>42657</v>
      </c>
      <c r="C658" s="369">
        <v>23</v>
      </c>
      <c r="D658" s="369">
        <v>22.000000000000004</v>
      </c>
      <c r="E658" s="369">
        <v>23</v>
      </c>
      <c r="F658" s="369">
        <v>27</v>
      </c>
      <c r="G658" s="369">
        <v>29</v>
      </c>
      <c r="H658" s="369">
        <v>23</v>
      </c>
      <c r="I658" s="369">
        <v>26.000000000000004</v>
      </c>
      <c r="J658" s="369">
        <v>23</v>
      </c>
      <c r="K658" s="369">
        <v>30</v>
      </c>
      <c r="L658" s="369">
        <v>28</v>
      </c>
      <c r="M658" s="369">
        <v>26.000000000000004</v>
      </c>
      <c r="N658" s="369">
        <v>16</v>
      </c>
      <c r="O658" s="369">
        <v>25</v>
      </c>
      <c r="P658" s="369">
        <v>32</v>
      </c>
      <c r="Q658" s="369">
        <v>27</v>
      </c>
      <c r="R658" s="369">
        <v>24</v>
      </c>
      <c r="S658" s="369">
        <v>28</v>
      </c>
    </row>
    <row r="659" spans="1:19" ht="12.75" customHeight="1" x14ac:dyDescent="0.2">
      <c r="A659" s="369">
        <v>2016</v>
      </c>
      <c r="B659" s="374">
        <v>42658</v>
      </c>
      <c r="C659" s="369">
        <v>37.000000000000007</v>
      </c>
      <c r="D659" s="369">
        <v>35</v>
      </c>
      <c r="E659" s="369">
        <v>38</v>
      </c>
      <c r="F659" s="369">
        <v>37.000000000000007</v>
      </c>
      <c r="G659" s="369">
        <v>34</v>
      </c>
      <c r="H659" s="369">
        <v>35</v>
      </c>
      <c r="I659" s="369">
        <v>36.000000000000007</v>
      </c>
      <c r="J659" s="369">
        <v>29</v>
      </c>
      <c r="K659" s="369">
        <v>32</v>
      </c>
      <c r="L659" s="369">
        <v>31</v>
      </c>
      <c r="M659" s="369">
        <v>41</v>
      </c>
      <c r="N659" s="369">
        <v>35</v>
      </c>
      <c r="O659" s="369">
        <v>31</v>
      </c>
      <c r="P659" s="369">
        <v>32</v>
      </c>
      <c r="Q659" s="369">
        <v>30</v>
      </c>
      <c r="R659" s="369">
        <v>34</v>
      </c>
      <c r="S659" s="369">
        <v>33</v>
      </c>
    </row>
    <row r="660" spans="1:19" ht="12.75" customHeight="1" x14ac:dyDescent="0.2">
      <c r="A660" s="369">
        <v>2016</v>
      </c>
      <c r="B660" s="374">
        <v>42659</v>
      </c>
      <c r="C660" s="369">
        <v>37.000000000000007</v>
      </c>
      <c r="D660" s="369">
        <v>37.000000000000007</v>
      </c>
      <c r="E660" s="369">
        <v>39</v>
      </c>
      <c r="F660" s="369">
        <v>36.000000000000007</v>
      </c>
      <c r="G660" s="369">
        <v>39</v>
      </c>
      <c r="H660" s="369">
        <v>37.000000000000007</v>
      </c>
      <c r="I660" s="369">
        <v>42</v>
      </c>
      <c r="J660" s="369">
        <v>32</v>
      </c>
      <c r="K660" s="369">
        <v>40</v>
      </c>
      <c r="L660" s="369">
        <v>38</v>
      </c>
      <c r="M660" s="369">
        <v>42</v>
      </c>
      <c r="N660" s="369">
        <v>35</v>
      </c>
      <c r="O660" s="369">
        <v>37.000000000000007</v>
      </c>
      <c r="P660" s="369">
        <v>38</v>
      </c>
      <c r="Q660" s="369">
        <v>37.000000000000007</v>
      </c>
      <c r="R660" s="369">
        <v>40</v>
      </c>
      <c r="S660" s="369">
        <v>41</v>
      </c>
    </row>
    <row r="661" spans="1:19" ht="12.75" customHeight="1" x14ac:dyDescent="0.2">
      <c r="A661" s="369">
        <v>2016</v>
      </c>
      <c r="B661" s="374">
        <v>42660</v>
      </c>
      <c r="C661" s="369">
        <v>41</v>
      </c>
      <c r="D661" s="369">
        <v>31</v>
      </c>
      <c r="E661" s="369">
        <v>38</v>
      </c>
      <c r="F661" s="369">
        <v>39</v>
      </c>
      <c r="G661" s="369">
        <v>44.000000000000007</v>
      </c>
      <c r="H661" s="369">
        <v>40</v>
      </c>
      <c r="I661" s="369">
        <v>44.000000000000007</v>
      </c>
      <c r="J661" s="369">
        <v>33</v>
      </c>
      <c r="K661" s="369">
        <v>47</v>
      </c>
      <c r="L661" s="369">
        <v>39</v>
      </c>
      <c r="M661" s="369">
        <v>42</v>
      </c>
      <c r="N661" s="369">
        <v>38</v>
      </c>
      <c r="O661" s="369">
        <v>39</v>
      </c>
      <c r="P661" s="369">
        <v>42</v>
      </c>
      <c r="Q661" s="369">
        <v>38</v>
      </c>
      <c r="R661" s="369">
        <v>44.000000000000007</v>
      </c>
      <c r="S661" s="369">
        <v>46</v>
      </c>
    </row>
    <row r="662" spans="1:19" ht="12.75" customHeight="1" x14ac:dyDescent="0.2">
      <c r="A662" s="369">
        <v>2016</v>
      </c>
      <c r="B662" s="374">
        <v>42661</v>
      </c>
      <c r="C662" s="369">
        <v>42</v>
      </c>
      <c r="D662" s="369">
        <v>44.000000000000007</v>
      </c>
      <c r="E662" s="369">
        <v>43</v>
      </c>
      <c r="F662" s="369">
        <v>38</v>
      </c>
      <c r="G662" s="369">
        <v>49</v>
      </c>
      <c r="H662" s="369">
        <v>42</v>
      </c>
      <c r="I662" s="369">
        <v>45.000000000000007</v>
      </c>
      <c r="J662" s="369">
        <v>42</v>
      </c>
      <c r="K662" s="369">
        <v>50</v>
      </c>
      <c r="L662" s="369">
        <v>39</v>
      </c>
      <c r="M662" s="369">
        <v>43</v>
      </c>
      <c r="N662" s="369">
        <v>37.000000000000007</v>
      </c>
      <c r="O662" s="369">
        <v>41</v>
      </c>
      <c r="P662" s="369">
        <v>49</v>
      </c>
      <c r="Q662" s="369">
        <v>44.000000000000007</v>
      </c>
      <c r="R662" s="369">
        <v>47</v>
      </c>
      <c r="S662" s="369">
        <v>45.000000000000007</v>
      </c>
    </row>
    <row r="663" spans="1:19" ht="12.75" customHeight="1" x14ac:dyDescent="0.2">
      <c r="A663" s="369">
        <v>2016</v>
      </c>
      <c r="B663" s="374">
        <v>42662</v>
      </c>
      <c r="C663" s="369">
        <v>40</v>
      </c>
      <c r="D663" s="369">
        <v>36.000000000000007</v>
      </c>
      <c r="E663" s="369">
        <v>39</v>
      </c>
      <c r="F663" s="369">
        <v>44.000000000000007</v>
      </c>
      <c r="G663" s="369">
        <v>43</v>
      </c>
      <c r="H663" s="369">
        <v>43</v>
      </c>
      <c r="I663" s="369">
        <v>46</v>
      </c>
      <c r="J663" s="369">
        <v>32</v>
      </c>
      <c r="K663" s="369">
        <v>48</v>
      </c>
      <c r="L663" s="369" t="s">
        <v>71</v>
      </c>
      <c r="M663" s="369">
        <v>40</v>
      </c>
      <c r="N663" s="369">
        <v>41</v>
      </c>
      <c r="O663" s="369">
        <v>40</v>
      </c>
      <c r="P663" s="369">
        <v>40</v>
      </c>
      <c r="Q663" s="369">
        <v>44.000000000000007</v>
      </c>
      <c r="R663" s="369">
        <v>46</v>
      </c>
      <c r="S663" s="369">
        <v>47</v>
      </c>
    </row>
    <row r="664" spans="1:19" ht="12.75" customHeight="1" x14ac:dyDescent="0.2">
      <c r="A664" s="369">
        <v>2016</v>
      </c>
      <c r="B664" s="374">
        <v>42663</v>
      </c>
      <c r="C664" s="369">
        <v>38</v>
      </c>
      <c r="D664" s="369">
        <v>28</v>
      </c>
      <c r="E664" s="369">
        <v>38</v>
      </c>
      <c r="F664" s="369">
        <v>42</v>
      </c>
      <c r="G664" s="369">
        <v>36.000000000000007</v>
      </c>
      <c r="H664" s="369">
        <v>41</v>
      </c>
      <c r="I664" s="369">
        <v>45.000000000000007</v>
      </c>
      <c r="J664" s="369">
        <v>28</v>
      </c>
      <c r="K664" s="369">
        <v>34</v>
      </c>
      <c r="L664" s="369">
        <v>26.000000000000004</v>
      </c>
      <c r="M664" s="369">
        <v>37.000000000000007</v>
      </c>
      <c r="N664" s="369">
        <v>32</v>
      </c>
      <c r="O664" s="369">
        <v>21</v>
      </c>
      <c r="P664" s="369">
        <v>33</v>
      </c>
      <c r="Q664" s="369">
        <v>37.000000000000007</v>
      </c>
      <c r="R664" s="369">
        <v>31</v>
      </c>
      <c r="S664" s="369">
        <v>39</v>
      </c>
    </row>
    <row r="665" spans="1:19" ht="12.75" customHeight="1" x14ac:dyDescent="0.2">
      <c r="A665" s="369">
        <v>2016</v>
      </c>
      <c r="B665" s="374">
        <v>42664</v>
      </c>
      <c r="C665" s="369">
        <v>29</v>
      </c>
      <c r="D665" s="369">
        <v>16</v>
      </c>
      <c r="E665" s="369">
        <v>28</v>
      </c>
      <c r="F665" s="369">
        <v>34</v>
      </c>
      <c r="G665" s="369">
        <v>31</v>
      </c>
      <c r="H665" s="369">
        <v>34</v>
      </c>
      <c r="I665" s="369">
        <v>27</v>
      </c>
      <c r="J665" s="369">
        <v>36.000000000000007</v>
      </c>
      <c r="K665" s="369">
        <v>33</v>
      </c>
      <c r="L665" s="369">
        <v>16</v>
      </c>
      <c r="M665" s="369">
        <v>32</v>
      </c>
      <c r="N665" s="369">
        <v>23</v>
      </c>
      <c r="O665" s="369">
        <v>11.000000000000002</v>
      </c>
      <c r="P665" s="369">
        <v>20</v>
      </c>
      <c r="Q665" s="369">
        <v>25</v>
      </c>
      <c r="R665" s="369">
        <v>20</v>
      </c>
      <c r="S665" s="369">
        <v>32</v>
      </c>
    </row>
    <row r="666" spans="1:19" ht="12.75" customHeight="1" x14ac:dyDescent="0.2">
      <c r="A666" s="369">
        <v>2016</v>
      </c>
      <c r="B666" s="374">
        <v>42665</v>
      </c>
      <c r="C666" s="369">
        <v>21</v>
      </c>
      <c r="D666" s="369">
        <v>20</v>
      </c>
      <c r="E666" s="369">
        <v>22.000000000000004</v>
      </c>
      <c r="F666" s="369">
        <v>24</v>
      </c>
      <c r="G666" s="369">
        <v>25</v>
      </c>
      <c r="H666" s="369">
        <v>23</v>
      </c>
      <c r="I666" s="369">
        <v>27</v>
      </c>
      <c r="J666" s="369">
        <v>23</v>
      </c>
      <c r="K666" s="369">
        <v>25</v>
      </c>
      <c r="L666" s="369">
        <v>21</v>
      </c>
      <c r="M666" s="369">
        <v>25</v>
      </c>
      <c r="N666" s="369">
        <v>18.000000000000004</v>
      </c>
      <c r="O666" s="369">
        <v>21</v>
      </c>
      <c r="P666" s="369">
        <v>22.000000000000004</v>
      </c>
      <c r="Q666" s="369">
        <v>23</v>
      </c>
      <c r="R666" s="369">
        <v>23</v>
      </c>
      <c r="S666" s="369">
        <v>24</v>
      </c>
    </row>
    <row r="667" spans="1:19" ht="12.75" customHeight="1" x14ac:dyDescent="0.2">
      <c r="A667" s="369">
        <v>2016</v>
      </c>
      <c r="B667" s="374">
        <v>42666</v>
      </c>
      <c r="C667" s="369">
        <v>30</v>
      </c>
      <c r="D667" s="369">
        <v>31</v>
      </c>
      <c r="E667" s="369">
        <v>31</v>
      </c>
      <c r="F667" s="369">
        <v>35</v>
      </c>
      <c r="G667" s="369">
        <v>34</v>
      </c>
      <c r="H667" s="369">
        <v>33</v>
      </c>
      <c r="I667" s="369">
        <v>38</v>
      </c>
      <c r="J667" s="369">
        <v>33</v>
      </c>
      <c r="K667" s="369">
        <v>37.000000000000007</v>
      </c>
      <c r="L667" s="369">
        <v>33</v>
      </c>
      <c r="M667" s="369">
        <v>35</v>
      </c>
      <c r="N667" s="369">
        <v>29</v>
      </c>
      <c r="O667" s="369">
        <v>31</v>
      </c>
      <c r="P667" s="369">
        <v>33</v>
      </c>
      <c r="Q667" s="369">
        <v>34</v>
      </c>
      <c r="R667" s="369">
        <v>35</v>
      </c>
      <c r="S667" s="369">
        <v>35</v>
      </c>
    </row>
    <row r="668" spans="1:19" ht="12.75" customHeight="1" x14ac:dyDescent="0.2">
      <c r="A668" s="369">
        <v>2016</v>
      </c>
      <c r="B668" s="374">
        <v>42667</v>
      </c>
      <c r="C668" s="369">
        <v>33</v>
      </c>
      <c r="D668" s="369">
        <v>28</v>
      </c>
      <c r="E668" s="369">
        <v>34</v>
      </c>
      <c r="F668" s="369">
        <v>36.000000000000007</v>
      </c>
      <c r="G668" s="369">
        <v>35</v>
      </c>
      <c r="H668" s="369">
        <v>35</v>
      </c>
      <c r="I668" s="369">
        <v>40</v>
      </c>
      <c r="J668" s="369">
        <v>30</v>
      </c>
      <c r="K668" s="369">
        <v>36.000000000000007</v>
      </c>
      <c r="L668" s="369">
        <v>32</v>
      </c>
      <c r="M668" s="369">
        <v>40</v>
      </c>
      <c r="N668" s="369">
        <v>29</v>
      </c>
      <c r="O668" s="369">
        <v>33</v>
      </c>
      <c r="P668" s="369">
        <v>32</v>
      </c>
      <c r="Q668" s="369">
        <v>35</v>
      </c>
      <c r="R668" s="369">
        <v>33</v>
      </c>
      <c r="S668" s="369">
        <v>35</v>
      </c>
    </row>
    <row r="669" spans="1:19" ht="12.75" customHeight="1" x14ac:dyDescent="0.2">
      <c r="A669" s="369">
        <v>2016</v>
      </c>
      <c r="B669" s="374">
        <v>42668</v>
      </c>
      <c r="C669" s="369">
        <v>24</v>
      </c>
      <c r="D669" s="369">
        <v>20</v>
      </c>
      <c r="E669" s="369">
        <v>26.000000000000004</v>
      </c>
      <c r="F669" s="369">
        <v>28</v>
      </c>
      <c r="G669" s="369">
        <v>27</v>
      </c>
      <c r="H669" s="369">
        <v>27</v>
      </c>
      <c r="I669" s="369">
        <v>32</v>
      </c>
      <c r="J669" s="369">
        <v>22.000000000000004</v>
      </c>
      <c r="K669" s="369">
        <v>29</v>
      </c>
      <c r="L669" s="369">
        <v>24</v>
      </c>
      <c r="M669" s="369">
        <v>28</v>
      </c>
      <c r="N669" s="369">
        <v>22.000000000000004</v>
      </c>
      <c r="O669" s="369">
        <v>23</v>
      </c>
      <c r="P669" s="369">
        <v>30</v>
      </c>
      <c r="Q669" s="369">
        <v>27</v>
      </c>
      <c r="R669" s="369">
        <v>26.000000000000004</v>
      </c>
      <c r="S669" s="369">
        <v>27</v>
      </c>
    </row>
    <row r="670" spans="1:19" ht="12.75" customHeight="1" x14ac:dyDescent="0.2">
      <c r="A670" s="369">
        <v>2016</v>
      </c>
      <c r="B670" s="374">
        <v>42669</v>
      </c>
      <c r="C670" s="369">
        <v>27</v>
      </c>
      <c r="D670" s="369">
        <v>28</v>
      </c>
      <c r="E670" s="369">
        <v>31</v>
      </c>
      <c r="F670" s="369">
        <v>32</v>
      </c>
      <c r="G670" s="369">
        <v>33</v>
      </c>
      <c r="H670" s="369">
        <v>30</v>
      </c>
      <c r="I670" s="369">
        <v>35</v>
      </c>
      <c r="J670" s="369">
        <v>27</v>
      </c>
      <c r="K670" s="369">
        <v>33</v>
      </c>
      <c r="L670" s="369">
        <v>28</v>
      </c>
      <c r="M670" s="369">
        <v>29</v>
      </c>
      <c r="N670" s="369">
        <v>25</v>
      </c>
      <c r="O670" s="369">
        <v>28</v>
      </c>
      <c r="P670" s="369">
        <v>30</v>
      </c>
      <c r="Q670" s="369">
        <v>31</v>
      </c>
      <c r="R670" s="369">
        <v>31</v>
      </c>
      <c r="S670" s="369">
        <v>32</v>
      </c>
    </row>
    <row r="671" spans="1:19" ht="12.75" customHeight="1" x14ac:dyDescent="0.2">
      <c r="A671" s="369">
        <v>2016</v>
      </c>
      <c r="B671" s="374">
        <v>42670</v>
      </c>
      <c r="C671" s="369">
        <v>33</v>
      </c>
      <c r="D671" s="369">
        <v>16</v>
      </c>
      <c r="E671" s="369">
        <v>40</v>
      </c>
      <c r="F671" s="369">
        <v>28</v>
      </c>
      <c r="G671" s="369">
        <v>15.000000000000002</v>
      </c>
      <c r="H671" s="369">
        <v>32</v>
      </c>
      <c r="I671" s="369">
        <v>37.000000000000007</v>
      </c>
      <c r="J671" s="369">
        <v>3</v>
      </c>
      <c r="K671" s="369">
        <v>12</v>
      </c>
      <c r="L671" s="369">
        <v>11.000000000000002</v>
      </c>
      <c r="M671" s="369">
        <v>36.000000000000007</v>
      </c>
      <c r="N671" s="369">
        <v>31</v>
      </c>
      <c r="O671" s="369">
        <v>8</v>
      </c>
      <c r="P671" s="369">
        <v>19</v>
      </c>
      <c r="Q671" s="369">
        <v>23</v>
      </c>
      <c r="R671" s="369">
        <v>22.000000000000004</v>
      </c>
      <c r="S671" s="369">
        <v>24</v>
      </c>
    </row>
    <row r="672" spans="1:19" ht="12.75" customHeight="1" x14ac:dyDescent="0.2">
      <c r="A672" s="369">
        <v>2016</v>
      </c>
      <c r="B672" s="374">
        <v>42671</v>
      </c>
      <c r="C672" s="369">
        <v>32</v>
      </c>
      <c r="D672" s="369">
        <v>21</v>
      </c>
      <c r="E672" s="369">
        <v>35</v>
      </c>
      <c r="F672" s="369">
        <v>36.000000000000007</v>
      </c>
      <c r="G672" s="369">
        <v>32</v>
      </c>
      <c r="H672" s="369">
        <v>36.000000000000007</v>
      </c>
      <c r="I672" s="369">
        <v>37.000000000000007</v>
      </c>
      <c r="J672" s="369">
        <v>27</v>
      </c>
      <c r="K672" s="369">
        <v>34</v>
      </c>
      <c r="L672" s="369">
        <v>23</v>
      </c>
      <c r="M672" s="369">
        <v>37.000000000000007</v>
      </c>
      <c r="N672" s="369">
        <v>26.000000000000004</v>
      </c>
      <c r="O672" s="369">
        <v>25</v>
      </c>
      <c r="P672" s="369">
        <v>25</v>
      </c>
      <c r="Q672" s="369">
        <v>32</v>
      </c>
      <c r="R672" s="369">
        <v>30</v>
      </c>
      <c r="S672" s="369">
        <v>34</v>
      </c>
    </row>
    <row r="673" spans="1:19" ht="12.75" customHeight="1" x14ac:dyDescent="0.2">
      <c r="A673" s="369">
        <v>2016</v>
      </c>
      <c r="B673" s="374">
        <v>42672</v>
      </c>
      <c r="C673" s="369">
        <v>35</v>
      </c>
      <c r="D673" s="369">
        <v>26.000000000000004</v>
      </c>
      <c r="E673" s="369">
        <v>37.000000000000007</v>
      </c>
      <c r="F673" s="369">
        <v>38</v>
      </c>
      <c r="G673" s="369">
        <v>35</v>
      </c>
      <c r="H673" s="369">
        <v>38</v>
      </c>
      <c r="I673" s="369">
        <v>39</v>
      </c>
      <c r="J673" s="369">
        <v>25</v>
      </c>
      <c r="K673" s="369">
        <v>37.000000000000007</v>
      </c>
      <c r="L673" s="369">
        <v>20</v>
      </c>
      <c r="M673" s="369">
        <v>39</v>
      </c>
      <c r="N673" s="369">
        <v>33</v>
      </c>
      <c r="O673" s="369">
        <v>24</v>
      </c>
      <c r="P673" s="369">
        <v>32</v>
      </c>
      <c r="Q673" s="369">
        <v>34</v>
      </c>
      <c r="R673" s="369">
        <v>35</v>
      </c>
      <c r="S673" s="369">
        <v>35</v>
      </c>
    </row>
    <row r="674" spans="1:19" ht="12.75" customHeight="1" x14ac:dyDescent="0.2">
      <c r="A674" s="369">
        <v>2016</v>
      </c>
      <c r="B674" s="374">
        <v>42673</v>
      </c>
      <c r="C674" s="369">
        <v>42</v>
      </c>
      <c r="D674" s="369">
        <v>37.000000000000007</v>
      </c>
      <c r="E674" s="369">
        <v>43</v>
      </c>
      <c r="F674" s="369">
        <v>40</v>
      </c>
      <c r="G674" s="369">
        <v>40</v>
      </c>
      <c r="H674" s="369">
        <v>43</v>
      </c>
      <c r="I674" s="369">
        <v>49</v>
      </c>
      <c r="J674" s="369">
        <v>29</v>
      </c>
      <c r="K674" s="369">
        <v>48</v>
      </c>
      <c r="L674" s="369">
        <v>33</v>
      </c>
      <c r="M674" s="369">
        <v>45.000000000000007</v>
      </c>
      <c r="N674" s="369">
        <v>39</v>
      </c>
      <c r="O674" s="369">
        <v>36.000000000000007</v>
      </c>
      <c r="P674" s="369">
        <v>35</v>
      </c>
      <c r="Q674" s="369">
        <v>43</v>
      </c>
      <c r="R674" s="369">
        <v>45.000000000000007</v>
      </c>
      <c r="S674" s="369">
        <v>45.000000000000007</v>
      </c>
    </row>
    <row r="675" spans="1:19" ht="12.75" customHeight="1" x14ac:dyDescent="0.2">
      <c r="A675" s="369">
        <v>2016</v>
      </c>
      <c r="B675" s="374">
        <v>42674</v>
      </c>
      <c r="C675" s="369">
        <v>17</v>
      </c>
      <c r="D675" s="369">
        <v>24</v>
      </c>
      <c r="E675" s="369">
        <v>26.000000000000004</v>
      </c>
      <c r="F675" s="369">
        <v>25</v>
      </c>
      <c r="G675" s="369">
        <v>26.000000000000004</v>
      </c>
      <c r="H675" s="369">
        <v>22.000000000000004</v>
      </c>
      <c r="I675" s="369">
        <v>30</v>
      </c>
      <c r="J675" s="369">
        <v>19</v>
      </c>
      <c r="K675" s="369">
        <v>27</v>
      </c>
      <c r="L675" s="369">
        <v>26.000000000000004</v>
      </c>
      <c r="M675" s="369">
        <v>24</v>
      </c>
      <c r="N675" s="369">
        <v>20</v>
      </c>
      <c r="O675" s="369">
        <v>25</v>
      </c>
      <c r="P675" s="369">
        <v>28</v>
      </c>
      <c r="Q675" s="369">
        <v>26.000000000000004</v>
      </c>
      <c r="R675" s="369">
        <v>26.000000000000004</v>
      </c>
      <c r="S675" s="369">
        <v>26.000000000000004</v>
      </c>
    </row>
    <row r="676" spans="1:19" ht="12.75" customHeight="1" x14ac:dyDescent="0.2">
      <c r="A676" s="369">
        <v>2016</v>
      </c>
      <c r="B676" s="374">
        <v>42675</v>
      </c>
      <c r="C676" s="369" t="s">
        <v>71</v>
      </c>
      <c r="D676" s="369">
        <v>25</v>
      </c>
      <c r="E676" s="369">
        <v>33</v>
      </c>
      <c r="F676" s="369">
        <v>26.000000000000004</v>
      </c>
      <c r="G676" s="369">
        <v>26.000000000000004</v>
      </c>
      <c r="H676" s="369" t="s">
        <v>71</v>
      </c>
      <c r="I676" s="369" t="s">
        <v>71</v>
      </c>
      <c r="J676" s="369">
        <v>19</v>
      </c>
      <c r="K676" s="369">
        <v>27</v>
      </c>
      <c r="L676" s="369" t="s">
        <v>71</v>
      </c>
      <c r="M676" s="369">
        <v>33</v>
      </c>
      <c r="N676" s="369" t="s">
        <v>71</v>
      </c>
      <c r="O676" s="369">
        <v>18.000000000000004</v>
      </c>
      <c r="P676" s="369" t="s">
        <v>71</v>
      </c>
      <c r="Q676" s="369">
        <v>26.000000000000004</v>
      </c>
      <c r="R676" s="369">
        <v>26.000000000000004</v>
      </c>
      <c r="S676" s="369">
        <v>27</v>
      </c>
    </row>
    <row r="677" spans="1:19" ht="12.75" customHeight="1" x14ac:dyDescent="0.2">
      <c r="A677" s="369">
        <v>2016</v>
      </c>
      <c r="B677" s="374">
        <v>42676</v>
      </c>
      <c r="C677" s="369" t="s">
        <v>71</v>
      </c>
      <c r="D677" s="369">
        <v>17</v>
      </c>
      <c r="E677" s="369">
        <v>32</v>
      </c>
      <c r="F677" s="369">
        <v>20</v>
      </c>
      <c r="G677" s="369">
        <v>31</v>
      </c>
      <c r="H677" s="369" t="s">
        <v>71</v>
      </c>
      <c r="I677" s="369" t="s">
        <v>71</v>
      </c>
      <c r="J677" s="369">
        <v>18.000000000000004</v>
      </c>
      <c r="K677" s="369">
        <v>32</v>
      </c>
      <c r="L677" s="369" t="s">
        <v>71</v>
      </c>
      <c r="M677" s="369">
        <v>31</v>
      </c>
      <c r="N677" s="369" t="s">
        <v>71</v>
      </c>
      <c r="O677" s="369">
        <v>23</v>
      </c>
      <c r="P677" s="369" t="s">
        <v>71</v>
      </c>
      <c r="Q677" s="369">
        <v>20</v>
      </c>
      <c r="R677" s="369">
        <v>23</v>
      </c>
      <c r="S677" s="369">
        <v>24</v>
      </c>
    </row>
    <row r="678" spans="1:19" ht="12.75" customHeight="1" x14ac:dyDescent="0.2">
      <c r="A678" s="369">
        <v>2016</v>
      </c>
      <c r="B678" s="374">
        <v>42677</v>
      </c>
      <c r="C678" s="369" t="s">
        <v>71</v>
      </c>
      <c r="D678" s="369">
        <v>26.000000000000004</v>
      </c>
      <c r="E678" s="369">
        <v>41</v>
      </c>
      <c r="F678" s="369">
        <v>29</v>
      </c>
      <c r="G678" s="369">
        <v>35</v>
      </c>
      <c r="H678" s="369" t="s">
        <v>71</v>
      </c>
      <c r="I678" s="369" t="s">
        <v>71</v>
      </c>
      <c r="J678" s="369">
        <v>27</v>
      </c>
      <c r="K678" s="369">
        <v>36.000000000000007</v>
      </c>
      <c r="L678" s="369" t="s">
        <v>71</v>
      </c>
      <c r="M678" s="369">
        <v>38</v>
      </c>
      <c r="N678" s="369" t="s">
        <v>71</v>
      </c>
      <c r="O678" s="369">
        <v>28</v>
      </c>
      <c r="P678" s="369" t="s">
        <v>71</v>
      </c>
      <c r="Q678" s="369">
        <v>34</v>
      </c>
      <c r="R678" s="369">
        <v>34</v>
      </c>
      <c r="S678" s="369">
        <v>33</v>
      </c>
    </row>
    <row r="679" spans="1:19" ht="12.75" customHeight="1" x14ac:dyDescent="0.2">
      <c r="A679" s="369">
        <v>2016</v>
      </c>
      <c r="B679" s="374">
        <v>42678</v>
      </c>
      <c r="C679" s="369" t="s">
        <v>71</v>
      </c>
      <c r="D679" s="369">
        <v>25</v>
      </c>
      <c r="E679" s="369">
        <v>28</v>
      </c>
      <c r="F679" s="369">
        <v>28</v>
      </c>
      <c r="G679" s="369">
        <v>32</v>
      </c>
      <c r="H679" s="369" t="s">
        <v>71</v>
      </c>
      <c r="I679" s="369" t="s">
        <v>71</v>
      </c>
      <c r="J679" s="369">
        <v>26.000000000000004</v>
      </c>
      <c r="K679" s="369">
        <v>34</v>
      </c>
      <c r="L679" s="369" t="s">
        <v>71</v>
      </c>
      <c r="M679" s="369">
        <v>25</v>
      </c>
      <c r="N679" s="369" t="s">
        <v>71</v>
      </c>
      <c r="O679" s="369">
        <v>25</v>
      </c>
      <c r="P679" s="369" t="s">
        <v>71</v>
      </c>
      <c r="Q679" s="369">
        <v>29</v>
      </c>
      <c r="R679" s="369">
        <v>28</v>
      </c>
      <c r="S679" s="369" t="s">
        <v>71</v>
      </c>
    </row>
    <row r="680" spans="1:19" ht="12.75" customHeight="1" x14ac:dyDescent="0.2">
      <c r="A680" s="369">
        <v>2016</v>
      </c>
      <c r="B680" s="374">
        <v>42679</v>
      </c>
      <c r="C680" s="369" t="s">
        <v>71</v>
      </c>
      <c r="D680" s="369">
        <v>27</v>
      </c>
      <c r="E680" s="369">
        <v>32</v>
      </c>
      <c r="F680" s="369">
        <v>33</v>
      </c>
      <c r="G680" s="369">
        <v>33</v>
      </c>
      <c r="H680" s="369" t="s">
        <v>71</v>
      </c>
      <c r="I680" s="369" t="s">
        <v>71</v>
      </c>
      <c r="J680" s="369">
        <v>30</v>
      </c>
      <c r="K680" s="369">
        <v>34</v>
      </c>
      <c r="L680" s="369" t="s">
        <v>71</v>
      </c>
      <c r="M680" s="369">
        <v>35</v>
      </c>
      <c r="N680" s="369" t="s">
        <v>71</v>
      </c>
      <c r="O680" s="369">
        <v>28</v>
      </c>
      <c r="P680" s="369" t="s">
        <v>71</v>
      </c>
      <c r="Q680" s="369">
        <v>32</v>
      </c>
      <c r="R680" s="369">
        <v>31</v>
      </c>
      <c r="S680" s="369" t="s">
        <v>71</v>
      </c>
    </row>
    <row r="681" spans="1:19" ht="12.75" customHeight="1" x14ac:dyDescent="0.2">
      <c r="A681" s="369">
        <v>2016</v>
      </c>
      <c r="B681" s="374">
        <v>42680</v>
      </c>
      <c r="C681" s="369" t="s">
        <v>71</v>
      </c>
      <c r="D681" s="369">
        <v>28</v>
      </c>
      <c r="E681" s="369">
        <v>34</v>
      </c>
      <c r="F681" s="369">
        <v>38</v>
      </c>
      <c r="G681" s="369">
        <v>34</v>
      </c>
      <c r="H681" s="369" t="s">
        <v>71</v>
      </c>
      <c r="I681" s="369" t="s">
        <v>71</v>
      </c>
      <c r="J681" s="369">
        <v>30</v>
      </c>
      <c r="K681" s="369">
        <v>36.000000000000007</v>
      </c>
      <c r="L681" s="369" t="s">
        <v>71</v>
      </c>
      <c r="M681" s="369">
        <v>38</v>
      </c>
      <c r="N681" s="369" t="s">
        <v>71</v>
      </c>
      <c r="O681" s="369">
        <v>28</v>
      </c>
      <c r="P681" s="369" t="s">
        <v>71</v>
      </c>
      <c r="Q681" s="369">
        <v>34</v>
      </c>
      <c r="R681" s="369">
        <v>33</v>
      </c>
      <c r="S681" s="369">
        <v>35</v>
      </c>
    </row>
    <row r="682" spans="1:19" ht="12.75" customHeight="1" x14ac:dyDescent="0.2">
      <c r="A682" s="369">
        <v>2016</v>
      </c>
      <c r="B682" s="374">
        <v>42681</v>
      </c>
      <c r="C682" s="369" t="s">
        <v>71</v>
      </c>
      <c r="D682" s="369">
        <v>20</v>
      </c>
      <c r="E682" s="369">
        <v>24</v>
      </c>
      <c r="F682" s="369">
        <v>24</v>
      </c>
      <c r="G682" s="369">
        <v>27</v>
      </c>
      <c r="H682" s="369" t="s">
        <v>71</v>
      </c>
      <c r="I682" s="369" t="s">
        <v>71</v>
      </c>
      <c r="J682" s="369">
        <v>22.000000000000004</v>
      </c>
      <c r="K682" s="369">
        <v>27</v>
      </c>
      <c r="L682" s="369" t="s">
        <v>71</v>
      </c>
      <c r="M682" s="369">
        <v>24</v>
      </c>
      <c r="N682" s="369" t="s">
        <v>71</v>
      </c>
      <c r="O682" s="369">
        <v>20</v>
      </c>
      <c r="P682" s="369" t="s">
        <v>71</v>
      </c>
      <c r="Q682" s="369">
        <v>23</v>
      </c>
      <c r="R682" s="369">
        <v>23</v>
      </c>
      <c r="S682" s="369">
        <v>27</v>
      </c>
    </row>
    <row r="683" spans="1:19" ht="12.75" customHeight="1" x14ac:dyDescent="0.2">
      <c r="A683" s="369">
        <v>2016</v>
      </c>
      <c r="B683" s="374">
        <v>42682</v>
      </c>
      <c r="C683" s="369" t="s">
        <v>71</v>
      </c>
      <c r="D683" s="369">
        <v>13.000000000000002</v>
      </c>
      <c r="E683" s="369">
        <v>31</v>
      </c>
      <c r="F683" s="369">
        <v>22.000000000000004</v>
      </c>
      <c r="G683" s="369">
        <v>36.000000000000007</v>
      </c>
      <c r="H683" s="369" t="s">
        <v>71</v>
      </c>
      <c r="I683" s="369" t="s">
        <v>71</v>
      </c>
      <c r="J683" s="369">
        <v>19</v>
      </c>
      <c r="K683" s="369">
        <v>28</v>
      </c>
      <c r="L683" s="369" t="s">
        <v>71</v>
      </c>
      <c r="M683" s="369">
        <v>30</v>
      </c>
      <c r="N683" s="369" t="s">
        <v>71</v>
      </c>
      <c r="O683" s="369">
        <v>11.000000000000002</v>
      </c>
      <c r="P683" s="369" t="s">
        <v>71</v>
      </c>
      <c r="Q683" s="369">
        <v>29</v>
      </c>
      <c r="R683" s="369">
        <v>28</v>
      </c>
      <c r="S683" s="369">
        <v>35</v>
      </c>
    </row>
    <row r="684" spans="1:19" ht="12.75" customHeight="1" x14ac:dyDescent="0.2">
      <c r="A684" s="369">
        <v>2016</v>
      </c>
      <c r="B684" s="374">
        <v>42683</v>
      </c>
      <c r="C684" s="369" t="s">
        <v>71</v>
      </c>
      <c r="D684" s="369">
        <v>18.000000000000004</v>
      </c>
      <c r="E684" s="369">
        <v>21</v>
      </c>
      <c r="F684" s="369">
        <v>24</v>
      </c>
      <c r="G684" s="369">
        <v>30</v>
      </c>
      <c r="H684" s="369" t="s">
        <v>71</v>
      </c>
      <c r="I684" s="369" t="s">
        <v>71</v>
      </c>
      <c r="J684" s="369">
        <v>17</v>
      </c>
      <c r="K684" s="369">
        <v>26.000000000000004</v>
      </c>
      <c r="L684" s="369" t="s">
        <v>71</v>
      </c>
      <c r="M684" s="369">
        <v>16</v>
      </c>
      <c r="N684" s="369" t="s">
        <v>71</v>
      </c>
      <c r="O684" s="369">
        <v>20</v>
      </c>
      <c r="P684" s="369" t="s">
        <v>71</v>
      </c>
      <c r="Q684" s="369">
        <v>22.000000000000004</v>
      </c>
      <c r="R684" s="369">
        <v>20</v>
      </c>
      <c r="S684" s="369">
        <v>24</v>
      </c>
    </row>
    <row r="685" spans="1:19" ht="12.75" customHeight="1" x14ac:dyDescent="0.2">
      <c r="A685" s="369">
        <v>2016</v>
      </c>
      <c r="B685" s="374">
        <v>42684</v>
      </c>
      <c r="C685" s="369" t="s">
        <v>71</v>
      </c>
      <c r="D685" s="369">
        <v>22.000000000000004</v>
      </c>
      <c r="E685" s="369">
        <v>28</v>
      </c>
      <c r="F685" s="369">
        <v>25</v>
      </c>
      <c r="G685" s="369">
        <v>31</v>
      </c>
      <c r="H685" s="369" t="s">
        <v>71</v>
      </c>
      <c r="I685" s="369" t="s">
        <v>71</v>
      </c>
      <c r="J685" s="369">
        <v>29</v>
      </c>
      <c r="K685" s="369" t="s">
        <v>71</v>
      </c>
      <c r="L685" s="369" t="s">
        <v>71</v>
      </c>
      <c r="M685" s="369">
        <v>23</v>
      </c>
      <c r="N685" s="369" t="s">
        <v>71</v>
      </c>
      <c r="O685" s="369">
        <v>25</v>
      </c>
      <c r="P685" s="369" t="s">
        <v>71</v>
      </c>
      <c r="Q685" s="369">
        <v>28</v>
      </c>
      <c r="R685" s="369">
        <v>29</v>
      </c>
      <c r="S685" s="369">
        <v>28</v>
      </c>
    </row>
    <row r="686" spans="1:19" ht="12.75" customHeight="1" x14ac:dyDescent="0.2">
      <c r="A686" s="369">
        <v>2016</v>
      </c>
      <c r="B686" s="374">
        <v>42685</v>
      </c>
      <c r="C686" s="369" t="s">
        <v>71</v>
      </c>
      <c r="D686" s="369">
        <v>28</v>
      </c>
      <c r="E686" s="369">
        <v>30</v>
      </c>
      <c r="F686" s="369">
        <v>32</v>
      </c>
      <c r="G686" s="369">
        <v>35</v>
      </c>
      <c r="H686" s="369" t="s">
        <v>71</v>
      </c>
      <c r="I686" s="369" t="s">
        <v>71</v>
      </c>
      <c r="J686" s="369">
        <v>26.000000000000004</v>
      </c>
      <c r="K686" s="369" t="s">
        <v>71</v>
      </c>
      <c r="L686" s="369" t="s">
        <v>71</v>
      </c>
      <c r="M686" s="369">
        <v>24</v>
      </c>
      <c r="N686" s="369" t="s">
        <v>71</v>
      </c>
      <c r="O686" s="369">
        <v>30</v>
      </c>
      <c r="P686" s="369" t="s">
        <v>71</v>
      </c>
      <c r="Q686" s="369">
        <v>29</v>
      </c>
      <c r="R686" s="369">
        <v>31</v>
      </c>
      <c r="S686" s="369">
        <v>33</v>
      </c>
    </row>
    <row r="687" spans="1:19" ht="12.75" customHeight="1" x14ac:dyDescent="0.2">
      <c r="A687" s="369">
        <v>2016</v>
      </c>
      <c r="B687" s="374">
        <v>42686</v>
      </c>
      <c r="C687" s="369" t="s">
        <v>71</v>
      </c>
      <c r="D687" s="369">
        <v>33</v>
      </c>
      <c r="E687" s="369">
        <v>31</v>
      </c>
      <c r="F687" s="369">
        <v>33</v>
      </c>
      <c r="G687" s="369">
        <v>36.000000000000007</v>
      </c>
      <c r="H687" s="369" t="s">
        <v>71</v>
      </c>
      <c r="I687" s="369" t="s">
        <v>71</v>
      </c>
      <c r="J687" s="369">
        <v>33</v>
      </c>
      <c r="K687" s="369" t="s">
        <v>71</v>
      </c>
      <c r="L687" s="369" t="s">
        <v>71</v>
      </c>
      <c r="M687" s="369">
        <v>26.000000000000004</v>
      </c>
      <c r="N687" s="369" t="s">
        <v>71</v>
      </c>
      <c r="O687" s="369">
        <v>33</v>
      </c>
      <c r="P687" s="369" t="s">
        <v>71</v>
      </c>
      <c r="Q687" s="369">
        <v>34</v>
      </c>
      <c r="R687" s="369">
        <v>34</v>
      </c>
      <c r="S687" s="369">
        <v>34</v>
      </c>
    </row>
    <row r="688" spans="1:19" ht="12.75" customHeight="1" x14ac:dyDescent="0.2">
      <c r="A688" s="369">
        <v>2016</v>
      </c>
      <c r="B688" s="374">
        <v>42687</v>
      </c>
      <c r="C688" s="369" t="s">
        <v>71</v>
      </c>
      <c r="D688" s="369">
        <v>28</v>
      </c>
      <c r="E688" s="369">
        <v>36.000000000000007</v>
      </c>
      <c r="F688" s="369">
        <v>34</v>
      </c>
      <c r="G688" s="369">
        <v>41</v>
      </c>
      <c r="H688" s="369" t="s">
        <v>71</v>
      </c>
      <c r="I688" s="369" t="s">
        <v>71</v>
      </c>
      <c r="J688" s="369">
        <v>38</v>
      </c>
      <c r="K688" s="369" t="s">
        <v>71</v>
      </c>
      <c r="L688" s="369" t="s">
        <v>71</v>
      </c>
      <c r="M688" s="369">
        <v>35</v>
      </c>
      <c r="N688" s="369" t="s">
        <v>71</v>
      </c>
      <c r="O688" s="369">
        <v>32</v>
      </c>
      <c r="P688" s="369" t="s">
        <v>71</v>
      </c>
      <c r="Q688" s="369">
        <v>35</v>
      </c>
      <c r="R688" s="369">
        <v>40</v>
      </c>
      <c r="S688" s="369">
        <v>39</v>
      </c>
    </row>
    <row r="689" spans="1:19" ht="12.75" customHeight="1" x14ac:dyDescent="0.2">
      <c r="A689" s="369">
        <v>2016</v>
      </c>
      <c r="B689" s="374">
        <v>42688</v>
      </c>
      <c r="C689" s="369" t="s">
        <v>71</v>
      </c>
      <c r="D689" s="369">
        <v>15.000000000000002</v>
      </c>
      <c r="E689" s="369">
        <v>36.000000000000007</v>
      </c>
      <c r="F689" s="369">
        <v>16</v>
      </c>
      <c r="G689" s="369">
        <v>38</v>
      </c>
      <c r="H689" s="369" t="s">
        <v>71</v>
      </c>
      <c r="I689" s="369" t="s">
        <v>71</v>
      </c>
      <c r="J689" s="369">
        <v>22.000000000000004</v>
      </c>
      <c r="K689" s="369">
        <v>30</v>
      </c>
      <c r="L689" s="369" t="s">
        <v>71</v>
      </c>
      <c r="M689" s="369">
        <v>27</v>
      </c>
      <c r="N689" s="369" t="s">
        <v>71</v>
      </c>
      <c r="O689" s="369">
        <v>17</v>
      </c>
      <c r="P689" s="369" t="s">
        <v>71</v>
      </c>
      <c r="Q689" s="369">
        <v>15.000000000000002</v>
      </c>
      <c r="R689" s="369">
        <v>23</v>
      </c>
      <c r="S689" s="369">
        <v>25</v>
      </c>
    </row>
    <row r="690" spans="1:19" ht="12.75" customHeight="1" x14ac:dyDescent="0.2">
      <c r="A690" s="369">
        <v>2016</v>
      </c>
      <c r="B690" s="374">
        <v>42689</v>
      </c>
      <c r="C690" s="369" t="s">
        <v>71</v>
      </c>
      <c r="D690" s="369">
        <v>21</v>
      </c>
      <c r="E690" s="369">
        <v>30</v>
      </c>
      <c r="F690" s="369">
        <v>32</v>
      </c>
      <c r="G690" s="369">
        <v>36.000000000000007</v>
      </c>
      <c r="H690" s="369" t="s">
        <v>71</v>
      </c>
      <c r="I690" s="369" t="s">
        <v>71</v>
      </c>
      <c r="J690" s="369">
        <v>28</v>
      </c>
      <c r="K690" s="369">
        <v>35</v>
      </c>
      <c r="L690" s="369" t="s">
        <v>71</v>
      </c>
      <c r="M690" s="369">
        <v>28</v>
      </c>
      <c r="N690" s="369" t="s">
        <v>71</v>
      </c>
      <c r="O690" s="369">
        <v>25</v>
      </c>
      <c r="P690" s="369" t="s">
        <v>71</v>
      </c>
      <c r="Q690" s="369">
        <v>33</v>
      </c>
      <c r="R690" s="369">
        <v>29</v>
      </c>
      <c r="S690" s="369">
        <v>39</v>
      </c>
    </row>
    <row r="691" spans="1:19" ht="12.75" customHeight="1" x14ac:dyDescent="0.2">
      <c r="A691" s="369">
        <v>2016</v>
      </c>
      <c r="B691" s="374">
        <v>42690</v>
      </c>
      <c r="C691" s="369" t="s">
        <v>71</v>
      </c>
      <c r="D691" s="369">
        <v>22.000000000000004</v>
      </c>
      <c r="E691" s="369">
        <v>39</v>
      </c>
      <c r="F691" s="369">
        <v>20</v>
      </c>
      <c r="G691" s="369">
        <v>37.000000000000007</v>
      </c>
      <c r="H691" s="369" t="s">
        <v>71</v>
      </c>
      <c r="I691" s="369" t="s">
        <v>71</v>
      </c>
      <c r="J691" s="369">
        <v>35</v>
      </c>
      <c r="K691" s="369">
        <v>38</v>
      </c>
      <c r="L691" s="369" t="s">
        <v>71</v>
      </c>
      <c r="M691" s="369">
        <v>32</v>
      </c>
      <c r="N691" s="369" t="s">
        <v>71</v>
      </c>
      <c r="O691" s="369">
        <v>31</v>
      </c>
      <c r="P691" s="369" t="s">
        <v>71</v>
      </c>
      <c r="Q691" s="369">
        <v>34</v>
      </c>
      <c r="R691" s="369">
        <v>37.000000000000007</v>
      </c>
      <c r="S691" s="369">
        <v>33</v>
      </c>
    </row>
    <row r="692" spans="1:19" ht="12.75" customHeight="1" x14ac:dyDescent="0.2">
      <c r="A692" s="369">
        <v>2016</v>
      </c>
      <c r="B692" s="374">
        <v>42691</v>
      </c>
      <c r="C692" s="369" t="s">
        <v>71</v>
      </c>
      <c r="D692" s="369">
        <v>25</v>
      </c>
      <c r="E692" s="369">
        <v>28</v>
      </c>
      <c r="F692" s="369">
        <v>27</v>
      </c>
      <c r="G692" s="369">
        <v>30</v>
      </c>
      <c r="H692" s="369" t="s">
        <v>71</v>
      </c>
      <c r="I692" s="369" t="s">
        <v>71</v>
      </c>
      <c r="J692" s="369">
        <v>20</v>
      </c>
      <c r="K692" s="369">
        <v>32</v>
      </c>
      <c r="L692" s="369" t="s">
        <v>71</v>
      </c>
      <c r="M692" s="369">
        <v>15.000000000000002</v>
      </c>
      <c r="N692" s="369" t="s">
        <v>71</v>
      </c>
      <c r="O692" s="369">
        <v>27</v>
      </c>
      <c r="P692" s="369" t="s">
        <v>71</v>
      </c>
      <c r="Q692" s="369">
        <v>29</v>
      </c>
      <c r="R692" s="369">
        <v>29</v>
      </c>
      <c r="S692" s="369">
        <v>32</v>
      </c>
    </row>
    <row r="693" spans="1:19" ht="12.75" customHeight="1" x14ac:dyDescent="0.2">
      <c r="A693" s="369">
        <v>2016</v>
      </c>
      <c r="B693" s="374">
        <v>42692</v>
      </c>
      <c r="C693" s="369" t="s">
        <v>71</v>
      </c>
      <c r="D693" s="369">
        <v>12</v>
      </c>
      <c r="E693" s="369">
        <v>23</v>
      </c>
      <c r="F693" s="369">
        <v>18.000000000000004</v>
      </c>
      <c r="G693" s="369">
        <v>32</v>
      </c>
      <c r="H693" s="369" t="s">
        <v>71</v>
      </c>
      <c r="I693" s="369" t="s">
        <v>71</v>
      </c>
      <c r="J693" s="369">
        <v>13.000000000000002</v>
      </c>
      <c r="K693" s="369">
        <v>26.000000000000004</v>
      </c>
      <c r="L693" s="369" t="s">
        <v>71</v>
      </c>
      <c r="M693" s="369">
        <v>25</v>
      </c>
      <c r="N693" s="369" t="s">
        <v>71</v>
      </c>
      <c r="O693" s="369">
        <v>20</v>
      </c>
      <c r="P693" s="369" t="s">
        <v>71</v>
      </c>
      <c r="Q693" s="369">
        <v>27</v>
      </c>
      <c r="R693" s="369">
        <v>23</v>
      </c>
      <c r="S693" s="369">
        <v>32</v>
      </c>
    </row>
    <row r="694" spans="1:19" ht="12.75" customHeight="1" x14ac:dyDescent="0.2">
      <c r="A694" s="369">
        <v>2016</v>
      </c>
      <c r="B694" s="374">
        <v>42693</v>
      </c>
      <c r="C694" s="369" t="s">
        <v>71</v>
      </c>
      <c r="D694" s="369">
        <v>24</v>
      </c>
      <c r="E694" s="369">
        <v>36.000000000000007</v>
      </c>
      <c r="F694" s="369">
        <v>38</v>
      </c>
      <c r="G694" s="369">
        <v>32</v>
      </c>
      <c r="H694" s="369" t="s">
        <v>71</v>
      </c>
      <c r="I694" s="369" t="s">
        <v>71</v>
      </c>
      <c r="J694" s="369">
        <v>26.000000000000004</v>
      </c>
      <c r="K694" s="369">
        <v>32</v>
      </c>
      <c r="L694" s="369" t="s">
        <v>71</v>
      </c>
      <c r="M694" s="369">
        <v>59.000000000000007</v>
      </c>
      <c r="N694" s="369" t="s">
        <v>71</v>
      </c>
      <c r="O694" s="369">
        <v>21</v>
      </c>
      <c r="P694" s="369" t="s">
        <v>71</v>
      </c>
      <c r="Q694" s="369">
        <v>27</v>
      </c>
      <c r="R694" s="369">
        <v>32</v>
      </c>
      <c r="S694" s="369">
        <v>31</v>
      </c>
    </row>
    <row r="695" spans="1:19" ht="12.75" customHeight="1" x14ac:dyDescent="0.2">
      <c r="A695" s="369">
        <v>2016</v>
      </c>
      <c r="B695" s="374">
        <v>42694</v>
      </c>
      <c r="C695" s="369" t="s">
        <v>71</v>
      </c>
      <c r="D695" s="369">
        <v>31</v>
      </c>
      <c r="E695" s="369">
        <v>34</v>
      </c>
      <c r="F695" s="369">
        <v>33</v>
      </c>
      <c r="G695" s="369">
        <v>37.000000000000007</v>
      </c>
      <c r="H695" s="369" t="s">
        <v>71</v>
      </c>
      <c r="I695" s="369" t="s">
        <v>71</v>
      </c>
      <c r="J695" s="369">
        <v>35</v>
      </c>
      <c r="K695" s="369">
        <v>38</v>
      </c>
      <c r="L695" s="369" t="s">
        <v>71</v>
      </c>
      <c r="M695" s="369">
        <v>34</v>
      </c>
      <c r="N695" s="369" t="s">
        <v>71</v>
      </c>
      <c r="O695" s="369">
        <v>33</v>
      </c>
      <c r="P695" s="369" t="s">
        <v>71</v>
      </c>
      <c r="Q695" s="369">
        <v>36.000000000000007</v>
      </c>
      <c r="R695" s="369">
        <v>35</v>
      </c>
      <c r="S695" s="369">
        <v>36.000000000000007</v>
      </c>
    </row>
    <row r="696" spans="1:19" ht="12.75" customHeight="1" x14ac:dyDescent="0.2">
      <c r="A696" s="369">
        <v>2016</v>
      </c>
      <c r="B696" s="374">
        <v>42695</v>
      </c>
      <c r="C696" s="369" t="s">
        <v>71</v>
      </c>
      <c r="D696" s="369">
        <v>28</v>
      </c>
      <c r="E696" s="369">
        <v>36.000000000000007</v>
      </c>
      <c r="F696" s="369">
        <v>35</v>
      </c>
      <c r="G696" s="369">
        <v>40</v>
      </c>
      <c r="H696" s="369" t="s">
        <v>71</v>
      </c>
      <c r="I696" s="369" t="s">
        <v>71</v>
      </c>
      <c r="J696" s="369">
        <v>38</v>
      </c>
      <c r="K696" s="369">
        <v>40</v>
      </c>
      <c r="L696" s="369" t="s">
        <v>71</v>
      </c>
      <c r="M696" s="369">
        <v>36.000000000000007</v>
      </c>
      <c r="N696" s="369" t="s">
        <v>71</v>
      </c>
      <c r="O696" s="369">
        <v>33</v>
      </c>
      <c r="P696" s="369" t="s">
        <v>71</v>
      </c>
      <c r="Q696" s="369">
        <v>36.000000000000007</v>
      </c>
      <c r="R696" s="369">
        <v>36.000000000000007</v>
      </c>
      <c r="S696" s="369">
        <v>37.000000000000007</v>
      </c>
    </row>
    <row r="697" spans="1:19" ht="12.75" customHeight="1" x14ac:dyDescent="0.2">
      <c r="A697" s="369">
        <v>2016</v>
      </c>
      <c r="B697" s="374">
        <v>42696</v>
      </c>
      <c r="C697" s="369" t="s">
        <v>71</v>
      </c>
      <c r="D697" s="369">
        <v>26.000000000000004</v>
      </c>
      <c r="E697" s="369">
        <v>35</v>
      </c>
      <c r="F697" s="369">
        <v>35</v>
      </c>
      <c r="G697" s="369">
        <v>36.000000000000007</v>
      </c>
      <c r="H697" s="369" t="s">
        <v>71</v>
      </c>
      <c r="I697" s="369" t="s">
        <v>71</v>
      </c>
      <c r="J697" s="369">
        <v>31</v>
      </c>
      <c r="K697" s="369">
        <v>37.000000000000007</v>
      </c>
      <c r="L697" s="369" t="s">
        <v>71</v>
      </c>
      <c r="M697" s="369">
        <v>32</v>
      </c>
      <c r="N697" s="369" t="s">
        <v>71</v>
      </c>
      <c r="O697" s="369">
        <v>31</v>
      </c>
      <c r="P697" s="369" t="s">
        <v>71</v>
      </c>
      <c r="Q697" s="369">
        <v>35</v>
      </c>
      <c r="R697" s="369">
        <v>33</v>
      </c>
      <c r="S697" s="369">
        <v>36.000000000000007</v>
      </c>
    </row>
    <row r="698" spans="1:19" ht="12.75" customHeight="1" x14ac:dyDescent="0.2">
      <c r="A698" s="369">
        <v>2016</v>
      </c>
      <c r="B698" s="374">
        <v>42697</v>
      </c>
      <c r="C698" s="369" t="s">
        <v>71</v>
      </c>
      <c r="D698" s="369">
        <v>27</v>
      </c>
      <c r="E698" s="369">
        <v>29</v>
      </c>
      <c r="F698" s="369">
        <v>26.000000000000004</v>
      </c>
      <c r="G698" s="369">
        <v>35</v>
      </c>
      <c r="H698" s="369" t="s">
        <v>71</v>
      </c>
      <c r="I698" s="369" t="s">
        <v>71</v>
      </c>
      <c r="J698" s="369">
        <v>29</v>
      </c>
      <c r="K698" s="369">
        <v>34</v>
      </c>
      <c r="L698" s="369" t="s">
        <v>71</v>
      </c>
      <c r="M698" s="369">
        <v>25</v>
      </c>
      <c r="N698" s="369" t="s">
        <v>71</v>
      </c>
      <c r="O698" s="369">
        <v>29</v>
      </c>
      <c r="P698" s="369" t="s">
        <v>71</v>
      </c>
      <c r="Q698" s="369">
        <v>30</v>
      </c>
      <c r="R698" s="369">
        <v>30</v>
      </c>
      <c r="S698" s="369">
        <v>31</v>
      </c>
    </row>
    <row r="699" spans="1:19" ht="12.75" customHeight="1" x14ac:dyDescent="0.2">
      <c r="A699" s="369">
        <v>2016</v>
      </c>
      <c r="B699" s="374">
        <v>42698</v>
      </c>
      <c r="C699" s="369" t="s">
        <v>71</v>
      </c>
      <c r="D699" s="369">
        <v>8</v>
      </c>
      <c r="E699" s="369">
        <v>35</v>
      </c>
      <c r="F699" s="369">
        <v>20</v>
      </c>
      <c r="G699" s="369">
        <v>15.000000000000002</v>
      </c>
      <c r="H699" s="369" t="s">
        <v>71</v>
      </c>
      <c r="I699" s="369" t="s">
        <v>71</v>
      </c>
      <c r="J699" s="369">
        <v>14</v>
      </c>
      <c r="K699" s="369">
        <v>8</v>
      </c>
      <c r="L699" s="369" t="s">
        <v>71</v>
      </c>
      <c r="M699" s="369">
        <v>33</v>
      </c>
      <c r="N699" s="369" t="s">
        <v>71</v>
      </c>
      <c r="O699" s="369">
        <v>6</v>
      </c>
      <c r="P699" s="369" t="s">
        <v>71</v>
      </c>
      <c r="Q699" s="369">
        <v>16</v>
      </c>
      <c r="R699" s="369">
        <v>14</v>
      </c>
      <c r="S699" s="369">
        <v>14</v>
      </c>
    </row>
    <row r="700" spans="1:19" ht="12.75" customHeight="1" x14ac:dyDescent="0.2">
      <c r="A700" s="369">
        <v>2016</v>
      </c>
      <c r="B700" s="374">
        <v>42699</v>
      </c>
      <c r="C700" s="369" t="s">
        <v>71</v>
      </c>
      <c r="D700" s="369">
        <v>2</v>
      </c>
      <c r="E700" s="369">
        <v>13.000000000000002</v>
      </c>
      <c r="F700" s="369">
        <v>6</v>
      </c>
      <c r="G700" s="369">
        <v>14</v>
      </c>
      <c r="H700" s="369" t="s">
        <v>71</v>
      </c>
      <c r="I700" s="369" t="s">
        <v>71</v>
      </c>
      <c r="J700" s="369">
        <v>2</v>
      </c>
      <c r="K700" s="369">
        <v>12</v>
      </c>
      <c r="L700" s="369" t="s">
        <v>71</v>
      </c>
      <c r="M700" s="369">
        <v>9.0000000000000018</v>
      </c>
      <c r="N700" s="369" t="s">
        <v>71</v>
      </c>
      <c r="O700" s="369">
        <v>6</v>
      </c>
      <c r="P700" s="369" t="s">
        <v>71</v>
      </c>
      <c r="Q700" s="369">
        <v>6</v>
      </c>
      <c r="R700" s="369">
        <v>9.0000000000000018</v>
      </c>
      <c r="S700" s="369">
        <v>7</v>
      </c>
    </row>
    <row r="701" spans="1:19" ht="12.75" customHeight="1" x14ac:dyDescent="0.2">
      <c r="A701" s="369">
        <v>2016</v>
      </c>
      <c r="B701" s="374">
        <v>42700</v>
      </c>
      <c r="C701" s="369" t="s">
        <v>71</v>
      </c>
      <c r="D701" s="369">
        <v>18.000000000000004</v>
      </c>
      <c r="E701" s="369">
        <v>20</v>
      </c>
      <c r="F701" s="369">
        <v>18.000000000000004</v>
      </c>
      <c r="G701" s="369">
        <v>20</v>
      </c>
      <c r="H701" s="369" t="s">
        <v>71</v>
      </c>
      <c r="I701" s="369" t="s">
        <v>71</v>
      </c>
      <c r="J701" s="369">
        <v>15.000000000000002</v>
      </c>
      <c r="K701" s="369">
        <v>19</v>
      </c>
      <c r="L701" s="369" t="s">
        <v>71</v>
      </c>
      <c r="M701" s="369">
        <v>16</v>
      </c>
      <c r="N701" s="369" t="s">
        <v>71</v>
      </c>
      <c r="O701" s="369">
        <v>18.000000000000004</v>
      </c>
      <c r="P701" s="369" t="s">
        <v>71</v>
      </c>
      <c r="Q701" s="369">
        <v>19</v>
      </c>
      <c r="R701" s="369">
        <v>18.000000000000004</v>
      </c>
      <c r="S701" s="369">
        <v>18.000000000000004</v>
      </c>
    </row>
    <row r="702" spans="1:19" ht="12.75" customHeight="1" x14ac:dyDescent="0.2">
      <c r="A702" s="369">
        <v>2016</v>
      </c>
      <c r="B702" s="374">
        <v>42701</v>
      </c>
      <c r="C702" s="369" t="s">
        <v>71</v>
      </c>
      <c r="D702" s="369">
        <v>26.000000000000004</v>
      </c>
      <c r="E702" s="369">
        <v>26.000000000000004</v>
      </c>
      <c r="F702" s="369">
        <v>28</v>
      </c>
      <c r="G702" s="369">
        <v>29</v>
      </c>
      <c r="H702" s="369" t="s">
        <v>71</v>
      </c>
      <c r="I702" s="369" t="s">
        <v>71</v>
      </c>
      <c r="J702" s="369">
        <v>25</v>
      </c>
      <c r="K702" s="369">
        <v>28</v>
      </c>
      <c r="L702" s="369" t="s">
        <v>71</v>
      </c>
      <c r="M702" s="369">
        <v>25</v>
      </c>
      <c r="N702" s="369" t="s">
        <v>71</v>
      </c>
      <c r="O702" s="369">
        <v>26.000000000000004</v>
      </c>
      <c r="P702" s="369" t="s">
        <v>71</v>
      </c>
      <c r="Q702" s="369">
        <v>26.000000000000004</v>
      </c>
      <c r="R702" s="369">
        <v>26.000000000000004</v>
      </c>
      <c r="S702" s="369">
        <v>28</v>
      </c>
    </row>
    <row r="703" spans="1:19" ht="12.75" customHeight="1" x14ac:dyDescent="0.2">
      <c r="A703" s="369">
        <v>2016</v>
      </c>
      <c r="B703" s="374">
        <v>42702</v>
      </c>
      <c r="C703" s="369" t="s">
        <v>71</v>
      </c>
      <c r="D703" s="369">
        <v>20</v>
      </c>
      <c r="E703" s="369">
        <v>34</v>
      </c>
      <c r="F703" s="369">
        <v>25</v>
      </c>
      <c r="G703" s="369">
        <v>29</v>
      </c>
      <c r="H703" s="369" t="s">
        <v>71</v>
      </c>
      <c r="I703" s="369" t="s">
        <v>71</v>
      </c>
      <c r="J703" s="369">
        <v>21</v>
      </c>
      <c r="K703" s="369">
        <v>25</v>
      </c>
      <c r="L703" s="369" t="s">
        <v>71</v>
      </c>
      <c r="M703" s="369">
        <v>31</v>
      </c>
      <c r="N703" s="369" t="s">
        <v>71</v>
      </c>
      <c r="O703" s="369">
        <v>19</v>
      </c>
      <c r="P703" s="369" t="s">
        <v>71</v>
      </c>
      <c r="Q703" s="369">
        <v>23</v>
      </c>
      <c r="R703" s="369">
        <v>23</v>
      </c>
      <c r="S703" s="369">
        <v>27</v>
      </c>
    </row>
    <row r="704" spans="1:19" ht="12.75" customHeight="1" x14ac:dyDescent="0.2">
      <c r="A704" s="369">
        <v>2016</v>
      </c>
      <c r="B704" s="374">
        <v>42703</v>
      </c>
      <c r="C704" s="369" t="s">
        <v>71</v>
      </c>
      <c r="D704" s="369">
        <v>27</v>
      </c>
      <c r="E704" s="369">
        <v>39</v>
      </c>
      <c r="F704" s="369">
        <v>26.000000000000004</v>
      </c>
      <c r="G704" s="369">
        <v>34</v>
      </c>
      <c r="H704" s="369" t="s">
        <v>71</v>
      </c>
      <c r="I704" s="369" t="s">
        <v>71</v>
      </c>
      <c r="J704" s="369">
        <v>9.0000000000000018</v>
      </c>
      <c r="K704" s="369">
        <v>34</v>
      </c>
      <c r="L704" s="369" t="s">
        <v>71</v>
      </c>
      <c r="M704" s="369">
        <v>35</v>
      </c>
      <c r="N704" s="369" t="s">
        <v>71</v>
      </c>
      <c r="O704" s="369">
        <v>16</v>
      </c>
      <c r="P704" s="369" t="s">
        <v>71</v>
      </c>
      <c r="Q704" s="369">
        <v>30</v>
      </c>
      <c r="R704" s="369">
        <v>33</v>
      </c>
      <c r="S704" s="369">
        <v>31</v>
      </c>
    </row>
    <row r="705" spans="1:19" ht="12.75" customHeight="1" x14ac:dyDescent="0.2">
      <c r="A705" s="369">
        <v>2016</v>
      </c>
      <c r="B705" s="374">
        <v>42704</v>
      </c>
      <c r="C705" s="369" t="s">
        <v>71</v>
      </c>
      <c r="D705" s="369">
        <v>6</v>
      </c>
      <c r="E705" s="369">
        <v>28</v>
      </c>
      <c r="F705" s="369">
        <v>15.000000000000002</v>
      </c>
      <c r="G705" s="369">
        <v>25</v>
      </c>
      <c r="H705" s="369" t="s">
        <v>71</v>
      </c>
      <c r="I705" s="369" t="s">
        <v>71</v>
      </c>
      <c r="J705" s="369">
        <v>16</v>
      </c>
      <c r="K705" s="369">
        <v>19</v>
      </c>
      <c r="L705" s="369" t="s">
        <v>71</v>
      </c>
      <c r="M705" s="369">
        <v>25</v>
      </c>
      <c r="N705" s="369" t="s">
        <v>71</v>
      </c>
      <c r="O705" s="369">
        <v>15.000000000000002</v>
      </c>
      <c r="P705" s="369" t="s">
        <v>71</v>
      </c>
      <c r="Q705" s="369">
        <v>15.000000000000002</v>
      </c>
      <c r="R705" s="369">
        <v>13.000000000000002</v>
      </c>
      <c r="S705" s="369">
        <v>17</v>
      </c>
    </row>
    <row r="706" spans="1:19" ht="12.75" customHeight="1" x14ac:dyDescent="0.2">
      <c r="A706" s="369">
        <v>2016</v>
      </c>
      <c r="B706" s="374">
        <v>42705</v>
      </c>
      <c r="C706" s="369" t="s">
        <v>71</v>
      </c>
      <c r="D706" s="369">
        <v>18.000000000000004</v>
      </c>
      <c r="E706" s="369">
        <v>28</v>
      </c>
      <c r="F706" s="369">
        <v>22.000000000000004</v>
      </c>
      <c r="G706" s="369">
        <v>26.000000000000004</v>
      </c>
      <c r="H706" s="369" t="s">
        <v>71</v>
      </c>
      <c r="I706" s="369" t="s">
        <v>71</v>
      </c>
      <c r="J706" s="369">
        <v>23</v>
      </c>
      <c r="K706" s="369">
        <v>23</v>
      </c>
      <c r="L706" s="369" t="s">
        <v>71</v>
      </c>
      <c r="M706" s="369">
        <v>28</v>
      </c>
      <c r="N706" s="369" t="s">
        <v>71</v>
      </c>
      <c r="O706" s="369">
        <v>24</v>
      </c>
      <c r="P706" s="369" t="s">
        <v>71</v>
      </c>
      <c r="Q706" s="369">
        <v>24</v>
      </c>
      <c r="R706" s="369">
        <v>23</v>
      </c>
      <c r="S706" s="369">
        <v>23</v>
      </c>
    </row>
    <row r="707" spans="1:19" ht="12.75" customHeight="1" x14ac:dyDescent="0.2">
      <c r="A707" s="369">
        <v>2016</v>
      </c>
      <c r="B707" s="374">
        <v>42706</v>
      </c>
      <c r="C707" s="369" t="s">
        <v>71</v>
      </c>
      <c r="D707" s="369">
        <v>13.000000000000002</v>
      </c>
      <c r="E707" s="369">
        <v>16</v>
      </c>
      <c r="F707" s="369">
        <v>13.000000000000002</v>
      </c>
      <c r="G707" s="369">
        <v>22.000000000000004</v>
      </c>
      <c r="H707" s="369" t="s">
        <v>71</v>
      </c>
      <c r="I707" s="369" t="s">
        <v>71</v>
      </c>
      <c r="J707" s="369">
        <v>20</v>
      </c>
      <c r="K707" s="369">
        <v>21</v>
      </c>
      <c r="L707" s="369" t="s">
        <v>71</v>
      </c>
      <c r="M707" s="369">
        <v>16</v>
      </c>
      <c r="N707" s="369" t="s">
        <v>71</v>
      </c>
      <c r="O707" s="369">
        <v>16</v>
      </c>
      <c r="P707" s="369" t="s">
        <v>71</v>
      </c>
      <c r="Q707" s="369">
        <v>18.000000000000004</v>
      </c>
      <c r="R707" s="369">
        <v>18.000000000000004</v>
      </c>
      <c r="S707" s="369">
        <v>20</v>
      </c>
    </row>
    <row r="708" spans="1:19" ht="12.75" customHeight="1" x14ac:dyDescent="0.2">
      <c r="A708" s="369">
        <v>2016</v>
      </c>
      <c r="B708" s="374">
        <v>42707</v>
      </c>
      <c r="C708" s="369" t="s">
        <v>71</v>
      </c>
      <c r="D708" s="369">
        <v>32</v>
      </c>
      <c r="E708" s="369">
        <v>31</v>
      </c>
      <c r="F708" s="369">
        <v>30</v>
      </c>
      <c r="G708" s="369">
        <v>34</v>
      </c>
      <c r="H708" s="369" t="s">
        <v>71</v>
      </c>
      <c r="I708" s="369" t="s">
        <v>71</v>
      </c>
      <c r="J708" s="369">
        <v>30</v>
      </c>
      <c r="K708" s="369">
        <v>34</v>
      </c>
      <c r="L708" s="369" t="s">
        <v>71</v>
      </c>
      <c r="M708" s="369">
        <v>26.000000000000004</v>
      </c>
      <c r="N708" s="369" t="s">
        <v>71</v>
      </c>
      <c r="O708" s="369">
        <v>32</v>
      </c>
      <c r="P708" s="369" t="s">
        <v>71</v>
      </c>
      <c r="Q708" s="369">
        <v>32</v>
      </c>
      <c r="R708" s="369">
        <v>31</v>
      </c>
      <c r="S708" s="369">
        <v>32</v>
      </c>
    </row>
    <row r="709" spans="1:19" ht="12.75" customHeight="1" x14ac:dyDescent="0.2">
      <c r="A709" s="369">
        <v>2016</v>
      </c>
      <c r="B709" s="374">
        <v>42708</v>
      </c>
      <c r="C709" s="369" t="s">
        <v>71</v>
      </c>
      <c r="D709" s="369">
        <v>33</v>
      </c>
      <c r="E709" s="369">
        <v>32</v>
      </c>
      <c r="F709" s="369">
        <v>34</v>
      </c>
      <c r="G709" s="369">
        <v>36.000000000000007</v>
      </c>
      <c r="H709" s="369" t="s">
        <v>71</v>
      </c>
      <c r="I709" s="369" t="s">
        <v>71</v>
      </c>
      <c r="J709" s="369">
        <v>30</v>
      </c>
      <c r="K709" s="369">
        <v>36.000000000000007</v>
      </c>
      <c r="L709" s="369" t="s">
        <v>71</v>
      </c>
      <c r="M709" s="369">
        <v>29</v>
      </c>
      <c r="N709" s="369" t="s">
        <v>71</v>
      </c>
      <c r="O709" s="369">
        <v>32</v>
      </c>
      <c r="P709" s="369" t="s">
        <v>71</v>
      </c>
      <c r="Q709" s="369">
        <v>34</v>
      </c>
      <c r="R709" s="369">
        <v>34</v>
      </c>
      <c r="S709" s="369">
        <v>34</v>
      </c>
    </row>
    <row r="710" spans="1:19" ht="12.75" customHeight="1" x14ac:dyDescent="0.2">
      <c r="A710" s="369">
        <v>2016</v>
      </c>
      <c r="B710" s="374">
        <v>42709</v>
      </c>
      <c r="C710" s="369" t="s">
        <v>71</v>
      </c>
      <c r="D710" s="369">
        <v>11.000000000000002</v>
      </c>
      <c r="E710" s="369">
        <v>23</v>
      </c>
      <c r="F710" s="369">
        <v>16</v>
      </c>
      <c r="G710" s="369">
        <v>20</v>
      </c>
      <c r="H710" s="369" t="s">
        <v>71</v>
      </c>
      <c r="I710" s="369" t="s">
        <v>71</v>
      </c>
      <c r="J710" s="369">
        <v>17</v>
      </c>
      <c r="K710" s="369">
        <v>19</v>
      </c>
      <c r="L710" s="369" t="s">
        <v>71</v>
      </c>
      <c r="M710" s="369">
        <v>21</v>
      </c>
      <c r="N710" s="369" t="s">
        <v>71</v>
      </c>
      <c r="O710" s="369">
        <v>16</v>
      </c>
      <c r="P710" s="369" t="s">
        <v>71</v>
      </c>
      <c r="Q710" s="369">
        <v>18.000000000000004</v>
      </c>
      <c r="R710" s="369">
        <v>19</v>
      </c>
      <c r="S710" s="369" t="s">
        <v>71</v>
      </c>
    </row>
    <row r="711" spans="1:19" ht="12.75" customHeight="1" x14ac:dyDescent="0.2">
      <c r="A711" s="369">
        <v>2016</v>
      </c>
      <c r="B711" s="374">
        <v>42710</v>
      </c>
      <c r="C711" s="369" t="s">
        <v>71</v>
      </c>
      <c r="D711" s="369">
        <v>17</v>
      </c>
      <c r="E711" s="369">
        <v>32</v>
      </c>
      <c r="F711" s="369">
        <v>20</v>
      </c>
      <c r="G711" s="369">
        <v>23</v>
      </c>
      <c r="H711" s="369" t="s">
        <v>71</v>
      </c>
      <c r="I711" s="369" t="s">
        <v>71</v>
      </c>
      <c r="J711" s="369">
        <v>7</v>
      </c>
      <c r="K711" s="369">
        <v>18.000000000000004</v>
      </c>
      <c r="L711" s="369" t="s">
        <v>71</v>
      </c>
      <c r="M711" s="369">
        <v>31</v>
      </c>
      <c r="N711" s="369" t="s">
        <v>71</v>
      </c>
      <c r="O711" s="369">
        <v>15.000000000000002</v>
      </c>
      <c r="P711" s="369" t="s">
        <v>71</v>
      </c>
      <c r="Q711" s="369">
        <v>19</v>
      </c>
      <c r="R711" s="369">
        <v>15.000000000000002</v>
      </c>
      <c r="S711" s="369" t="s">
        <v>71</v>
      </c>
    </row>
    <row r="712" spans="1:19" ht="12.75" customHeight="1" x14ac:dyDescent="0.2">
      <c r="A712" s="369">
        <v>2016</v>
      </c>
      <c r="B712" s="374">
        <v>42711</v>
      </c>
      <c r="C712" s="369" t="s">
        <v>71</v>
      </c>
      <c r="D712" s="369">
        <v>4</v>
      </c>
      <c r="E712" s="369">
        <v>18.000000000000004</v>
      </c>
      <c r="F712" s="369">
        <v>12</v>
      </c>
      <c r="G712" s="369">
        <v>20</v>
      </c>
      <c r="H712" s="369" t="s">
        <v>71</v>
      </c>
      <c r="I712" s="369" t="s">
        <v>71</v>
      </c>
      <c r="J712" s="369">
        <v>18.000000000000004</v>
      </c>
      <c r="K712" s="369">
        <v>17</v>
      </c>
      <c r="L712" s="369" t="s">
        <v>71</v>
      </c>
      <c r="M712" s="369">
        <v>10</v>
      </c>
      <c r="N712" s="369" t="s">
        <v>71</v>
      </c>
      <c r="O712" s="369">
        <v>9.0000000000000018</v>
      </c>
      <c r="P712" s="369" t="s">
        <v>71</v>
      </c>
      <c r="Q712" s="369">
        <v>15.000000000000002</v>
      </c>
      <c r="R712" s="369">
        <v>13.000000000000002</v>
      </c>
      <c r="S712" s="369">
        <v>17</v>
      </c>
    </row>
    <row r="713" spans="1:19" ht="12.75" customHeight="1" x14ac:dyDescent="0.2">
      <c r="A713" s="369">
        <v>2016</v>
      </c>
      <c r="B713" s="374">
        <v>42712</v>
      </c>
      <c r="C713" s="369" t="s">
        <v>71</v>
      </c>
      <c r="D713" s="369">
        <v>10</v>
      </c>
      <c r="E713" s="369">
        <v>20</v>
      </c>
      <c r="F713" s="369">
        <v>19</v>
      </c>
      <c r="G713" s="369">
        <v>23</v>
      </c>
      <c r="H713" s="369" t="s">
        <v>71</v>
      </c>
      <c r="I713" s="369" t="s">
        <v>71</v>
      </c>
      <c r="J713" s="369">
        <v>23</v>
      </c>
      <c r="K713" s="369">
        <v>22.000000000000004</v>
      </c>
      <c r="L713" s="369" t="s">
        <v>71</v>
      </c>
      <c r="M713" s="369">
        <v>20</v>
      </c>
      <c r="N713" s="369" t="s">
        <v>71</v>
      </c>
      <c r="O713" s="369">
        <v>16</v>
      </c>
      <c r="P713" s="369" t="s">
        <v>71</v>
      </c>
      <c r="Q713" s="369">
        <v>21</v>
      </c>
      <c r="R713" s="369">
        <v>19</v>
      </c>
      <c r="S713" s="369">
        <v>22.000000000000004</v>
      </c>
    </row>
    <row r="714" spans="1:19" ht="12.75" customHeight="1" x14ac:dyDescent="0.2">
      <c r="A714" s="369">
        <v>2016</v>
      </c>
      <c r="B714" s="374">
        <v>42713</v>
      </c>
      <c r="C714" s="369" t="s">
        <v>71</v>
      </c>
      <c r="D714" s="369">
        <v>25</v>
      </c>
      <c r="E714" s="369">
        <v>24</v>
      </c>
      <c r="F714" s="369">
        <v>20</v>
      </c>
      <c r="G714" s="369">
        <v>33</v>
      </c>
      <c r="H714" s="369" t="s">
        <v>71</v>
      </c>
      <c r="I714" s="369" t="s">
        <v>71</v>
      </c>
      <c r="J714" s="369">
        <v>28</v>
      </c>
      <c r="K714" s="369">
        <v>27</v>
      </c>
      <c r="L714" s="369" t="s">
        <v>71</v>
      </c>
      <c r="M714" s="369">
        <v>23</v>
      </c>
      <c r="N714" s="369" t="s">
        <v>71</v>
      </c>
      <c r="O714" s="369">
        <v>29</v>
      </c>
      <c r="P714" s="369" t="s">
        <v>71</v>
      </c>
      <c r="Q714" s="369">
        <v>24</v>
      </c>
      <c r="R714" s="369">
        <v>24</v>
      </c>
      <c r="S714" s="369">
        <v>25</v>
      </c>
    </row>
    <row r="715" spans="1:19" ht="12.75" customHeight="1" x14ac:dyDescent="0.2">
      <c r="A715" s="369">
        <v>2016</v>
      </c>
      <c r="B715" s="374">
        <v>42714</v>
      </c>
      <c r="C715" s="369" t="s">
        <v>71</v>
      </c>
      <c r="D715" s="369">
        <v>22.000000000000004</v>
      </c>
      <c r="E715" s="369">
        <v>24</v>
      </c>
      <c r="F715" s="369">
        <v>24</v>
      </c>
      <c r="G715" s="369">
        <v>27</v>
      </c>
      <c r="H715" s="369" t="s">
        <v>71</v>
      </c>
      <c r="I715" s="369" t="s">
        <v>71</v>
      </c>
      <c r="J715" s="369">
        <v>27</v>
      </c>
      <c r="K715" s="369">
        <v>27</v>
      </c>
      <c r="L715" s="369" t="s">
        <v>71</v>
      </c>
      <c r="M715" s="369">
        <v>32</v>
      </c>
      <c r="N715" s="369" t="s">
        <v>71</v>
      </c>
      <c r="O715" s="369">
        <v>21</v>
      </c>
      <c r="P715" s="369" t="s">
        <v>71</v>
      </c>
      <c r="Q715" s="369">
        <v>26.000000000000004</v>
      </c>
      <c r="R715" s="369">
        <v>23</v>
      </c>
      <c r="S715" s="369">
        <v>27</v>
      </c>
    </row>
    <row r="716" spans="1:19" ht="12.75" customHeight="1" x14ac:dyDescent="0.2">
      <c r="A716" s="369">
        <v>2016</v>
      </c>
      <c r="B716" s="374">
        <v>42715</v>
      </c>
      <c r="C716" s="369" t="s">
        <v>71</v>
      </c>
      <c r="D716" s="369">
        <v>20</v>
      </c>
      <c r="E716" s="369">
        <v>31</v>
      </c>
      <c r="F716" s="369">
        <v>20</v>
      </c>
      <c r="G716" s="369">
        <v>24</v>
      </c>
      <c r="H716" s="369" t="s">
        <v>71</v>
      </c>
      <c r="I716" s="369" t="s">
        <v>71</v>
      </c>
      <c r="J716" s="369">
        <v>21</v>
      </c>
      <c r="K716" s="369">
        <v>22.000000000000004</v>
      </c>
      <c r="L716" s="369" t="s">
        <v>71</v>
      </c>
      <c r="M716" s="369">
        <v>30</v>
      </c>
      <c r="N716" s="369" t="s">
        <v>71</v>
      </c>
      <c r="O716" s="369">
        <v>17</v>
      </c>
      <c r="P716" s="369" t="s">
        <v>71</v>
      </c>
      <c r="Q716" s="369">
        <v>20</v>
      </c>
      <c r="R716" s="369">
        <v>23</v>
      </c>
      <c r="S716" s="369">
        <v>20</v>
      </c>
    </row>
    <row r="717" spans="1:19" ht="12.75" customHeight="1" x14ac:dyDescent="0.2">
      <c r="A717" s="369">
        <v>2016</v>
      </c>
      <c r="B717" s="374">
        <v>42716</v>
      </c>
      <c r="C717" s="369" t="s">
        <v>71</v>
      </c>
      <c r="D717" s="369">
        <v>5</v>
      </c>
      <c r="E717" s="369">
        <v>23</v>
      </c>
      <c r="F717" s="369">
        <v>21</v>
      </c>
      <c r="G717" s="369">
        <v>24</v>
      </c>
      <c r="H717" s="369" t="s">
        <v>71</v>
      </c>
      <c r="I717" s="369" t="s">
        <v>71</v>
      </c>
      <c r="J717" s="369">
        <v>12</v>
      </c>
      <c r="K717" s="369">
        <v>22.000000000000004</v>
      </c>
      <c r="L717" s="369" t="s">
        <v>71</v>
      </c>
      <c r="M717" s="369">
        <v>27</v>
      </c>
      <c r="N717" s="369" t="s">
        <v>71</v>
      </c>
      <c r="O717" s="369">
        <v>10</v>
      </c>
      <c r="P717" s="369" t="s">
        <v>71</v>
      </c>
      <c r="Q717" s="369">
        <v>22.000000000000004</v>
      </c>
      <c r="R717" s="369">
        <v>20</v>
      </c>
      <c r="S717" s="369">
        <v>22.000000000000004</v>
      </c>
    </row>
    <row r="718" spans="1:19" ht="12.75" customHeight="1" x14ac:dyDescent="0.2">
      <c r="A718" s="369">
        <v>2016</v>
      </c>
      <c r="B718" s="374">
        <v>42717</v>
      </c>
      <c r="C718" s="369" t="s">
        <v>71</v>
      </c>
      <c r="D718" s="369">
        <v>12</v>
      </c>
      <c r="E718" s="369">
        <v>25</v>
      </c>
      <c r="F718" s="369">
        <v>13.000000000000002</v>
      </c>
      <c r="G718" s="369">
        <v>22.000000000000004</v>
      </c>
      <c r="H718" s="369" t="s">
        <v>71</v>
      </c>
      <c r="I718" s="369" t="s">
        <v>71</v>
      </c>
      <c r="J718" s="369">
        <v>12</v>
      </c>
      <c r="K718" s="369">
        <v>22.000000000000004</v>
      </c>
      <c r="L718" s="369" t="s">
        <v>71</v>
      </c>
      <c r="M718" s="369">
        <v>27</v>
      </c>
      <c r="N718" s="369" t="s">
        <v>71</v>
      </c>
      <c r="O718" s="369">
        <v>15.000000000000002</v>
      </c>
      <c r="P718" s="369" t="s">
        <v>71</v>
      </c>
      <c r="Q718" s="369">
        <v>18.000000000000004</v>
      </c>
      <c r="R718" s="369">
        <v>18.000000000000004</v>
      </c>
      <c r="S718" s="369">
        <v>19</v>
      </c>
    </row>
    <row r="719" spans="1:19" ht="12.75" customHeight="1" x14ac:dyDescent="0.2">
      <c r="A719" s="369">
        <v>2016</v>
      </c>
      <c r="B719" s="374">
        <v>42718</v>
      </c>
      <c r="C719" s="369" t="s">
        <v>71</v>
      </c>
      <c r="D719" s="369">
        <v>21</v>
      </c>
      <c r="E719" s="369">
        <v>26.000000000000004</v>
      </c>
      <c r="F719" s="369">
        <v>24</v>
      </c>
      <c r="G719" s="369">
        <v>32</v>
      </c>
      <c r="H719" s="369" t="s">
        <v>71</v>
      </c>
      <c r="I719" s="369" t="s">
        <v>71</v>
      </c>
      <c r="J719" s="369">
        <v>32</v>
      </c>
      <c r="K719" s="369">
        <v>30</v>
      </c>
      <c r="L719" s="369" t="s">
        <v>71</v>
      </c>
      <c r="M719" s="369">
        <v>29</v>
      </c>
      <c r="N719" s="369" t="s">
        <v>71</v>
      </c>
      <c r="O719" s="369">
        <v>26.000000000000004</v>
      </c>
      <c r="P719" s="369" t="s">
        <v>71</v>
      </c>
      <c r="Q719" s="369">
        <v>27</v>
      </c>
      <c r="R719" s="369">
        <v>26.000000000000004</v>
      </c>
      <c r="S719" s="369">
        <v>29</v>
      </c>
    </row>
    <row r="720" spans="1:19" ht="12.75" customHeight="1" x14ac:dyDescent="0.2">
      <c r="A720" s="369">
        <v>2016</v>
      </c>
      <c r="B720" s="374">
        <v>42719</v>
      </c>
      <c r="C720" s="369" t="s">
        <v>71</v>
      </c>
      <c r="D720" s="369">
        <v>27</v>
      </c>
      <c r="E720" s="369">
        <v>32</v>
      </c>
      <c r="F720" s="369">
        <v>31</v>
      </c>
      <c r="G720" s="369">
        <v>36.000000000000007</v>
      </c>
      <c r="H720" s="369" t="s">
        <v>71</v>
      </c>
      <c r="I720" s="369" t="s">
        <v>71</v>
      </c>
      <c r="J720" s="369">
        <v>34</v>
      </c>
      <c r="K720" s="369">
        <v>35</v>
      </c>
      <c r="L720" s="369" t="s">
        <v>71</v>
      </c>
      <c r="M720" s="369">
        <v>39</v>
      </c>
      <c r="N720" s="369" t="s">
        <v>71</v>
      </c>
      <c r="O720" s="369">
        <v>32</v>
      </c>
      <c r="P720" s="369" t="s">
        <v>71</v>
      </c>
      <c r="Q720" s="369">
        <v>33</v>
      </c>
      <c r="R720" s="369">
        <v>32</v>
      </c>
      <c r="S720" s="369">
        <v>34</v>
      </c>
    </row>
    <row r="721" spans="1:19" ht="12.75" customHeight="1" x14ac:dyDescent="0.2">
      <c r="A721" s="369">
        <v>2016</v>
      </c>
      <c r="B721" s="374">
        <v>42720</v>
      </c>
      <c r="C721" s="369" t="s">
        <v>71</v>
      </c>
      <c r="D721" s="369">
        <v>19</v>
      </c>
      <c r="E721" s="369">
        <v>25</v>
      </c>
      <c r="F721" s="369">
        <v>19</v>
      </c>
      <c r="G721" s="369">
        <v>27</v>
      </c>
      <c r="H721" s="369" t="s">
        <v>71</v>
      </c>
      <c r="I721" s="369" t="s">
        <v>71</v>
      </c>
      <c r="J721" s="369">
        <v>27</v>
      </c>
      <c r="K721" s="369">
        <v>27</v>
      </c>
      <c r="L721" s="369" t="s">
        <v>71</v>
      </c>
      <c r="M721" s="369">
        <v>29</v>
      </c>
      <c r="N721" s="369" t="s">
        <v>71</v>
      </c>
      <c r="O721" s="369">
        <v>21</v>
      </c>
      <c r="P721" s="369" t="s">
        <v>71</v>
      </c>
      <c r="Q721" s="369">
        <v>23</v>
      </c>
      <c r="R721" s="369">
        <v>25</v>
      </c>
      <c r="S721" s="369">
        <v>23</v>
      </c>
    </row>
    <row r="722" spans="1:19" ht="12.75" customHeight="1" x14ac:dyDescent="0.2">
      <c r="A722" s="369">
        <v>2016</v>
      </c>
      <c r="B722" s="374">
        <v>42721</v>
      </c>
      <c r="C722" s="369" t="s">
        <v>71</v>
      </c>
      <c r="D722" s="369">
        <v>4</v>
      </c>
      <c r="E722" s="369">
        <v>22.000000000000004</v>
      </c>
      <c r="F722" s="369">
        <v>13.000000000000002</v>
      </c>
      <c r="G722" s="369">
        <v>25</v>
      </c>
      <c r="H722" s="369" t="s">
        <v>71</v>
      </c>
      <c r="I722" s="369" t="s">
        <v>71</v>
      </c>
      <c r="J722" s="369">
        <v>14</v>
      </c>
      <c r="K722" s="369">
        <v>13.000000000000002</v>
      </c>
      <c r="L722" s="369" t="s">
        <v>71</v>
      </c>
      <c r="M722" s="369">
        <v>24</v>
      </c>
      <c r="N722" s="369" t="s">
        <v>71</v>
      </c>
      <c r="O722" s="369">
        <v>3</v>
      </c>
      <c r="P722" s="369" t="s">
        <v>71</v>
      </c>
      <c r="Q722" s="369">
        <v>11.000000000000002</v>
      </c>
      <c r="R722" s="369">
        <v>10</v>
      </c>
      <c r="S722" s="369">
        <v>14</v>
      </c>
    </row>
    <row r="723" spans="1:19" ht="12.75" customHeight="1" x14ac:dyDescent="0.2">
      <c r="A723" s="369">
        <v>2016</v>
      </c>
      <c r="B723" s="374">
        <v>42722</v>
      </c>
      <c r="C723" s="369" t="s">
        <v>71</v>
      </c>
      <c r="D723" s="369">
        <v>27</v>
      </c>
      <c r="E723" s="369">
        <v>28</v>
      </c>
      <c r="F723" s="369">
        <v>31</v>
      </c>
      <c r="G723" s="369">
        <v>34</v>
      </c>
      <c r="H723" s="369" t="s">
        <v>71</v>
      </c>
      <c r="I723" s="369" t="s">
        <v>71</v>
      </c>
      <c r="J723" s="369">
        <v>24</v>
      </c>
      <c r="K723" s="369">
        <v>33</v>
      </c>
      <c r="L723" s="369" t="s">
        <v>71</v>
      </c>
      <c r="M723" s="369">
        <v>28</v>
      </c>
      <c r="N723" s="369" t="s">
        <v>71</v>
      </c>
      <c r="O723" s="369">
        <v>29</v>
      </c>
      <c r="P723" s="369" t="s">
        <v>71</v>
      </c>
      <c r="Q723" s="369">
        <v>31</v>
      </c>
      <c r="R723" s="369">
        <v>29</v>
      </c>
      <c r="S723" s="369">
        <v>32</v>
      </c>
    </row>
    <row r="724" spans="1:19" ht="12.75" customHeight="1" x14ac:dyDescent="0.2">
      <c r="A724" s="369">
        <v>2016</v>
      </c>
      <c r="B724" s="374">
        <v>42723</v>
      </c>
      <c r="C724" s="369" t="s">
        <v>71</v>
      </c>
      <c r="D724" s="369">
        <v>25</v>
      </c>
      <c r="E724" s="369">
        <v>31</v>
      </c>
      <c r="F724" s="369">
        <v>30</v>
      </c>
      <c r="G724" s="369">
        <v>35</v>
      </c>
      <c r="H724" s="369" t="s">
        <v>71</v>
      </c>
      <c r="I724" s="369" t="s">
        <v>71</v>
      </c>
      <c r="J724" s="369">
        <v>25</v>
      </c>
      <c r="K724" s="369">
        <v>36.000000000000007</v>
      </c>
      <c r="L724" s="369" t="s">
        <v>71</v>
      </c>
      <c r="M724" s="369">
        <v>24</v>
      </c>
      <c r="N724" s="369" t="s">
        <v>71</v>
      </c>
      <c r="O724" s="369">
        <v>26.000000000000004</v>
      </c>
      <c r="P724" s="369" t="s">
        <v>71</v>
      </c>
      <c r="Q724" s="369">
        <v>33</v>
      </c>
      <c r="R724" s="369">
        <v>31</v>
      </c>
      <c r="S724" s="369">
        <v>33</v>
      </c>
    </row>
    <row r="725" spans="1:19" ht="12.75" customHeight="1" x14ac:dyDescent="0.2">
      <c r="A725" s="369">
        <v>2016</v>
      </c>
      <c r="B725" s="374">
        <v>42724</v>
      </c>
      <c r="C725" s="369" t="s">
        <v>71</v>
      </c>
      <c r="D725" s="369">
        <v>11.000000000000002</v>
      </c>
      <c r="E725" s="369">
        <v>30</v>
      </c>
      <c r="F725" s="369">
        <v>18.000000000000004</v>
      </c>
      <c r="G725" s="369">
        <v>32</v>
      </c>
      <c r="H725" s="369" t="s">
        <v>71</v>
      </c>
      <c r="I725" s="369" t="s">
        <v>71</v>
      </c>
      <c r="J725" s="369">
        <v>22.000000000000004</v>
      </c>
      <c r="K725" s="369">
        <v>30</v>
      </c>
      <c r="L725" s="369" t="s">
        <v>71</v>
      </c>
      <c r="M725" s="369">
        <v>25</v>
      </c>
      <c r="N725" s="369" t="s">
        <v>71</v>
      </c>
      <c r="O725" s="369">
        <v>18.000000000000004</v>
      </c>
      <c r="P725" s="369" t="s">
        <v>71</v>
      </c>
      <c r="Q725" s="369">
        <v>25</v>
      </c>
      <c r="R725" s="369">
        <v>24</v>
      </c>
      <c r="S725" s="369">
        <v>28</v>
      </c>
    </row>
    <row r="726" spans="1:19" ht="12.75" customHeight="1" x14ac:dyDescent="0.2">
      <c r="A726" s="369">
        <v>2016</v>
      </c>
      <c r="B726" s="374">
        <v>42725</v>
      </c>
      <c r="C726" s="369" t="s">
        <v>71</v>
      </c>
      <c r="D726" s="369">
        <v>3</v>
      </c>
      <c r="E726" s="369">
        <v>21</v>
      </c>
      <c r="F726" s="369">
        <v>4</v>
      </c>
      <c r="G726" s="369">
        <v>22.000000000000004</v>
      </c>
      <c r="H726" s="369" t="s">
        <v>71</v>
      </c>
      <c r="I726" s="369" t="s">
        <v>71</v>
      </c>
      <c r="J726" s="369">
        <v>16</v>
      </c>
      <c r="K726" s="369">
        <v>20</v>
      </c>
      <c r="L726" s="369" t="s">
        <v>71</v>
      </c>
      <c r="M726" s="369">
        <v>19</v>
      </c>
      <c r="N726" s="369" t="s">
        <v>71</v>
      </c>
      <c r="O726" s="369">
        <v>11.000000000000002</v>
      </c>
      <c r="P726" s="369" t="s">
        <v>71</v>
      </c>
      <c r="Q726" s="369">
        <v>16</v>
      </c>
      <c r="R726" s="369">
        <v>14</v>
      </c>
      <c r="S726" s="369">
        <v>20</v>
      </c>
    </row>
    <row r="727" spans="1:19" ht="12.75" customHeight="1" x14ac:dyDescent="0.2">
      <c r="A727" s="369">
        <v>2016</v>
      </c>
      <c r="B727" s="374">
        <v>42726</v>
      </c>
      <c r="C727" s="369" t="s">
        <v>71</v>
      </c>
      <c r="D727" s="369">
        <v>18.000000000000004</v>
      </c>
      <c r="E727" s="369">
        <v>30</v>
      </c>
      <c r="F727" s="369">
        <v>23</v>
      </c>
      <c r="G727" s="369">
        <v>32</v>
      </c>
      <c r="H727" s="369" t="s">
        <v>71</v>
      </c>
      <c r="I727" s="369" t="s">
        <v>71</v>
      </c>
      <c r="J727" s="369">
        <v>25</v>
      </c>
      <c r="K727" s="369">
        <v>29</v>
      </c>
      <c r="L727" s="369" t="s">
        <v>71</v>
      </c>
      <c r="M727" s="369">
        <v>31</v>
      </c>
      <c r="N727" s="369" t="s">
        <v>71</v>
      </c>
      <c r="O727" s="369">
        <v>25</v>
      </c>
      <c r="P727" s="369" t="s">
        <v>71</v>
      </c>
      <c r="Q727" s="369">
        <v>25</v>
      </c>
      <c r="R727" s="369">
        <v>22.000000000000004</v>
      </c>
      <c r="S727" s="369">
        <v>27</v>
      </c>
    </row>
    <row r="728" spans="1:19" ht="12.75" customHeight="1" x14ac:dyDescent="0.2">
      <c r="A728" s="369">
        <v>2016</v>
      </c>
      <c r="B728" s="374">
        <v>42727</v>
      </c>
      <c r="C728" s="369" t="s">
        <v>71</v>
      </c>
      <c r="D728" s="369">
        <v>17</v>
      </c>
      <c r="E728" s="369">
        <v>31</v>
      </c>
      <c r="F728" s="369">
        <v>16</v>
      </c>
      <c r="G728" s="369">
        <v>32</v>
      </c>
      <c r="H728" s="369" t="s">
        <v>71</v>
      </c>
      <c r="I728" s="369" t="s">
        <v>71</v>
      </c>
      <c r="J728" s="369">
        <v>30</v>
      </c>
      <c r="K728" s="369">
        <v>32</v>
      </c>
      <c r="L728" s="369" t="s">
        <v>71</v>
      </c>
      <c r="M728" s="369">
        <v>31</v>
      </c>
      <c r="N728" s="369" t="s">
        <v>71</v>
      </c>
      <c r="O728" s="369">
        <v>26.000000000000004</v>
      </c>
      <c r="P728" s="369" t="s">
        <v>71</v>
      </c>
      <c r="Q728" s="369">
        <v>29</v>
      </c>
      <c r="R728" s="369">
        <v>30</v>
      </c>
      <c r="S728" s="369">
        <v>29</v>
      </c>
    </row>
    <row r="729" spans="1:19" ht="12.75" customHeight="1" x14ac:dyDescent="0.2">
      <c r="A729" s="369">
        <v>2016</v>
      </c>
      <c r="B729" s="374">
        <v>42728</v>
      </c>
      <c r="C729" s="369" t="s">
        <v>71</v>
      </c>
      <c r="D729" s="369">
        <v>18.000000000000004</v>
      </c>
      <c r="E729" s="369">
        <v>31</v>
      </c>
      <c r="F729" s="369">
        <v>22.000000000000004</v>
      </c>
      <c r="G729" s="369">
        <v>32</v>
      </c>
      <c r="H729" s="369" t="s">
        <v>71</v>
      </c>
      <c r="I729" s="369" t="s">
        <v>71</v>
      </c>
      <c r="J729" s="369">
        <v>25</v>
      </c>
      <c r="K729" s="369">
        <v>20</v>
      </c>
      <c r="L729" s="369" t="s">
        <v>71</v>
      </c>
      <c r="M729" s="369">
        <v>23</v>
      </c>
      <c r="N729" s="369" t="s">
        <v>71</v>
      </c>
      <c r="O729" s="369">
        <v>17</v>
      </c>
      <c r="P729" s="369" t="s">
        <v>71</v>
      </c>
      <c r="Q729" s="369">
        <v>18.000000000000004</v>
      </c>
      <c r="R729" s="369">
        <v>17</v>
      </c>
      <c r="S729" s="369">
        <v>26.000000000000004</v>
      </c>
    </row>
    <row r="730" spans="1:19" ht="12.75" customHeight="1" x14ac:dyDescent="0.2">
      <c r="A730" s="369">
        <v>2016</v>
      </c>
      <c r="B730" s="374">
        <v>42729</v>
      </c>
      <c r="C730" s="369" t="s">
        <v>71</v>
      </c>
      <c r="D730" s="369">
        <v>30</v>
      </c>
      <c r="E730" s="369">
        <v>30</v>
      </c>
      <c r="F730" s="369">
        <v>32</v>
      </c>
      <c r="G730" s="369">
        <v>35</v>
      </c>
      <c r="H730" s="369" t="s">
        <v>71</v>
      </c>
      <c r="I730" s="369" t="s">
        <v>71</v>
      </c>
      <c r="J730" s="369">
        <v>32</v>
      </c>
      <c r="K730" s="369">
        <v>35</v>
      </c>
      <c r="L730" s="369" t="s">
        <v>71</v>
      </c>
      <c r="M730" s="369">
        <v>31</v>
      </c>
      <c r="N730" s="369" t="s">
        <v>71</v>
      </c>
      <c r="O730" s="369">
        <v>31</v>
      </c>
      <c r="P730" s="369" t="s">
        <v>71</v>
      </c>
      <c r="Q730" s="369">
        <v>31</v>
      </c>
      <c r="R730" s="369">
        <v>32</v>
      </c>
      <c r="S730" s="369">
        <v>34</v>
      </c>
    </row>
    <row r="731" spans="1:19" ht="12.75" customHeight="1" x14ac:dyDescent="0.2">
      <c r="A731" s="369">
        <v>2016</v>
      </c>
      <c r="B731" s="374">
        <v>42730</v>
      </c>
      <c r="C731" s="369" t="s">
        <v>71</v>
      </c>
      <c r="D731" s="369">
        <v>18.000000000000004</v>
      </c>
      <c r="E731" s="369">
        <v>34</v>
      </c>
      <c r="F731" s="369">
        <v>23</v>
      </c>
      <c r="G731" s="369">
        <v>22.000000000000004</v>
      </c>
      <c r="H731" s="369" t="s">
        <v>71</v>
      </c>
      <c r="I731" s="369" t="s">
        <v>71</v>
      </c>
      <c r="J731" s="369">
        <v>19</v>
      </c>
      <c r="K731" s="369">
        <v>17</v>
      </c>
      <c r="L731" s="369" t="s">
        <v>71</v>
      </c>
      <c r="M731" s="369">
        <v>35</v>
      </c>
      <c r="N731" s="369" t="s">
        <v>71</v>
      </c>
      <c r="O731" s="369">
        <v>11.000000000000002</v>
      </c>
      <c r="P731" s="369" t="s">
        <v>71</v>
      </c>
      <c r="Q731" s="369">
        <v>24</v>
      </c>
      <c r="R731" s="369">
        <v>23</v>
      </c>
      <c r="S731" s="369">
        <v>21</v>
      </c>
    </row>
    <row r="732" spans="1:19" ht="12.75" customHeight="1" x14ac:dyDescent="0.2">
      <c r="A732" s="369">
        <v>2016</v>
      </c>
      <c r="B732" s="374">
        <v>42731</v>
      </c>
      <c r="C732" s="369" t="s">
        <v>71</v>
      </c>
      <c r="D732" s="369">
        <v>15.000000000000002</v>
      </c>
      <c r="E732" s="369">
        <v>24</v>
      </c>
      <c r="F732" s="369">
        <v>22.000000000000004</v>
      </c>
      <c r="G732" s="369">
        <v>34</v>
      </c>
      <c r="H732" s="369" t="s">
        <v>71</v>
      </c>
      <c r="I732" s="369" t="s">
        <v>71</v>
      </c>
      <c r="J732" s="369">
        <v>32</v>
      </c>
      <c r="K732" s="369">
        <v>31</v>
      </c>
      <c r="L732" s="369" t="s">
        <v>71</v>
      </c>
      <c r="M732" s="369">
        <v>29</v>
      </c>
      <c r="N732" s="369" t="s">
        <v>71</v>
      </c>
      <c r="O732" s="369">
        <v>26.000000000000004</v>
      </c>
      <c r="P732" s="369" t="s">
        <v>71</v>
      </c>
      <c r="Q732" s="369">
        <v>28</v>
      </c>
      <c r="R732" s="369">
        <v>27</v>
      </c>
      <c r="S732" s="369">
        <v>32</v>
      </c>
    </row>
    <row r="733" spans="1:19" ht="12.75" customHeight="1" x14ac:dyDescent="0.2">
      <c r="A733" s="369">
        <v>2016</v>
      </c>
      <c r="B733" s="374">
        <v>42732</v>
      </c>
      <c r="C733" s="369" t="s">
        <v>71</v>
      </c>
      <c r="D733" s="369">
        <v>17</v>
      </c>
      <c r="E733" s="369">
        <v>25</v>
      </c>
      <c r="F733" s="369">
        <v>20</v>
      </c>
      <c r="G733" s="369">
        <v>27</v>
      </c>
      <c r="H733" s="369" t="s">
        <v>71</v>
      </c>
      <c r="I733" s="369" t="s">
        <v>71</v>
      </c>
      <c r="J733" s="369">
        <v>19</v>
      </c>
      <c r="K733" s="369">
        <v>26.000000000000004</v>
      </c>
      <c r="L733" s="369" t="s">
        <v>71</v>
      </c>
      <c r="M733" s="369">
        <v>30</v>
      </c>
      <c r="N733" s="369" t="s">
        <v>71</v>
      </c>
      <c r="O733" s="369">
        <v>22.000000000000004</v>
      </c>
      <c r="P733" s="369" t="s">
        <v>71</v>
      </c>
      <c r="Q733" s="369">
        <v>27</v>
      </c>
      <c r="R733" s="369">
        <v>23</v>
      </c>
      <c r="S733" s="369">
        <v>28</v>
      </c>
    </row>
    <row r="734" spans="1:19" ht="12.75" customHeight="1" x14ac:dyDescent="0.2">
      <c r="A734" s="369">
        <v>2016</v>
      </c>
      <c r="B734" s="374">
        <v>42733</v>
      </c>
      <c r="C734" s="369" t="s">
        <v>71</v>
      </c>
      <c r="D734" s="369">
        <v>16</v>
      </c>
      <c r="E734" s="369">
        <v>31</v>
      </c>
      <c r="F734" s="369">
        <v>18.000000000000004</v>
      </c>
      <c r="G734" s="369">
        <v>29</v>
      </c>
      <c r="H734" s="369" t="s">
        <v>71</v>
      </c>
      <c r="I734" s="369" t="s">
        <v>71</v>
      </c>
      <c r="J734" s="369">
        <v>29</v>
      </c>
      <c r="K734" s="369">
        <v>28</v>
      </c>
      <c r="L734" s="369" t="s">
        <v>71</v>
      </c>
      <c r="M734" s="369">
        <v>31</v>
      </c>
      <c r="N734" s="369" t="s">
        <v>71</v>
      </c>
      <c r="O734" s="369">
        <v>15.000000000000002</v>
      </c>
      <c r="P734" s="369" t="s">
        <v>71</v>
      </c>
      <c r="Q734" s="369">
        <v>25</v>
      </c>
      <c r="R734" s="369">
        <v>25</v>
      </c>
      <c r="S734" s="369">
        <v>26.000000000000004</v>
      </c>
    </row>
    <row r="735" spans="1:19" ht="12.75" customHeight="1" x14ac:dyDescent="0.2">
      <c r="A735" s="369">
        <v>2016</v>
      </c>
      <c r="B735" s="374">
        <v>42734</v>
      </c>
      <c r="C735" s="369" t="s">
        <v>71</v>
      </c>
      <c r="D735" s="369">
        <v>21</v>
      </c>
      <c r="E735" s="369" t="s">
        <v>71</v>
      </c>
      <c r="F735" s="369">
        <v>20</v>
      </c>
      <c r="G735" s="369">
        <v>29</v>
      </c>
      <c r="H735" s="369" t="s">
        <v>71</v>
      </c>
      <c r="I735" s="369" t="s">
        <v>71</v>
      </c>
      <c r="J735" s="369">
        <v>29</v>
      </c>
      <c r="K735" s="369">
        <v>30</v>
      </c>
      <c r="L735" s="369" t="s">
        <v>71</v>
      </c>
      <c r="M735" s="369">
        <v>31</v>
      </c>
      <c r="N735" s="369" t="s">
        <v>71</v>
      </c>
      <c r="O735" s="369">
        <v>25</v>
      </c>
      <c r="P735" s="369" t="s">
        <v>71</v>
      </c>
      <c r="Q735" s="369">
        <v>29</v>
      </c>
      <c r="R735" s="369">
        <v>27</v>
      </c>
      <c r="S735" s="369">
        <v>29</v>
      </c>
    </row>
    <row r="736" spans="1:19" ht="12.75" customHeight="1" x14ac:dyDescent="0.2">
      <c r="A736" s="369">
        <v>2016</v>
      </c>
      <c r="B736" s="374">
        <v>42735</v>
      </c>
      <c r="C736" s="369" t="s">
        <v>71</v>
      </c>
      <c r="D736" s="369">
        <v>31</v>
      </c>
      <c r="E736" s="369">
        <v>35</v>
      </c>
      <c r="F736" s="369">
        <v>31</v>
      </c>
      <c r="G736" s="369">
        <v>34</v>
      </c>
      <c r="H736" s="369" t="s">
        <v>71</v>
      </c>
      <c r="I736" s="369" t="s">
        <v>71</v>
      </c>
      <c r="J736" s="369">
        <v>31</v>
      </c>
      <c r="K736" s="369">
        <v>35</v>
      </c>
      <c r="L736" s="369" t="s">
        <v>71</v>
      </c>
      <c r="M736" s="369">
        <v>40</v>
      </c>
      <c r="N736" s="369" t="s">
        <v>71</v>
      </c>
      <c r="O736" s="369">
        <v>29</v>
      </c>
      <c r="P736" s="369" t="s">
        <v>71</v>
      </c>
      <c r="Q736" s="369">
        <v>33</v>
      </c>
      <c r="R736" s="369">
        <v>34</v>
      </c>
      <c r="S736" s="369">
        <v>33</v>
      </c>
    </row>
    <row r="737" spans="1:19" ht="12.75" customHeight="1" x14ac:dyDescent="0.2">
      <c r="A737" s="369">
        <v>2017</v>
      </c>
      <c r="B737" s="374">
        <v>42736</v>
      </c>
      <c r="C737" s="369" t="s">
        <v>71</v>
      </c>
      <c r="D737" s="369">
        <v>32</v>
      </c>
      <c r="E737" s="369">
        <v>31</v>
      </c>
      <c r="F737" s="369">
        <v>30</v>
      </c>
      <c r="G737" s="369">
        <v>37.000000000000007</v>
      </c>
      <c r="H737" s="369" t="s">
        <v>71</v>
      </c>
      <c r="I737" s="369" t="s">
        <v>71</v>
      </c>
      <c r="J737" s="369">
        <v>33</v>
      </c>
      <c r="K737" s="369">
        <v>34</v>
      </c>
      <c r="L737" s="369" t="s">
        <v>71</v>
      </c>
      <c r="M737" s="369">
        <v>34</v>
      </c>
      <c r="N737" s="369" t="s">
        <v>71</v>
      </c>
      <c r="O737" s="369">
        <v>32</v>
      </c>
      <c r="P737" s="369" t="s">
        <v>71</v>
      </c>
      <c r="Q737" s="369">
        <v>32</v>
      </c>
      <c r="R737" s="369">
        <v>32</v>
      </c>
      <c r="S737" s="369">
        <v>34</v>
      </c>
    </row>
    <row r="738" spans="1:19" ht="12.75" customHeight="1" x14ac:dyDescent="0.2">
      <c r="A738" s="369">
        <v>2017</v>
      </c>
      <c r="B738" s="374">
        <v>42737</v>
      </c>
      <c r="C738" s="369" t="s">
        <v>71</v>
      </c>
      <c r="D738" s="369">
        <v>14</v>
      </c>
      <c r="E738" s="369">
        <v>36.000000000000007</v>
      </c>
      <c r="F738" s="369">
        <v>21</v>
      </c>
      <c r="G738" s="369">
        <v>28</v>
      </c>
      <c r="H738" s="369" t="s">
        <v>71</v>
      </c>
      <c r="I738" s="369" t="s">
        <v>71</v>
      </c>
      <c r="J738" s="369">
        <v>15.000000000000002</v>
      </c>
      <c r="K738" s="369">
        <v>19</v>
      </c>
      <c r="L738" s="369" t="s">
        <v>71</v>
      </c>
      <c r="M738" s="369">
        <v>39</v>
      </c>
      <c r="N738" s="369" t="s">
        <v>71</v>
      </c>
      <c r="O738" s="369">
        <v>16</v>
      </c>
      <c r="P738" s="369" t="s">
        <v>71</v>
      </c>
      <c r="Q738" s="369">
        <v>19</v>
      </c>
      <c r="R738" s="369">
        <v>15.000000000000002</v>
      </c>
      <c r="S738" s="369">
        <v>17</v>
      </c>
    </row>
    <row r="739" spans="1:19" ht="12.75" customHeight="1" x14ac:dyDescent="0.2">
      <c r="A739" s="369">
        <v>2017</v>
      </c>
      <c r="B739" s="374">
        <v>42738</v>
      </c>
      <c r="C739" s="369" t="s">
        <v>71</v>
      </c>
      <c r="D739" s="369">
        <v>20</v>
      </c>
      <c r="E739" s="369">
        <v>35</v>
      </c>
      <c r="F739" s="369">
        <v>16</v>
      </c>
      <c r="G739" s="369">
        <v>29</v>
      </c>
      <c r="H739" s="369" t="s">
        <v>71</v>
      </c>
      <c r="I739" s="369" t="s">
        <v>71</v>
      </c>
      <c r="J739" s="369">
        <v>13.000000000000002</v>
      </c>
      <c r="K739" s="369">
        <v>23</v>
      </c>
      <c r="L739" s="369" t="s">
        <v>71</v>
      </c>
      <c r="M739" s="369">
        <v>34</v>
      </c>
      <c r="N739" s="369" t="s">
        <v>71</v>
      </c>
      <c r="O739" s="369">
        <v>19</v>
      </c>
      <c r="P739" s="369" t="s">
        <v>71</v>
      </c>
      <c r="Q739" s="369">
        <v>19</v>
      </c>
      <c r="R739" s="369">
        <v>13.000000000000002</v>
      </c>
      <c r="S739" s="369">
        <v>18.000000000000004</v>
      </c>
    </row>
    <row r="740" spans="1:19" ht="12.75" customHeight="1" x14ac:dyDescent="0.2">
      <c r="A740" s="369">
        <v>2017</v>
      </c>
      <c r="B740" s="374">
        <v>42739</v>
      </c>
      <c r="C740" s="369" t="s">
        <v>71</v>
      </c>
      <c r="D740" s="369">
        <v>22.000000000000004</v>
      </c>
      <c r="E740" s="369">
        <v>32</v>
      </c>
      <c r="F740" s="369">
        <v>30</v>
      </c>
      <c r="G740" s="369">
        <v>35</v>
      </c>
      <c r="H740" s="369" t="s">
        <v>71</v>
      </c>
      <c r="I740" s="369" t="s">
        <v>71</v>
      </c>
      <c r="J740" s="369">
        <v>32</v>
      </c>
      <c r="K740" s="369">
        <v>31</v>
      </c>
      <c r="L740" s="369" t="s">
        <v>71</v>
      </c>
      <c r="M740" s="369">
        <v>37.000000000000007</v>
      </c>
      <c r="N740" s="369" t="s">
        <v>71</v>
      </c>
      <c r="O740" s="369">
        <v>29</v>
      </c>
      <c r="P740" s="369" t="s">
        <v>71</v>
      </c>
      <c r="Q740" s="369">
        <v>30</v>
      </c>
      <c r="R740" s="369">
        <v>29</v>
      </c>
      <c r="S740" s="369">
        <v>30</v>
      </c>
    </row>
    <row r="741" spans="1:19" ht="12.75" customHeight="1" x14ac:dyDescent="0.2">
      <c r="A741" s="369">
        <v>2017</v>
      </c>
      <c r="B741" s="374">
        <v>42740</v>
      </c>
      <c r="C741" s="369" t="s">
        <v>71</v>
      </c>
      <c r="D741" s="369">
        <v>23</v>
      </c>
      <c r="E741" s="369">
        <v>29</v>
      </c>
      <c r="F741" s="369">
        <v>21</v>
      </c>
      <c r="G741" s="369">
        <v>33</v>
      </c>
      <c r="H741" s="369" t="s">
        <v>71</v>
      </c>
      <c r="I741" s="369" t="s">
        <v>71</v>
      </c>
      <c r="J741" s="369">
        <v>32</v>
      </c>
      <c r="K741" s="369">
        <v>30</v>
      </c>
      <c r="L741" s="369" t="s">
        <v>71</v>
      </c>
      <c r="M741" s="369">
        <v>28</v>
      </c>
      <c r="N741" s="369" t="s">
        <v>71</v>
      </c>
      <c r="O741" s="369">
        <v>25</v>
      </c>
      <c r="P741" s="369" t="s">
        <v>71</v>
      </c>
      <c r="Q741" s="369">
        <v>28</v>
      </c>
      <c r="R741" s="369">
        <v>29</v>
      </c>
      <c r="S741" s="369">
        <v>28</v>
      </c>
    </row>
    <row r="742" spans="1:19" ht="12.75" customHeight="1" x14ac:dyDescent="0.2">
      <c r="A742" s="369">
        <v>2017</v>
      </c>
      <c r="B742" s="374">
        <v>42741</v>
      </c>
      <c r="C742" s="369" t="s">
        <v>71</v>
      </c>
      <c r="D742" s="369">
        <v>25</v>
      </c>
      <c r="E742" s="369">
        <v>25</v>
      </c>
      <c r="F742" s="369">
        <v>25</v>
      </c>
      <c r="G742" s="369">
        <v>34</v>
      </c>
      <c r="H742" s="369" t="s">
        <v>71</v>
      </c>
      <c r="I742" s="369" t="s">
        <v>71</v>
      </c>
      <c r="J742" s="369">
        <v>25</v>
      </c>
      <c r="K742" s="369">
        <v>30</v>
      </c>
      <c r="L742" s="369" t="s">
        <v>71</v>
      </c>
      <c r="M742" s="369">
        <v>23</v>
      </c>
      <c r="N742" s="369" t="s">
        <v>71</v>
      </c>
      <c r="O742" s="369">
        <v>28</v>
      </c>
      <c r="P742" s="369" t="s">
        <v>71</v>
      </c>
      <c r="Q742" s="369">
        <v>28</v>
      </c>
      <c r="R742" s="369">
        <v>27</v>
      </c>
      <c r="S742" s="369">
        <v>28</v>
      </c>
    </row>
    <row r="743" spans="1:19" ht="12.75" customHeight="1" x14ac:dyDescent="0.2">
      <c r="A743" s="369">
        <v>2017</v>
      </c>
      <c r="B743" s="374">
        <v>42742</v>
      </c>
      <c r="C743" s="369" t="s">
        <v>71</v>
      </c>
      <c r="D743" s="369">
        <v>23</v>
      </c>
      <c r="E743" s="369">
        <v>26.000000000000004</v>
      </c>
      <c r="F743" s="369">
        <v>27</v>
      </c>
      <c r="G743" s="369">
        <v>35</v>
      </c>
      <c r="H743" s="369" t="s">
        <v>71</v>
      </c>
      <c r="I743" s="369" t="s">
        <v>71</v>
      </c>
      <c r="J743" s="369">
        <v>28</v>
      </c>
      <c r="K743" s="369">
        <v>31</v>
      </c>
      <c r="L743" s="369" t="s">
        <v>71</v>
      </c>
      <c r="M743" s="369">
        <v>26.000000000000004</v>
      </c>
      <c r="N743" s="369" t="s">
        <v>71</v>
      </c>
      <c r="O743" s="369">
        <v>25</v>
      </c>
      <c r="P743" s="369" t="s">
        <v>71</v>
      </c>
      <c r="Q743" s="369">
        <v>29</v>
      </c>
      <c r="R743" s="369">
        <v>25</v>
      </c>
      <c r="S743" s="369">
        <v>29</v>
      </c>
    </row>
    <row r="744" spans="1:19" ht="12.75" customHeight="1" x14ac:dyDescent="0.2">
      <c r="A744" s="369">
        <v>2017</v>
      </c>
      <c r="B744" s="374">
        <v>42743</v>
      </c>
      <c r="C744" s="369" t="s">
        <v>71</v>
      </c>
      <c r="D744" s="369">
        <v>27</v>
      </c>
      <c r="E744" s="369">
        <v>31</v>
      </c>
      <c r="F744" s="369">
        <v>29</v>
      </c>
      <c r="G744" s="369">
        <v>36.000000000000007</v>
      </c>
      <c r="H744" s="369" t="s">
        <v>71</v>
      </c>
      <c r="I744" s="369" t="s">
        <v>71</v>
      </c>
      <c r="J744" s="369">
        <v>31</v>
      </c>
      <c r="K744" s="369">
        <v>32</v>
      </c>
      <c r="L744" s="369" t="s">
        <v>71</v>
      </c>
      <c r="M744" s="369">
        <v>28</v>
      </c>
      <c r="N744" s="369" t="s">
        <v>71</v>
      </c>
      <c r="O744" s="369">
        <v>32</v>
      </c>
      <c r="P744" s="369" t="s">
        <v>71</v>
      </c>
      <c r="Q744" s="369">
        <v>31</v>
      </c>
      <c r="R744" s="369">
        <v>31</v>
      </c>
      <c r="S744" s="369">
        <v>30</v>
      </c>
    </row>
    <row r="745" spans="1:19" ht="12.75" customHeight="1" x14ac:dyDescent="0.2">
      <c r="A745" s="369">
        <v>2017</v>
      </c>
      <c r="B745" s="374">
        <v>42744</v>
      </c>
      <c r="C745" s="369" t="s">
        <v>71</v>
      </c>
      <c r="D745" s="369">
        <v>20</v>
      </c>
      <c r="E745" s="369">
        <v>30</v>
      </c>
      <c r="F745" s="369">
        <v>21</v>
      </c>
      <c r="G745" s="369">
        <v>32</v>
      </c>
      <c r="H745" s="369" t="s">
        <v>71</v>
      </c>
      <c r="I745" s="369" t="s">
        <v>71</v>
      </c>
      <c r="J745" s="369">
        <v>27</v>
      </c>
      <c r="K745" s="369">
        <v>28</v>
      </c>
      <c r="L745" s="369" t="s">
        <v>71</v>
      </c>
      <c r="M745" s="369">
        <v>24</v>
      </c>
      <c r="N745" s="369" t="s">
        <v>71</v>
      </c>
      <c r="O745" s="369">
        <v>23</v>
      </c>
      <c r="P745" s="369" t="s">
        <v>71</v>
      </c>
      <c r="Q745" s="369">
        <v>23</v>
      </c>
      <c r="R745" s="369">
        <v>27</v>
      </c>
      <c r="S745" s="369">
        <v>23</v>
      </c>
    </row>
    <row r="746" spans="1:19" ht="12.75" customHeight="1" x14ac:dyDescent="0.2">
      <c r="A746" s="369">
        <v>2017</v>
      </c>
      <c r="B746" s="374">
        <v>42745</v>
      </c>
      <c r="C746" s="369" t="s">
        <v>71</v>
      </c>
      <c r="D746" s="369">
        <v>26.000000000000004</v>
      </c>
      <c r="E746" s="369">
        <v>34</v>
      </c>
      <c r="F746" s="369">
        <v>30</v>
      </c>
      <c r="G746" s="369">
        <v>34</v>
      </c>
      <c r="H746" s="369" t="s">
        <v>71</v>
      </c>
      <c r="I746" s="369" t="s">
        <v>71</v>
      </c>
      <c r="J746" s="369">
        <v>27</v>
      </c>
      <c r="K746" s="369">
        <v>32</v>
      </c>
      <c r="L746" s="369" t="s">
        <v>71</v>
      </c>
      <c r="M746" s="369">
        <v>31</v>
      </c>
      <c r="N746" s="369" t="s">
        <v>71</v>
      </c>
      <c r="O746" s="369">
        <v>23</v>
      </c>
      <c r="P746" s="369" t="s">
        <v>71</v>
      </c>
      <c r="Q746" s="369">
        <v>29</v>
      </c>
      <c r="R746" s="369">
        <v>32</v>
      </c>
      <c r="S746" s="369">
        <v>29</v>
      </c>
    </row>
    <row r="747" spans="1:19" ht="12.75" customHeight="1" x14ac:dyDescent="0.2">
      <c r="A747" s="369">
        <v>2017</v>
      </c>
      <c r="B747" s="374">
        <v>42746</v>
      </c>
      <c r="C747" s="369" t="s">
        <v>71</v>
      </c>
      <c r="D747" s="369">
        <v>18.000000000000004</v>
      </c>
      <c r="E747" s="369">
        <v>28</v>
      </c>
      <c r="F747" s="369">
        <v>22.000000000000004</v>
      </c>
      <c r="G747" s="369">
        <v>29</v>
      </c>
      <c r="H747" s="369" t="s">
        <v>71</v>
      </c>
      <c r="I747" s="369" t="s">
        <v>71</v>
      </c>
      <c r="J747" s="369">
        <v>17</v>
      </c>
      <c r="K747" s="369">
        <v>24</v>
      </c>
      <c r="L747" s="369" t="s">
        <v>71</v>
      </c>
      <c r="M747" s="369">
        <v>28</v>
      </c>
      <c r="N747" s="369" t="s">
        <v>71</v>
      </c>
      <c r="O747" s="369">
        <v>16</v>
      </c>
      <c r="P747" s="369" t="s">
        <v>71</v>
      </c>
      <c r="Q747" s="369">
        <v>23</v>
      </c>
      <c r="R747" s="369">
        <v>26.000000000000004</v>
      </c>
      <c r="S747" s="369">
        <v>22.000000000000004</v>
      </c>
    </row>
    <row r="748" spans="1:19" ht="12.75" customHeight="1" x14ac:dyDescent="0.2">
      <c r="A748" s="369">
        <v>2017</v>
      </c>
      <c r="B748" s="374">
        <v>42747</v>
      </c>
      <c r="C748" s="369" t="s">
        <v>71</v>
      </c>
      <c r="D748" s="369">
        <v>25</v>
      </c>
      <c r="E748" s="369">
        <v>32</v>
      </c>
      <c r="F748" s="369">
        <v>30</v>
      </c>
      <c r="G748" s="369">
        <v>33</v>
      </c>
      <c r="H748" s="369" t="s">
        <v>71</v>
      </c>
      <c r="I748" s="369" t="s">
        <v>71</v>
      </c>
      <c r="J748" s="369">
        <v>18.000000000000004</v>
      </c>
      <c r="K748" s="369">
        <v>32</v>
      </c>
      <c r="L748" s="369" t="s">
        <v>71</v>
      </c>
      <c r="M748" s="369">
        <v>36.000000000000007</v>
      </c>
      <c r="N748" s="369" t="s">
        <v>71</v>
      </c>
      <c r="O748" s="369">
        <v>23</v>
      </c>
      <c r="P748" s="369" t="s">
        <v>71</v>
      </c>
      <c r="Q748" s="369">
        <v>32</v>
      </c>
      <c r="R748" s="369">
        <v>34</v>
      </c>
      <c r="S748" s="369">
        <v>31</v>
      </c>
    </row>
    <row r="749" spans="1:19" ht="12.75" customHeight="1" x14ac:dyDescent="0.2">
      <c r="A749" s="369">
        <v>2017</v>
      </c>
      <c r="B749" s="374">
        <v>42748</v>
      </c>
      <c r="C749" s="369" t="s">
        <v>71</v>
      </c>
      <c r="D749" s="369">
        <v>32</v>
      </c>
      <c r="E749" s="369">
        <v>35</v>
      </c>
      <c r="F749" s="369">
        <v>35</v>
      </c>
      <c r="G749" s="369">
        <v>43</v>
      </c>
      <c r="H749" s="369" t="s">
        <v>71</v>
      </c>
      <c r="I749" s="369" t="s">
        <v>71</v>
      </c>
      <c r="J749" s="369">
        <v>32</v>
      </c>
      <c r="K749" s="369">
        <v>39</v>
      </c>
      <c r="L749" s="369" t="s">
        <v>71</v>
      </c>
      <c r="M749" s="369">
        <v>33</v>
      </c>
      <c r="N749" s="369" t="s">
        <v>71</v>
      </c>
      <c r="O749" s="369">
        <v>36.000000000000007</v>
      </c>
      <c r="P749" s="369" t="s">
        <v>71</v>
      </c>
      <c r="Q749" s="369">
        <v>37.000000000000007</v>
      </c>
      <c r="R749" s="369">
        <v>37.000000000000007</v>
      </c>
      <c r="S749" s="369">
        <v>37.000000000000007</v>
      </c>
    </row>
    <row r="750" spans="1:19" ht="12.75" customHeight="1" x14ac:dyDescent="0.2">
      <c r="A750" s="369">
        <v>2017</v>
      </c>
      <c r="B750" s="374">
        <v>42749</v>
      </c>
      <c r="C750" s="369" t="s">
        <v>71</v>
      </c>
      <c r="D750" s="369">
        <v>23</v>
      </c>
      <c r="E750" s="369">
        <v>36.000000000000007</v>
      </c>
      <c r="F750" s="369">
        <v>30</v>
      </c>
      <c r="G750" s="369">
        <v>28</v>
      </c>
      <c r="H750" s="369" t="s">
        <v>71</v>
      </c>
      <c r="I750" s="369" t="s">
        <v>71</v>
      </c>
      <c r="J750" s="369">
        <v>29</v>
      </c>
      <c r="K750" s="369">
        <v>26.000000000000004</v>
      </c>
      <c r="L750" s="369" t="s">
        <v>71</v>
      </c>
      <c r="M750" s="369">
        <v>31</v>
      </c>
      <c r="N750" s="369" t="s">
        <v>71</v>
      </c>
      <c r="O750" s="369">
        <v>20</v>
      </c>
      <c r="P750" s="369" t="s">
        <v>71</v>
      </c>
      <c r="Q750" s="369">
        <v>30</v>
      </c>
      <c r="R750" s="369">
        <v>29</v>
      </c>
      <c r="S750" s="369">
        <v>27</v>
      </c>
    </row>
    <row r="751" spans="1:19" ht="12.75" customHeight="1" x14ac:dyDescent="0.2">
      <c r="A751" s="369">
        <v>2017</v>
      </c>
      <c r="B751" s="374">
        <v>42750</v>
      </c>
      <c r="C751" s="369" t="s">
        <v>71</v>
      </c>
      <c r="D751" s="369">
        <v>32</v>
      </c>
      <c r="E751" s="369">
        <v>29</v>
      </c>
      <c r="F751" s="369">
        <v>30</v>
      </c>
      <c r="G751" s="369">
        <v>39</v>
      </c>
      <c r="H751" s="369" t="s">
        <v>71</v>
      </c>
      <c r="I751" s="369" t="s">
        <v>71</v>
      </c>
      <c r="J751" s="369">
        <v>31</v>
      </c>
      <c r="K751" s="369">
        <v>35</v>
      </c>
      <c r="L751" s="369" t="s">
        <v>71</v>
      </c>
      <c r="M751" s="369">
        <v>22.000000000000004</v>
      </c>
      <c r="N751" s="369" t="s">
        <v>71</v>
      </c>
      <c r="O751" s="369">
        <v>33</v>
      </c>
      <c r="P751" s="369" t="s">
        <v>71</v>
      </c>
      <c r="Q751" s="369">
        <v>32</v>
      </c>
      <c r="R751" s="369">
        <v>33</v>
      </c>
      <c r="S751" s="369">
        <v>33</v>
      </c>
    </row>
    <row r="752" spans="1:19" ht="12.75" customHeight="1" x14ac:dyDescent="0.2">
      <c r="A752" s="369">
        <v>2017</v>
      </c>
      <c r="B752" s="374">
        <v>42751</v>
      </c>
      <c r="C752" s="369" t="s">
        <v>71</v>
      </c>
      <c r="D752" s="369">
        <v>16</v>
      </c>
      <c r="E752" s="369">
        <v>27</v>
      </c>
      <c r="F752" s="369">
        <v>12</v>
      </c>
      <c r="G752" s="369">
        <v>34</v>
      </c>
      <c r="H752" s="369" t="s">
        <v>71</v>
      </c>
      <c r="I752" s="369" t="s">
        <v>71</v>
      </c>
      <c r="J752" s="369">
        <v>22.000000000000004</v>
      </c>
      <c r="K752" s="369">
        <v>31</v>
      </c>
      <c r="L752" s="369" t="s">
        <v>71</v>
      </c>
      <c r="M752" s="369">
        <v>22.000000000000004</v>
      </c>
      <c r="N752" s="369" t="s">
        <v>71</v>
      </c>
      <c r="O752" s="369">
        <v>20</v>
      </c>
      <c r="P752" s="369" t="s">
        <v>71</v>
      </c>
      <c r="Q752" s="369">
        <v>23</v>
      </c>
      <c r="R752" s="369">
        <v>26.000000000000004</v>
      </c>
      <c r="S752" s="369">
        <v>26.000000000000004</v>
      </c>
    </row>
    <row r="753" spans="1:19" ht="12.75" customHeight="1" x14ac:dyDescent="0.2">
      <c r="A753" s="369">
        <v>2017</v>
      </c>
      <c r="B753" s="374">
        <v>42752</v>
      </c>
      <c r="C753" s="369" t="s">
        <v>71</v>
      </c>
      <c r="D753" s="369">
        <v>3</v>
      </c>
      <c r="E753" s="369">
        <v>31</v>
      </c>
      <c r="F753" s="369">
        <v>15.000000000000002</v>
      </c>
      <c r="G753" s="369">
        <v>15.000000000000002</v>
      </c>
      <c r="H753" s="369" t="s">
        <v>71</v>
      </c>
      <c r="I753" s="369" t="s">
        <v>71</v>
      </c>
      <c r="J753" s="369">
        <v>3</v>
      </c>
      <c r="K753" s="369">
        <v>6</v>
      </c>
      <c r="L753" s="369" t="s">
        <v>71</v>
      </c>
      <c r="M753" s="369">
        <v>25</v>
      </c>
      <c r="N753" s="369" t="s">
        <v>71</v>
      </c>
      <c r="O753" s="369">
        <v>11.000000000000002</v>
      </c>
      <c r="P753" s="369" t="s">
        <v>71</v>
      </c>
      <c r="Q753" s="369">
        <v>18.000000000000004</v>
      </c>
      <c r="R753" s="369">
        <v>7</v>
      </c>
      <c r="S753" s="369">
        <v>17</v>
      </c>
    </row>
    <row r="754" spans="1:19" ht="12.75" customHeight="1" x14ac:dyDescent="0.2">
      <c r="A754" s="369">
        <v>2017</v>
      </c>
      <c r="B754" s="374">
        <v>42753</v>
      </c>
      <c r="C754" s="369" t="s">
        <v>71</v>
      </c>
      <c r="D754" s="369">
        <v>16</v>
      </c>
      <c r="E754" s="369">
        <v>13.000000000000002</v>
      </c>
      <c r="F754" s="369">
        <v>5</v>
      </c>
      <c r="G754" s="369">
        <v>22.000000000000004</v>
      </c>
      <c r="H754" s="369" t="s">
        <v>71</v>
      </c>
      <c r="I754" s="369" t="s">
        <v>71</v>
      </c>
      <c r="J754" s="369">
        <v>9.0000000000000018</v>
      </c>
      <c r="K754" s="369">
        <v>12</v>
      </c>
      <c r="L754" s="369" t="s">
        <v>71</v>
      </c>
      <c r="M754" s="369">
        <v>8</v>
      </c>
      <c r="N754" s="369" t="s">
        <v>71</v>
      </c>
      <c r="O754" s="369">
        <v>17</v>
      </c>
      <c r="P754" s="369" t="s">
        <v>71</v>
      </c>
      <c r="Q754" s="369">
        <v>15.000000000000002</v>
      </c>
      <c r="R754" s="369">
        <v>17</v>
      </c>
      <c r="S754" s="369">
        <v>15.000000000000002</v>
      </c>
    </row>
    <row r="755" spans="1:19" ht="12.75" customHeight="1" x14ac:dyDescent="0.2">
      <c r="A755" s="369">
        <v>2017</v>
      </c>
      <c r="B755" s="374">
        <v>42754</v>
      </c>
      <c r="C755" s="369" t="s">
        <v>71</v>
      </c>
      <c r="D755" s="369">
        <v>15.000000000000002</v>
      </c>
      <c r="E755" s="369">
        <v>15.000000000000002</v>
      </c>
      <c r="F755" s="369">
        <v>15.000000000000002</v>
      </c>
      <c r="G755" s="369">
        <v>24</v>
      </c>
      <c r="H755" s="369" t="s">
        <v>71</v>
      </c>
      <c r="I755" s="369" t="s">
        <v>71</v>
      </c>
      <c r="J755" s="369">
        <v>11.000000000000002</v>
      </c>
      <c r="K755" s="369">
        <v>20</v>
      </c>
      <c r="L755" s="369" t="s">
        <v>71</v>
      </c>
      <c r="M755" s="369">
        <v>20</v>
      </c>
      <c r="N755" s="369" t="s">
        <v>71</v>
      </c>
      <c r="O755" s="369">
        <v>18.000000000000004</v>
      </c>
      <c r="P755" s="369" t="s">
        <v>71</v>
      </c>
      <c r="Q755" s="369">
        <v>18.000000000000004</v>
      </c>
      <c r="R755" s="369">
        <v>21</v>
      </c>
      <c r="S755" s="369">
        <v>19</v>
      </c>
    </row>
    <row r="756" spans="1:19" ht="12.75" customHeight="1" x14ac:dyDescent="0.2">
      <c r="A756" s="369">
        <v>2017</v>
      </c>
      <c r="B756" s="374">
        <v>42755</v>
      </c>
      <c r="C756" s="369" t="s">
        <v>71</v>
      </c>
      <c r="D756" s="369">
        <v>11.000000000000002</v>
      </c>
      <c r="E756" s="369">
        <v>11.000000000000002</v>
      </c>
      <c r="F756" s="369">
        <v>1</v>
      </c>
      <c r="G756" s="369">
        <v>13.000000000000002</v>
      </c>
      <c r="H756" s="369" t="s">
        <v>71</v>
      </c>
      <c r="I756" s="369" t="s">
        <v>71</v>
      </c>
      <c r="J756" s="369">
        <v>9.0000000000000018</v>
      </c>
      <c r="K756" s="369">
        <v>8</v>
      </c>
      <c r="L756" s="369" t="s">
        <v>71</v>
      </c>
      <c r="M756" s="369">
        <v>9.0000000000000018</v>
      </c>
      <c r="N756" s="369" t="s">
        <v>71</v>
      </c>
      <c r="O756" s="369">
        <v>5</v>
      </c>
      <c r="P756" s="369" t="s">
        <v>71</v>
      </c>
      <c r="Q756" s="369">
        <v>3</v>
      </c>
      <c r="R756" s="369">
        <v>12</v>
      </c>
      <c r="S756" s="369">
        <v>2</v>
      </c>
    </row>
    <row r="757" spans="1:19" ht="12.75" customHeight="1" x14ac:dyDescent="0.2">
      <c r="A757" s="369">
        <v>2017</v>
      </c>
      <c r="B757" s="374">
        <v>42756</v>
      </c>
      <c r="C757" s="369" t="s">
        <v>71</v>
      </c>
      <c r="D757" s="369">
        <v>5</v>
      </c>
      <c r="E757" s="369">
        <v>20</v>
      </c>
      <c r="F757" s="369">
        <v>6</v>
      </c>
      <c r="G757" s="369">
        <v>13.000000000000002</v>
      </c>
      <c r="H757" s="369" t="s">
        <v>71</v>
      </c>
      <c r="I757" s="369" t="s">
        <v>71</v>
      </c>
      <c r="J757" s="369">
        <v>8</v>
      </c>
      <c r="K757" s="369">
        <v>12</v>
      </c>
      <c r="L757" s="369" t="s">
        <v>71</v>
      </c>
      <c r="M757" s="369">
        <v>20</v>
      </c>
      <c r="N757" s="369" t="s">
        <v>71</v>
      </c>
      <c r="O757" s="369">
        <v>6</v>
      </c>
      <c r="P757" s="369" t="s">
        <v>71</v>
      </c>
      <c r="Q757" s="369">
        <v>8</v>
      </c>
      <c r="R757" s="369">
        <v>10</v>
      </c>
      <c r="S757" s="369">
        <v>9.0000000000000018</v>
      </c>
    </row>
    <row r="758" spans="1:19" ht="12.75" customHeight="1" x14ac:dyDescent="0.2">
      <c r="A758" s="369">
        <v>2017</v>
      </c>
      <c r="B758" s="374">
        <v>42757</v>
      </c>
      <c r="C758" s="369" t="s">
        <v>71</v>
      </c>
      <c r="D758" s="369">
        <v>20</v>
      </c>
      <c r="E758" s="369">
        <v>25</v>
      </c>
      <c r="F758" s="369">
        <v>23</v>
      </c>
      <c r="G758" s="369">
        <v>24</v>
      </c>
      <c r="H758" s="369" t="s">
        <v>71</v>
      </c>
      <c r="I758" s="369" t="s">
        <v>71</v>
      </c>
      <c r="J758" s="369">
        <v>16</v>
      </c>
      <c r="K758" s="369">
        <v>20</v>
      </c>
      <c r="L758" s="369" t="s">
        <v>71</v>
      </c>
      <c r="M758" s="369">
        <v>30</v>
      </c>
      <c r="N758" s="369" t="s">
        <v>71</v>
      </c>
      <c r="O758" s="369">
        <v>22.000000000000004</v>
      </c>
      <c r="P758" s="369" t="s">
        <v>71</v>
      </c>
      <c r="Q758" s="369">
        <v>24</v>
      </c>
      <c r="R758" s="369">
        <v>21</v>
      </c>
      <c r="S758" s="369">
        <v>23</v>
      </c>
    </row>
    <row r="759" spans="1:19" ht="12.75" customHeight="1" x14ac:dyDescent="0.2">
      <c r="A759" s="369">
        <v>2017</v>
      </c>
      <c r="B759" s="374">
        <v>42758</v>
      </c>
      <c r="C759" s="369" t="s">
        <v>71</v>
      </c>
      <c r="D759" s="369">
        <v>29</v>
      </c>
      <c r="E759" s="369">
        <v>36.000000000000007</v>
      </c>
      <c r="F759" s="369">
        <v>30</v>
      </c>
      <c r="G759" s="369">
        <v>35</v>
      </c>
      <c r="H759" s="369" t="s">
        <v>71</v>
      </c>
      <c r="I759" s="369" t="s">
        <v>71</v>
      </c>
      <c r="J759" s="369">
        <v>28</v>
      </c>
      <c r="K759" s="369">
        <v>33</v>
      </c>
      <c r="L759" s="369" t="s">
        <v>71</v>
      </c>
      <c r="M759" s="369">
        <v>35</v>
      </c>
      <c r="N759" s="369" t="s">
        <v>71</v>
      </c>
      <c r="O759" s="369">
        <v>29</v>
      </c>
      <c r="P759" s="369" t="s">
        <v>71</v>
      </c>
      <c r="Q759" s="369">
        <v>31</v>
      </c>
      <c r="R759" s="369">
        <v>30</v>
      </c>
      <c r="S759" s="369">
        <v>32</v>
      </c>
    </row>
    <row r="760" spans="1:19" ht="12.75" customHeight="1" x14ac:dyDescent="0.2">
      <c r="A760" s="369">
        <v>2017</v>
      </c>
      <c r="B760" s="374">
        <v>42759</v>
      </c>
      <c r="C760" s="369" t="s">
        <v>71</v>
      </c>
      <c r="D760" s="369">
        <v>24</v>
      </c>
      <c r="E760" s="369">
        <v>31</v>
      </c>
      <c r="F760" s="369">
        <v>30</v>
      </c>
      <c r="G760" s="369">
        <v>36.000000000000007</v>
      </c>
      <c r="H760" s="369" t="s">
        <v>71</v>
      </c>
      <c r="I760" s="369" t="s">
        <v>71</v>
      </c>
      <c r="J760" s="369">
        <v>27</v>
      </c>
      <c r="K760" s="369">
        <v>35</v>
      </c>
      <c r="L760" s="369" t="s">
        <v>71</v>
      </c>
      <c r="M760" s="369">
        <v>29</v>
      </c>
      <c r="N760" s="369" t="s">
        <v>71</v>
      </c>
      <c r="O760" s="369">
        <v>29</v>
      </c>
      <c r="P760" s="369" t="s">
        <v>71</v>
      </c>
      <c r="Q760" s="369">
        <v>32</v>
      </c>
      <c r="R760" s="369">
        <v>30</v>
      </c>
      <c r="S760" s="369">
        <v>33</v>
      </c>
    </row>
    <row r="761" spans="1:19" ht="12.75" customHeight="1" x14ac:dyDescent="0.2">
      <c r="A761" s="369">
        <v>2017</v>
      </c>
      <c r="B761" s="374">
        <v>42760</v>
      </c>
      <c r="C761" s="369" t="s">
        <v>71</v>
      </c>
      <c r="D761" s="369">
        <v>22.000000000000004</v>
      </c>
      <c r="E761" s="369">
        <v>26.000000000000004</v>
      </c>
      <c r="F761" s="369">
        <v>20</v>
      </c>
      <c r="G761" s="369">
        <v>31</v>
      </c>
      <c r="H761" s="369" t="s">
        <v>71</v>
      </c>
      <c r="I761" s="369" t="s">
        <v>71</v>
      </c>
      <c r="J761" s="369">
        <v>28</v>
      </c>
      <c r="K761" s="369">
        <v>30</v>
      </c>
      <c r="L761" s="369" t="s">
        <v>71</v>
      </c>
      <c r="M761" s="369">
        <v>28</v>
      </c>
      <c r="N761" s="369" t="s">
        <v>71</v>
      </c>
      <c r="O761" s="369">
        <v>28</v>
      </c>
      <c r="P761" s="369" t="s">
        <v>71</v>
      </c>
      <c r="Q761" s="369">
        <v>27</v>
      </c>
      <c r="R761" s="369">
        <v>28</v>
      </c>
      <c r="S761" s="369">
        <v>29</v>
      </c>
    </row>
    <row r="762" spans="1:19" ht="12.75" customHeight="1" x14ac:dyDescent="0.2">
      <c r="A762" s="369">
        <v>2017</v>
      </c>
      <c r="B762" s="374">
        <v>42761</v>
      </c>
      <c r="C762" s="369" t="s">
        <v>71</v>
      </c>
      <c r="D762" s="369">
        <v>16</v>
      </c>
      <c r="E762" s="369">
        <v>23</v>
      </c>
      <c r="F762" s="369">
        <v>17</v>
      </c>
      <c r="G762" s="369">
        <v>31</v>
      </c>
      <c r="H762" s="369" t="s">
        <v>71</v>
      </c>
      <c r="I762" s="369" t="s">
        <v>71</v>
      </c>
      <c r="J762" s="369">
        <v>24</v>
      </c>
      <c r="K762" s="369">
        <v>28</v>
      </c>
      <c r="L762" s="369" t="s">
        <v>71</v>
      </c>
      <c r="M762" s="369">
        <v>27</v>
      </c>
      <c r="N762" s="369" t="s">
        <v>71</v>
      </c>
      <c r="O762" s="369">
        <v>20</v>
      </c>
      <c r="P762" s="369" t="s">
        <v>71</v>
      </c>
      <c r="Q762" s="369">
        <v>22.000000000000004</v>
      </c>
      <c r="R762" s="369">
        <v>22.000000000000004</v>
      </c>
      <c r="S762" s="369">
        <v>23</v>
      </c>
    </row>
    <row r="763" spans="1:19" ht="12.75" customHeight="1" x14ac:dyDescent="0.2">
      <c r="A763" s="369">
        <v>2017</v>
      </c>
      <c r="B763" s="374">
        <v>42762</v>
      </c>
      <c r="C763" s="369" t="s">
        <v>71</v>
      </c>
      <c r="D763" s="369">
        <v>18.000000000000004</v>
      </c>
      <c r="E763" s="369">
        <v>27</v>
      </c>
      <c r="F763" s="369">
        <v>19</v>
      </c>
      <c r="G763" s="369">
        <v>26.000000000000004</v>
      </c>
      <c r="H763" s="369" t="s">
        <v>71</v>
      </c>
      <c r="I763" s="369" t="s">
        <v>71</v>
      </c>
      <c r="J763" s="369">
        <v>27</v>
      </c>
      <c r="K763" s="369">
        <v>26.000000000000004</v>
      </c>
      <c r="L763" s="369" t="s">
        <v>71</v>
      </c>
      <c r="M763" s="369">
        <v>26.000000000000004</v>
      </c>
      <c r="N763" s="369" t="s">
        <v>71</v>
      </c>
      <c r="O763" s="369">
        <v>22.000000000000004</v>
      </c>
      <c r="P763" s="369" t="s">
        <v>71</v>
      </c>
      <c r="Q763" s="369">
        <v>25</v>
      </c>
      <c r="R763" s="369">
        <v>25</v>
      </c>
      <c r="S763" s="369">
        <v>25</v>
      </c>
    </row>
    <row r="764" spans="1:19" ht="12.75" customHeight="1" x14ac:dyDescent="0.2">
      <c r="A764" s="369">
        <v>2017</v>
      </c>
      <c r="B764" s="374">
        <v>42763</v>
      </c>
      <c r="C764" s="369" t="s">
        <v>71</v>
      </c>
      <c r="D764" s="369">
        <v>21</v>
      </c>
      <c r="E764" s="369">
        <v>28</v>
      </c>
      <c r="F764" s="369">
        <v>22.000000000000004</v>
      </c>
      <c r="G764" s="369">
        <v>25</v>
      </c>
      <c r="H764" s="369" t="s">
        <v>71</v>
      </c>
      <c r="I764" s="369" t="s">
        <v>71</v>
      </c>
      <c r="J764" s="369">
        <v>25</v>
      </c>
      <c r="K764" s="369">
        <v>27</v>
      </c>
      <c r="L764" s="369" t="s">
        <v>71</v>
      </c>
      <c r="M764" s="369">
        <v>27</v>
      </c>
      <c r="N764" s="369" t="s">
        <v>71</v>
      </c>
      <c r="O764" s="369">
        <v>19</v>
      </c>
      <c r="P764" s="369" t="s">
        <v>71</v>
      </c>
      <c r="Q764" s="369">
        <v>25</v>
      </c>
      <c r="R764" s="369">
        <v>26.000000000000004</v>
      </c>
      <c r="S764" s="369">
        <v>25</v>
      </c>
    </row>
    <row r="765" spans="1:19" ht="12.75" customHeight="1" x14ac:dyDescent="0.2">
      <c r="A765" s="369">
        <v>2017</v>
      </c>
      <c r="B765" s="374">
        <v>42764</v>
      </c>
      <c r="C765" s="369" t="s">
        <v>71</v>
      </c>
      <c r="D765" s="369">
        <v>29</v>
      </c>
      <c r="E765" s="369">
        <v>31</v>
      </c>
      <c r="F765" s="369">
        <v>30</v>
      </c>
      <c r="G765" s="369">
        <v>35</v>
      </c>
      <c r="H765" s="369" t="s">
        <v>71</v>
      </c>
      <c r="I765" s="369" t="s">
        <v>71</v>
      </c>
      <c r="J765" s="369">
        <v>36.000000000000007</v>
      </c>
      <c r="K765" s="369">
        <v>34</v>
      </c>
      <c r="L765" s="369" t="s">
        <v>71</v>
      </c>
      <c r="M765" s="369">
        <v>31</v>
      </c>
      <c r="N765" s="369" t="s">
        <v>71</v>
      </c>
      <c r="O765" s="369">
        <v>31</v>
      </c>
      <c r="P765" s="369" t="s">
        <v>71</v>
      </c>
      <c r="Q765" s="369">
        <v>32</v>
      </c>
      <c r="R765" s="369">
        <v>33</v>
      </c>
      <c r="S765" s="369">
        <v>31</v>
      </c>
    </row>
    <row r="766" spans="1:19" ht="12.75" customHeight="1" x14ac:dyDescent="0.2">
      <c r="A766" s="369">
        <v>2017</v>
      </c>
      <c r="B766" s="374">
        <v>42765</v>
      </c>
      <c r="C766" s="369" t="s">
        <v>71</v>
      </c>
      <c r="D766" s="369">
        <v>30</v>
      </c>
      <c r="E766" s="369">
        <v>35</v>
      </c>
      <c r="F766" s="369">
        <v>30</v>
      </c>
      <c r="G766" s="369">
        <v>39</v>
      </c>
      <c r="H766" s="369" t="s">
        <v>71</v>
      </c>
      <c r="I766" s="369" t="s">
        <v>71</v>
      </c>
      <c r="J766" s="369">
        <v>32</v>
      </c>
      <c r="K766" s="369">
        <v>38</v>
      </c>
      <c r="L766" s="369" t="s">
        <v>71</v>
      </c>
      <c r="M766" s="369">
        <v>33</v>
      </c>
      <c r="N766" s="369" t="s">
        <v>71</v>
      </c>
      <c r="O766" s="369">
        <v>32</v>
      </c>
      <c r="P766" s="369" t="s">
        <v>71</v>
      </c>
      <c r="Q766" s="369">
        <v>35</v>
      </c>
      <c r="R766" s="369">
        <v>35</v>
      </c>
      <c r="S766" s="369">
        <v>35</v>
      </c>
    </row>
    <row r="767" spans="1:19" ht="12.75" customHeight="1" x14ac:dyDescent="0.2">
      <c r="A767" s="369">
        <v>2017</v>
      </c>
      <c r="B767" s="374">
        <v>42766</v>
      </c>
      <c r="C767" s="369" t="s">
        <v>71</v>
      </c>
      <c r="D767" s="369">
        <v>18.000000000000004</v>
      </c>
      <c r="E767" s="369">
        <v>38</v>
      </c>
      <c r="F767" s="369">
        <v>19</v>
      </c>
      <c r="G767" s="369">
        <v>25</v>
      </c>
      <c r="H767" s="369" t="s">
        <v>71</v>
      </c>
      <c r="I767" s="369" t="s">
        <v>71</v>
      </c>
      <c r="J767" s="369">
        <v>20</v>
      </c>
      <c r="K767" s="369">
        <v>26.000000000000004</v>
      </c>
      <c r="L767" s="369" t="s">
        <v>71</v>
      </c>
      <c r="M767" s="369">
        <v>32</v>
      </c>
      <c r="N767" s="369" t="s">
        <v>71</v>
      </c>
      <c r="O767" s="369">
        <v>1</v>
      </c>
      <c r="P767" s="369" t="s">
        <v>71</v>
      </c>
      <c r="Q767" s="369">
        <v>24</v>
      </c>
      <c r="R767" s="369">
        <v>25</v>
      </c>
      <c r="S767" s="369">
        <v>26.000000000000004</v>
      </c>
    </row>
    <row r="768" spans="1:19" ht="12.75" customHeight="1" x14ac:dyDescent="0.2">
      <c r="A768" s="369">
        <v>2017</v>
      </c>
      <c r="B768" s="374">
        <v>42767</v>
      </c>
      <c r="C768" s="369" t="s">
        <v>71</v>
      </c>
      <c r="D768" s="369">
        <v>22.000000000000004</v>
      </c>
      <c r="E768" s="369">
        <v>30</v>
      </c>
      <c r="F768" s="369">
        <v>29</v>
      </c>
      <c r="G768" s="369">
        <v>36.000000000000007</v>
      </c>
      <c r="H768" s="369" t="s">
        <v>71</v>
      </c>
      <c r="I768" s="369" t="s">
        <v>71</v>
      </c>
      <c r="J768" s="369">
        <v>35</v>
      </c>
      <c r="K768" s="369">
        <v>35</v>
      </c>
      <c r="L768" s="369" t="s">
        <v>71</v>
      </c>
      <c r="M768" s="369">
        <v>21</v>
      </c>
      <c r="N768" s="369" t="s">
        <v>71</v>
      </c>
      <c r="O768" s="369">
        <v>28</v>
      </c>
      <c r="P768" s="369" t="s">
        <v>71</v>
      </c>
      <c r="Q768" s="369">
        <v>34</v>
      </c>
      <c r="R768" s="369">
        <v>33</v>
      </c>
      <c r="S768" s="369">
        <v>33</v>
      </c>
    </row>
    <row r="769" spans="1:19" ht="12.75" customHeight="1" x14ac:dyDescent="0.2">
      <c r="A769" s="369">
        <v>2017</v>
      </c>
      <c r="B769" s="374">
        <v>42768</v>
      </c>
      <c r="C769" s="369">
        <v>33</v>
      </c>
      <c r="D769" s="369">
        <v>28</v>
      </c>
      <c r="E769" s="369">
        <v>32</v>
      </c>
      <c r="F769" s="369">
        <v>36.000000000000007</v>
      </c>
      <c r="G769" s="369">
        <v>37.000000000000007</v>
      </c>
      <c r="H769" s="369" t="s">
        <v>71</v>
      </c>
      <c r="I769" s="369" t="s">
        <v>71</v>
      </c>
      <c r="J769" s="369">
        <v>35</v>
      </c>
      <c r="K769" s="369">
        <v>36.000000000000007</v>
      </c>
      <c r="L769" s="369" t="s">
        <v>71</v>
      </c>
      <c r="M769" s="369">
        <v>32</v>
      </c>
      <c r="N769" s="369" t="s">
        <v>71</v>
      </c>
      <c r="O769" s="369">
        <v>32</v>
      </c>
      <c r="P769" s="369" t="s">
        <v>71</v>
      </c>
      <c r="Q769" s="369">
        <v>35</v>
      </c>
      <c r="R769" s="369">
        <v>33</v>
      </c>
      <c r="S769" s="369">
        <v>36.000000000000007</v>
      </c>
    </row>
    <row r="770" spans="1:19" ht="12.75" customHeight="1" x14ac:dyDescent="0.2">
      <c r="A770" s="369">
        <v>2017</v>
      </c>
      <c r="B770" s="374">
        <v>42769</v>
      </c>
      <c r="C770" s="369">
        <v>31</v>
      </c>
      <c r="D770" s="369">
        <v>31</v>
      </c>
      <c r="E770" s="369">
        <v>33</v>
      </c>
      <c r="F770" s="369">
        <v>35</v>
      </c>
      <c r="G770" s="369">
        <v>37.000000000000007</v>
      </c>
      <c r="H770" s="369" t="s">
        <v>71</v>
      </c>
      <c r="I770" s="369" t="s">
        <v>71</v>
      </c>
      <c r="J770" s="369">
        <v>36.000000000000007</v>
      </c>
      <c r="K770" s="369">
        <v>37.000000000000007</v>
      </c>
      <c r="L770" s="369" t="s">
        <v>71</v>
      </c>
      <c r="M770" s="369">
        <v>34</v>
      </c>
      <c r="N770" s="369">
        <v>20</v>
      </c>
      <c r="O770" s="369">
        <v>31</v>
      </c>
      <c r="P770" s="369" t="s">
        <v>71</v>
      </c>
      <c r="Q770" s="369">
        <v>35</v>
      </c>
      <c r="R770" s="369">
        <v>34</v>
      </c>
      <c r="S770" s="369">
        <v>35</v>
      </c>
    </row>
    <row r="771" spans="1:19" ht="12.75" customHeight="1" x14ac:dyDescent="0.2">
      <c r="A771" s="369">
        <v>2017</v>
      </c>
      <c r="B771" s="374">
        <v>42770</v>
      </c>
      <c r="C771" s="369">
        <v>35</v>
      </c>
      <c r="D771" s="369">
        <v>37.000000000000007</v>
      </c>
      <c r="E771" s="369">
        <v>38</v>
      </c>
      <c r="F771" s="369">
        <v>35</v>
      </c>
      <c r="G771" s="369">
        <v>40</v>
      </c>
      <c r="H771" s="369" t="s">
        <v>71</v>
      </c>
      <c r="I771" s="369" t="s">
        <v>71</v>
      </c>
      <c r="J771" s="369">
        <v>40</v>
      </c>
      <c r="K771" s="369">
        <v>40</v>
      </c>
      <c r="L771" s="369" t="s">
        <v>71</v>
      </c>
      <c r="M771" s="369">
        <v>39</v>
      </c>
      <c r="N771" s="369">
        <v>21</v>
      </c>
      <c r="O771" s="369">
        <v>35</v>
      </c>
      <c r="P771" s="369" t="s">
        <v>71</v>
      </c>
      <c r="Q771" s="369">
        <v>38</v>
      </c>
      <c r="R771" s="369">
        <v>39</v>
      </c>
      <c r="S771" s="369">
        <v>37.000000000000007</v>
      </c>
    </row>
    <row r="772" spans="1:19" ht="12.75" customHeight="1" x14ac:dyDescent="0.2">
      <c r="A772" s="369">
        <v>2017</v>
      </c>
      <c r="B772" s="374">
        <v>42771</v>
      </c>
      <c r="C772" s="369">
        <v>32</v>
      </c>
      <c r="D772" s="369">
        <v>27</v>
      </c>
      <c r="E772" s="369">
        <v>38</v>
      </c>
      <c r="F772" s="369">
        <v>27</v>
      </c>
      <c r="G772" s="369">
        <v>33</v>
      </c>
      <c r="H772" s="369" t="s">
        <v>71</v>
      </c>
      <c r="I772" s="369" t="s">
        <v>71</v>
      </c>
      <c r="J772" s="369">
        <v>31</v>
      </c>
      <c r="K772" s="369">
        <v>32</v>
      </c>
      <c r="L772" s="369" t="s">
        <v>71</v>
      </c>
      <c r="M772" s="369">
        <v>37.000000000000007</v>
      </c>
      <c r="N772" s="369">
        <v>19</v>
      </c>
      <c r="O772" s="369">
        <v>25</v>
      </c>
      <c r="P772" s="369" t="s">
        <v>71</v>
      </c>
      <c r="Q772" s="369">
        <v>29</v>
      </c>
      <c r="R772" s="369">
        <v>31</v>
      </c>
      <c r="S772" s="369">
        <v>30</v>
      </c>
    </row>
    <row r="773" spans="1:19" ht="12.75" customHeight="1" x14ac:dyDescent="0.2">
      <c r="A773" s="369">
        <v>2017</v>
      </c>
      <c r="B773" s="374">
        <v>42772</v>
      </c>
      <c r="C773" s="369">
        <v>37.000000000000007</v>
      </c>
      <c r="D773" s="369">
        <v>29</v>
      </c>
      <c r="E773" s="369">
        <v>39</v>
      </c>
      <c r="F773" s="369">
        <v>30</v>
      </c>
      <c r="G773" s="369">
        <v>37.000000000000007</v>
      </c>
      <c r="H773" s="369" t="s">
        <v>71</v>
      </c>
      <c r="I773" s="369" t="s">
        <v>71</v>
      </c>
      <c r="J773" s="369">
        <v>35</v>
      </c>
      <c r="K773" s="369">
        <v>37.000000000000007</v>
      </c>
      <c r="L773" s="369" t="s">
        <v>71</v>
      </c>
      <c r="M773" s="369">
        <v>37.000000000000007</v>
      </c>
      <c r="N773" s="369">
        <v>18.000000000000004</v>
      </c>
      <c r="O773" s="369">
        <v>32</v>
      </c>
      <c r="P773" s="369" t="s">
        <v>71</v>
      </c>
      <c r="Q773" s="369">
        <v>36.000000000000007</v>
      </c>
      <c r="R773" s="369">
        <v>36.000000000000007</v>
      </c>
      <c r="S773" s="369">
        <v>35</v>
      </c>
    </row>
    <row r="774" spans="1:19" ht="12.75" customHeight="1" x14ac:dyDescent="0.2">
      <c r="A774" s="369">
        <v>2017</v>
      </c>
      <c r="B774" s="374">
        <v>42773</v>
      </c>
      <c r="C774" s="369">
        <v>34</v>
      </c>
      <c r="D774" s="369">
        <v>1</v>
      </c>
      <c r="E774" s="369">
        <v>40</v>
      </c>
      <c r="F774" s="369">
        <v>22.000000000000004</v>
      </c>
      <c r="G774" s="369">
        <v>14</v>
      </c>
      <c r="H774" s="369">
        <v>34</v>
      </c>
      <c r="I774" s="369" t="s">
        <v>71</v>
      </c>
      <c r="J774" s="369">
        <v>10</v>
      </c>
      <c r="K774" s="369">
        <v>0</v>
      </c>
      <c r="L774" s="369" t="s">
        <v>71</v>
      </c>
      <c r="M774" s="369">
        <v>37.000000000000007</v>
      </c>
      <c r="N774" s="369">
        <v>12</v>
      </c>
      <c r="O774" s="369">
        <v>3</v>
      </c>
      <c r="P774" s="369" t="s">
        <v>71</v>
      </c>
      <c r="Q774" s="369">
        <v>10</v>
      </c>
      <c r="R774" s="369">
        <v>5</v>
      </c>
      <c r="S774" s="369">
        <v>10</v>
      </c>
    </row>
    <row r="775" spans="1:19" ht="12.75" customHeight="1" x14ac:dyDescent="0.2">
      <c r="A775" s="369">
        <v>2017</v>
      </c>
      <c r="B775" s="374">
        <v>42774</v>
      </c>
      <c r="C775" s="369">
        <v>31</v>
      </c>
      <c r="D775" s="369">
        <v>20</v>
      </c>
      <c r="E775" s="369">
        <v>34</v>
      </c>
      <c r="F775" s="369">
        <v>30</v>
      </c>
      <c r="G775" s="369">
        <v>32</v>
      </c>
      <c r="H775" s="369">
        <v>32</v>
      </c>
      <c r="I775" s="369">
        <v>35</v>
      </c>
      <c r="J775" s="369">
        <v>22.000000000000004</v>
      </c>
      <c r="K775" s="369">
        <v>31</v>
      </c>
      <c r="L775" s="369">
        <v>29</v>
      </c>
      <c r="M775" s="369">
        <v>35</v>
      </c>
      <c r="N775" s="369">
        <v>16</v>
      </c>
      <c r="O775" s="369">
        <v>24</v>
      </c>
      <c r="P775" s="369">
        <v>30</v>
      </c>
      <c r="Q775" s="369">
        <v>30</v>
      </c>
      <c r="R775" s="369">
        <v>28</v>
      </c>
      <c r="S775" s="369">
        <v>32</v>
      </c>
    </row>
    <row r="776" spans="1:19" ht="12.75" customHeight="1" x14ac:dyDescent="0.2">
      <c r="A776" s="369">
        <v>2017</v>
      </c>
      <c r="B776" s="374">
        <v>42775</v>
      </c>
      <c r="C776" s="369">
        <v>35</v>
      </c>
      <c r="D776" s="369">
        <v>33</v>
      </c>
      <c r="E776" s="369">
        <v>37.000000000000007</v>
      </c>
      <c r="F776" s="369">
        <v>38</v>
      </c>
      <c r="G776" s="369">
        <v>41</v>
      </c>
      <c r="H776" s="369">
        <v>36.000000000000007</v>
      </c>
      <c r="I776" s="369">
        <v>40</v>
      </c>
      <c r="J776" s="369">
        <v>37.000000000000007</v>
      </c>
      <c r="K776" s="369">
        <v>41</v>
      </c>
      <c r="L776" s="369">
        <v>38</v>
      </c>
      <c r="M776" s="369">
        <v>39</v>
      </c>
      <c r="N776" s="369">
        <v>20</v>
      </c>
      <c r="O776" s="369">
        <v>36.000000000000007</v>
      </c>
      <c r="P776" s="369">
        <v>39</v>
      </c>
      <c r="Q776" s="369">
        <v>39</v>
      </c>
      <c r="R776" s="369">
        <v>38</v>
      </c>
      <c r="S776" s="369">
        <v>38</v>
      </c>
    </row>
    <row r="777" spans="1:19" ht="12.75" customHeight="1" x14ac:dyDescent="0.2">
      <c r="A777" s="369">
        <v>2017</v>
      </c>
      <c r="B777" s="374">
        <v>42776</v>
      </c>
      <c r="C777" s="369">
        <v>34</v>
      </c>
      <c r="D777" s="369">
        <v>30</v>
      </c>
      <c r="E777" s="369">
        <v>35</v>
      </c>
      <c r="F777" s="369">
        <v>30</v>
      </c>
      <c r="G777" s="369">
        <v>40</v>
      </c>
      <c r="H777" s="369">
        <v>35</v>
      </c>
      <c r="I777" s="369">
        <v>36.000000000000007</v>
      </c>
      <c r="J777" s="369">
        <v>39</v>
      </c>
      <c r="K777" s="369">
        <v>40</v>
      </c>
      <c r="L777" s="369">
        <v>37.000000000000007</v>
      </c>
      <c r="M777" s="369">
        <v>36.000000000000007</v>
      </c>
      <c r="N777" s="369" t="s">
        <v>71</v>
      </c>
      <c r="O777" s="369">
        <v>34</v>
      </c>
      <c r="P777" s="369">
        <v>40</v>
      </c>
      <c r="Q777" s="369">
        <v>38</v>
      </c>
      <c r="R777" s="369">
        <v>38</v>
      </c>
      <c r="S777" s="369">
        <v>35</v>
      </c>
    </row>
    <row r="778" spans="1:19" ht="12.75" customHeight="1" x14ac:dyDescent="0.2">
      <c r="A778" s="369">
        <v>2017</v>
      </c>
      <c r="B778" s="374">
        <v>42777</v>
      </c>
      <c r="C778" s="369">
        <v>31</v>
      </c>
      <c r="D778" s="369">
        <v>18.000000000000004</v>
      </c>
      <c r="E778" s="369">
        <v>34</v>
      </c>
      <c r="F778" s="369">
        <v>13.000000000000002</v>
      </c>
      <c r="G778" s="369">
        <v>37.000000000000007</v>
      </c>
      <c r="H778" s="369">
        <v>24</v>
      </c>
      <c r="I778" s="369">
        <v>29</v>
      </c>
      <c r="J778" s="369">
        <v>29</v>
      </c>
      <c r="K778" s="369">
        <v>31</v>
      </c>
      <c r="L778" s="369">
        <v>18.000000000000004</v>
      </c>
      <c r="M778" s="369">
        <v>35</v>
      </c>
      <c r="N778" s="369" t="s">
        <v>71</v>
      </c>
      <c r="O778" s="369">
        <v>21</v>
      </c>
      <c r="P778" s="369">
        <v>36.000000000000007</v>
      </c>
      <c r="Q778" s="369">
        <v>26.000000000000004</v>
      </c>
      <c r="R778" s="369">
        <v>28</v>
      </c>
      <c r="S778" s="369">
        <v>28</v>
      </c>
    </row>
    <row r="779" spans="1:19" ht="12.75" customHeight="1" x14ac:dyDescent="0.2">
      <c r="A779" s="369">
        <v>2017</v>
      </c>
      <c r="B779" s="374">
        <v>42778</v>
      </c>
      <c r="C779" s="369">
        <v>29</v>
      </c>
      <c r="D779" s="369">
        <v>20</v>
      </c>
      <c r="E779" s="369">
        <v>29</v>
      </c>
      <c r="F779" s="369">
        <v>33</v>
      </c>
      <c r="G779" s="369">
        <v>32</v>
      </c>
      <c r="H779" s="369">
        <v>32</v>
      </c>
      <c r="I779" s="369">
        <v>31</v>
      </c>
      <c r="J779" s="369">
        <v>29</v>
      </c>
      <c r="K779" s="369">
        <v>32</v>
      </c>
      <c r="L779" s="369">
        <v>21</v>
      </c>
      <c r="M779" s="369">
        <v>34</v>
      </c>
      <c r="N779" s="369" t="s">
        <v>71</v>
      </c>
      <c r="O779" s="369">
        <v>24</v>
      </c>
      <c r="P779" s="369">
        <v>32</v>
      </c>
      <c r="Q779" s="369">
        <v>32</v>
      </c>
      <c r="R779" s="369">
        <v>21</v>
      </c>
      <c r="S779" s="369">
        <v>33</v>
      </c>
    </row>
    <row r="780" spans="1:19" ht="12.75" customHeight="1" x14ac:dyDescent="0.2">
      <c r="A780" s="369">
        <v>2017</v>
      </c>
      <c r="B780" s="374">
        <v>42779</v>
      </c>
      <c r="C780" s="369">
        <v>34</v>
      </c>
      <c r="D780" s="369">
        <v>25</v>
      </c>
      <c r="E780" s="369">
        <v>36.000000000000007</v>
      </c>
      <c r="F780" s="369">
        <v>36.000000000000007</v>
      </c>
      <c r="G780" s="369">
        <v>38</v>
      </c>
      <c r="H780" s="369">
        <v>35</v>
      </c>
      <c r="I780" s="369">
        <v>36.000000000000007</v>
      </c>
      <c r="J780" s="369">
        <v>32</v>
      </c>
      <c r="K780" s="369">
        <v>38</v>
      </c>
      <c r="L780" s="369">
        <v>31</v>
      </c>
      <c r="M780" s="369">
        <v>38</v>
      </c>
      <c r="N780" s="369">
        <v>19</v>
      </c>
      <c r="O780" s="369">
        <v>28</v>
      </c>
      <c r="P780" s="369">
        <v>37.000000000000007</v>
      </c>
      <c r="Q780" s="369">
        <v>35</v>
      </c>
      <c r="R780" s="369">
        <v>33</v>
      </c>
      <c r="S780" s="369">
        <v>37.000000000000007</v>
      </c>
    </row>
    <row r="781" spans="1:19" ht="12.75" customHeight="1" x14ac:dyDescent="0.2">
      <c r="A781" s="369">
        <v>2017</v>
      </c>
      <c r="B781" s="374">
        <v>42780</v>
      </c>
      <c r="C781" s="369">
        <v>34</v>
      </c>
      <c r="D781" s="369">
        <v>27</v>
      </c>
      <c r="E781" s="369">
        <v>37.000000000000007</v>
      </c>
      <c r="F781" s="369">
        <v>28</v>
      </c>
      <c r="G781" s="369">
        <v>37.000000000000007</v>
      </c>
      <c r="H781" s="369">
        <v>34</v>
      </c>
      <c r="I781" s="369">
        <v>33</v>
      </c>
      <c r="J781" s="369">
        <v>35</v>
      </c>
      <c r="K781" s="369">
        <v>35</v>
      </c>
      <c r="L781" s="369">
        <v>31</v>
      </c>
      <c r="M781" s="369">
        <v>36.000000000000007</v>
      </c>
      <c r="N781" s="369">
        <v>19</v>
      </c>
      <c r="O781" s="369">
        <v>29</v>
      </c>
      <c r="P781" s="369">
        <v>39</v>
      </c>
      <c r="Q781" s="369">
        <v>29</v>
      </c>
      <c r="R781" s="369">
        <v>32</v>
      </c>
      <c r="S781" s="369">
        <v>30</v>
      </c>
    </row>
    <row r="782" spans="1:19" ht="12.75" customHeight="1" x14ac:dyDescent="0.2">
      <c r="A782" s="369">
        <v>2017</v>
      </c>
      <c r="B782" s="374">
        <v>42781</v>
      </c>
      <c r="C782" s="369">
        <v>35</v>
      </c>
      <c r="D782" s="369">
        <v>21</v>
      </c>
      <c r="E782" s="369">
        <v>39</v>
      </c>
      <c r="F782" s="369">
        <v>34</v>
      </c>
      <c r="G782" s="369">
        <v>41</v>
      </c>
      <c r="H782" s="369">
        <v>36.000000000000007</v>
      </c>
      <c r="I782" s="369">
        <v>38</v>
      </c>
      <c r="J782" s="369">
        <v>37.000000000000007</v>
      </c>
      <c r="K782" s="369">
        <v>41</v>
      </c>
      <c r="L782" s="369">
        <v>38</v>
      </c>
      <c r="M782" s="369">
        <v>38</v>
      </c>
      <c r="N782" s="369">
        <v>21</v>
      </c>
      <c r="O782" s="369">
        <v>34</v>
      </c>
      <c r="P782" s="369">
        <v>40</v>
      </c>
      <c r="Q782" s="369">
        <v>38</v>
      </c>
      <c r="R782" s="369">
        <v>37.000000000000007</v>
      </c>
      <c r="S782" s="369">
        <v>39</v>
      </c>
    </row>
    <row r="783" spans="1:19" ht="12.75" customHeight="1" x14ac:dyDescent="0.2">
      <c r="A783" s="369">
        <v>2017</v>
      </c>
      <c r="B783" s="374">
        <v>42782</v>
      </c>
      <c r="C783" s="369">
        <v>31</v>
      </c>
      <c r="D783" s="369">
        <v>25</v>
      </c>
      <c r="E783" s="369">
        <v>33</v>
      </c>
      <c r="F783" s="369">
        <v>31</v>
      </c>
      <c r="G783" s="369">
        <v>34</v>
      </c>
      <c r="H783" s="369">
        <v>32</v>
      </c>
      <c r="I783" s="369">
        <v>33</v>
      </c>
      <c r="J783" s="369">
        <v>30</v>
      </c>
      <c r="K783" s="369">
        <v>35</v>
      </c>
      <c r="L783" s="369">
        <v>33</v>
      </c>
      <c r="M783" s="369">
        <v>34</v>
      </c>
      <c r="N783" s="369">
        <v>18.000000000000004</v>
      </c>
      <c r="O783" s="369">
        <v>29</v>
      </c>
      <c r="P783" s="369">
        <v>35</v>
      </c>
      <c r="Q783" s="369">
        <v>33</v>
      </c>
      <c r="R783" s="369">
        <v>32</v>
      </c>
      <c r="S783" s="369">
        <v>34</v>
      </c>
    </row>
    <row r="784" spans="1:19" ht="12.75" customHeight="1" x14ac:dyDescent="0.2">
      <c r="A784" s="369">
        <v>2017</v>
      </c>
      <c r="B784" s="374">
        <v>42783</v>
      </c>
      <c r="C784" s="369">
        <v>30</v>
      </c>
      <c r="D784" s="369">
        <v>31</v>
      </c>
      <c r="E784" s="369">
        <v>34</v>
      </c>
      <c r="F784" s="369">
        <v>30</v>
      </c>
      <c r="G784" s="369">
        <v>42</v>
      </c>
      <c r="H784" s="369">
        <v>32</v>
      </c>
      <c r="I784" s="369">
        <v>36.000000000000007</v>
      </c>
      <c r="J784" s="369">
        <v>36.000000000000007</v>
      </c>
      <c r="K784" s="369">
        <v>39</v>
      </c>
      <c r="L784" s="369">
        <v>40</v>
      </c>
      <c r="M784" s="369">
        <v>34</v>
      </c>
      <c r="N784" s="369">
        <v>21</v>
      </c>
      <c r="O784" s="369">
        <v>35</v>
      </c>
      <c r="P784" s="369">
        <v>43</v>
      </c>
      <c r="Q784" s="369">
        <v>36.000000000000007</v>
      </c>
      <c r="R784" s="369">
        <v>37.000000000000007</v>
      </c>
      <c r="S784" s="369">
        <v>37.000000000000007</v>
      </c>
    </row>
    <row r="785" spans="1:19" ht="12.75" customHeight="1" x14ac:dyDescent="0.2">
      <c r="A785" s="369">
        <v>2017</v>
      </c>
      <c r="B785" s="374">
        <v>42784</v>
      </c>
      <c r="C785" s="369">
        <v>46</v>
      </c>
      <c r="D785" s="369">
        <v>30</v>
      </c>
      <c r="E785" s="369">
        <v>39</v>
      </c>
      <c r="F785" s="369">
        <v>37.000000000000007</v>
      </c>
      <c r="G785" s="369">
        <v>55</v>
      </c>
      <c r="H785" s="369">
        <v>44.000000000000007</v>
      </c>
      <c r="I785" s="369">
        <v>52.000000000000007</v>
      </c>
      <c r="J785" s="369">
        <v>41</v>
      </c>
      <c r="K785" s="369">
        <v>48</v>
      </c>
      <c r="L785" s="369">
        <v>35</v>
      </c>
      <c r="M785" s="369">
        <v>47</v>
      </c>
      <c r="N785" s="369">
        <v>30</v>
      </c>
      <c r="O785" s="369">
        <v>34</v>
      </c>
      <c r="P785" s="369">
        <v>52.000000000000007</v>
      </c>
      <c r="Q785" s="369">
        <v>38</v>
      </c>
      <c r="R785" s="369">
        <v>40</v>
      </c>
      <c r="S785" s="369">
        <v>45.000000000000007</v>
      </c>
    </row>
    <row r="786" spans="1:19" ht="12.75" customHeight="1" x14ac:dyDescent="0.2">
      <c r="A786" s="369">
        <v>2017</v>
      </c>
      <c r="B786" s="374">
        <v>42785</v>
      </c>
      <c r="C786" s="369">
        <v>47</v>
      </c>
      <c r="D786" s="369">
        <v>39</v>
      </c>
      <c r="E786" s="369">
        <v>50</v>
      </c>
      <c r="F786" s="369">
        <v>48</v>
      </c>
      <c r="G786" s="369">
        <v>48</v>
      </c>
      <c r="H786" s="369">
        <v>48</v>
      </c>
      <c r="I786" s="369">
        <v>51.000000000000007</v>
      </c>
      <c r="J786" s="369">
        <v>45.000000000000007</v>
      </c>
      <c r="K786" s="369">
        <v>49</v>
      </c>
      <c r="L786" s="369">
        <v>49</v>
      </c>
      <c r="M786" s="369">
        <v>49</v>
      </c>
      <c r="N786" s="369">
        <v>28</v>
      </c>
      <c r="O786" s="369">
        <v>44.000000000000007</v>
      </c>
      <c r="P786" s="369">
        <v>47</v>
      </c>
      <c r="Q786" s="369">
        <v>47</v>
      </c>
      <c r="R786" s="369">
        <v>47</v>
      </c>
      <c r="S786" s="369">
        <v>48</v>
      </c>
    </row>
    <row r="787" spans="1:19" ht="12.75" customHeight="1" x14ac:dyDescent="0.2">
      <c r="A787" s="369">
        <v>2017</v>
      </c>
      <c r="B787" s="374">
        <v>42786</v>
      </c>
      <c r="C787" s="369">
        <v>36.000000000000007</v>
      </c>
      <c r="D787" s="369">
        <v>39</v>
      </c>
      <c r="E787" s="369">
        <v>40</v>
      </c>
      <c r="F787" s="369">
        <v>38</v>
      </c>
      <c r="G787" s="369">
        <v>48</v>
      </c>
      <c r="H787" s="369">
        <v>38</v>
      </c>
      <c r="I787" s="369">
        <v>45.000000000000007</v>
      </c>
      <c r="J787" s="369">
        <v>37.000000000000007</v>
      </c>
      <c r="K787" s="369">
        <v>47</v>
      </c>
      <c r="L787" s="369">
        <v>46</v>
      </c>
      <c r="M787" s="369">
        <v>38</v>
      </c>
      <c r="N787" s="369">
        <v>24</v>
      </c>
      <c r="O787" s="369">
        <v>41</v>
      </c>
      <c r="P787" s="369">
        <v>47</v>
      </c>
      <c r="Q787" s="369">
        <v>44.000000000000007</v>
      </c>
      <c r="R787" s="369">
        <v>44.000000000000007</v>
      </c>
      <c r="S787" s="369">
        <v>47</v>
      </c>
    </row>
    <row r="788" spans="1:19" ht="12.75" customHeight="1" x14ac:dyDescent="0.2">
      <c r="A788" s="369">
        <v>2017</v>
      </c>
      <c r="B788" s="374">
        <v>42787</v>
      </c>
      <c r="C788" s="369">
        <v>42</v>
      </c>
      <c r="D788" s="369">
        <v>36.000000000000007</v>
      </c>
      <c r="E788" s="369">
        <v>45.000000000000007</v>
      </c>
      <c r="F788" s="369">
        <v>40</v>
      </c>
      <c r="G788" s="369">
        <v>40</v>
      </c>
      <c r="H788" s="369">
        <v>45.000000000000007</v>
      </c>
      <c r="I788" s="369">
        <v>48</v>
      </c>
      <c r="J788" s="369">
        <v>37.000000000000007</v>
      </c>
      <c r="K788" s="369">
        <v>43</v>
      </c>
      <c r="L788" s="369">
        <v>35</v>
      </c>
      <c r="M788" s="369">
        <v>46</v>
      </c>
      <c r="N788" s="369">
        <v>27</v>
      </c>
      <c r="O788" s="369">
        <v>26.000000000000004</v>
      </c>
      <c r="P788" s="369">
        <v>34</v>
      </c>
      <c r="Q788" s="369">
        <v>43</v>
      </c>
      <c r="R788" s="369">
        <v>40</v>
      </c>
      <c r="S788" s="369">
        <v>44.000000000000007</v>
      </c>
    </row>
    <row r="789" spans="1:19" ht="12.75" customHeight="1" x14ac:dyDescent="0.2">
      <c r="A789" s="369">
        <v>2017</v>
      </c>
      <c r="B789" s="374">
        <v>42788</v>
      </c>
      <c r="C789" s="369">
        <v>38</v>
      </c>
      <c r="D789" s="369">
        <v>13.000000000000002</v>
      </c>
      <c r="E789" s="369">
        <v>37.000000000000007</v>
      </c>
      <c r="F789" s="369">
        <v>27</v>
      </c>
      <c r="G789" s="369">
        <v>34</v>
      </c>
      <c r="H789" s="369">
        <v>38</v>
      </c>
      <c r="I789" s="369">
        <v>36.000000000000007</v>
      </c>
      <c r="J789" s="369">
        <v>28</v>
      </c>
      <c r="K789" s="369">
        <v>30</v>
      </c>
      <c r="L789" s="369">
        <v>13.000000000000002</v>
      </c>
      <c r="M789" s="369">
        <v>37.000000000000007</v>
      </c>
      <c r="N789" s="369">
        <v>20</v>
      </c>
      <c r="O789" s="369">
        <v>21</v>
      </c>
      <c r="P789" s="369">
        <v>26.000000000000004</v>
      </c>
      <c r="Q789" s="369">
        <v>21</v>
      </c>
      <c r="R789" s="369">
        <v>29</v>
      </c>
      <c r="S789" s="369">
        <v>21</v>
      </c>
    </row>
    <row r="790" spans="1:19" ht="12.75" customHeight="1" x14ac:dyDescent="0.2">
      <c r="A790" s="369">
        <v>2017</v>
      </c>
      <c r="B790" s="374">
        <v>42789</v>
      </c>
      <c r="C790" s="369">
        <v>43</v>
      </c>
      <c r="D790" s="369">
        <v>13.000000000000002</v>
      </c>
      <c r="E790" s="369">
        <v>42</v>
      </c>
      <c r="F790" s="369">
        <v>31</v>
      </c>
      <c r="G790" s="369">
        <v>35</v>
      </c>
      <c r="H790" s="369">
        <v>41</v>
      </c>
      <c r="I790" s="369">
        <v>44.000000000000007</v>
      </c>
      <c r="J790" s="369">
        <v>27</v>
      </c>
      <c r="K790" s="369">
        <v>32</v>
      </c>
      <c r="L790" s="369">
        <v>13.000000000000002</v>
      </c>
      <c r="M790" s="369">
        <v>41</v>
      </c>
      <c r="N790" s="369">
        <v>21</v>
      </c>
      <c r="O790" s="369">
        <v>16</v>
      </c>
      <c r="P790" s="369">
        <v>33</v>
      </c>
      <c r="Q790" s="369">
        <v>28</v>
      </c>
      <c r="R790" s="369">
        <v>26.000000000000004</v>
      </c>
      <c r="S790" s="369">
        <v>38</v>
      </c>
    </row>
    <row r="791" spans="1:19" ht="12.75" customHeight="1" x14ac:dyDescent="0.2">
      <c r="A791" s="369">
        <v>2017</v>
      </c>
      <c r="B791" s="374">
        <v>42790</v>
      </c>
      <c r="C791" s="369">
        <v>43</v>
      </c>
      <c r="D791" s="369">
        <v>32</v>
      </c>
      <c r="E791" s="369">
        <v>41</v>
      </c>
      <c r="F791" s="369">
        <v>39</v>
      </c>
      <c r="G791" s="369">
        <v>47</v>
      </c>
      <c r="H791" s="369">
        <v>43</v>
      </c>
      <c r="I791" s="369">
        <v>46</v>
      </c>
      <c r="J791" s="369">
        <v>46</v>
      </c>
      <c r="K791" s="369">
        <v>46</v>
      </c>
      <c r="L791" s="369">
        <v>35</v>
      </c>
      <c r="M791" s="369">
        <v>45.000000000000007</v>
      </c>
      <c r="N791" s="369">
        <v>24</v>
      </c>
      <c r="O791" s="369">
        <v>25</v>
      </c>
      <c r="P791" s="369">
        <v>41</v>
      </c>
      <c r="Q791" s="369">
        <v>42</v>
      </c>
      <c r="R791" s="369">
        <v>44.000000000000007</v>
      </c>
      <c r="S791" s="369">
        <v>45.000000000000007</v>
      </c>
    </row>
    <row r="792" spans="1:19" ht="12.75" customHeight="1" x14ac:dyDescent="0.2">
      <c r="A792" s="369">
        <v>2017</v>
      </c>
      <c r="B792" s="374">
        <v>42791</v>
      </c>
      <c r="C792" s="369">
        <v>38</v>
      </c>
      <c r="D792" s="369">
        <v>33</v>
      </c>
      <c r="E792" s="369">
        <v>37.000000000000007</v>
      </c>
      <c r="F792" s="369">
        <v>40</v>
      </c>
      <c r="G792" s="369">
        <v>42</v>
      </c>
      <c r="H792" s="369">
        <v>40</v>
      </c>
      <c r="I792" s="369">
        <v>42</v>
      </c>
      <c r="J792" s="369">
        <v>40</v>
      </c>
      <c r="K792" s="369">
        <v>43</v>
      </c>
      <c r="L792" s="369">
        <v>38</v>
      </c>
      <c r="M792" s="369">
        <v>41</v>
      </c>
      <c r="N792" s="369">
        <v>22.000000000000004</v>
      </c>
      <c r="O792" s="369">
        <v>33</v>
      </c>
      <c r="P792" s="369">
        <v>40</v>
      </c>
      <c r="Q792" s="369">
        <v>39</v>
      </c>
      <c r="R792" s="369">
        <v>40</v>
      </c>
      <c r="S792" s="369">
        <v>41</v>
      </c>
    </row>
    <row r="793" spans="1:19" ht="12.75" customHeight="1" x14ac:dyDescent="0.2">
      <c r="A793" s="369">
        <v>2017</v>
      </c>
      <c r="B793" s="374">
        <v>42792</v>
      </c>
      <c r="C793" s="369">
        <v>32</v>
      </c>
      <c r="D793" s="369">
        <v>36.000000000000007</v>
      </c>
      <c r="E793" s="369">
        <v>34</v>
      </c>
      <c r="F793" s="369">
        <v>33</v>
      </c>
      <c r="G793" s="369">
        <v>37.000000000000007</v>
      </c>
      <c r="H793" s="369">
        <v>34</v>
      </c>
      <c r="I793" s="369">
        <v>36.000000000000007</v>
      </c>
      <c r="J793" s="369">
        <v>36.000000000000007</v>
      </c>
      <c r="K793" s="369">
        <v>36.000000000000007</v>
      </c>
      <c r="L793" s="369">
        <v>39</v>
      </c>
      <c r="M793" s="369">
        <v>36.000000000000007</v>
      </c>
      <c r="N793" s="369">
        <v>20</v>
      </c>
      <c r="O793" s="369">
        <v>36.000000000000007</v>
      </c>
      <c r="P793" s="369">
        <v>37.000000000000007</v>
      </c>
      <c r="Q793" s="369">
        <v>33</v>
      </c>
      <c r="R793" s="369">
        <v>35</v>
      </c>
      <c r="S793" s="369">
        <v>34</v>
      </c>
    </row>
    <row r="794" spans="1:19" ht="12.75" customHeight="1" x14ac:dyDescent="0.2">
      <c r="A794" s="369">
        <v>2017</v>
      </c>
      <c r="B794" s="374">
        <v>42793</v>
      </c>
      <c r="C794" s="369">
        <v>38</v>
      </c>
      <c r="D794" s="369">
        <v>30</v>
      </c>
      <c r="E794" s="369">
        <v>39</v>
      </c>
      <c r="F794" s="369">
        <v>26.000000000000004</v>
      </c>
      <c r="G794" s="369">
        <v>40</v>
      </c>
      <c r="H794" s="369">
        <v>32</v>
      </c>
      <c r="I794" s="369">
        <v>44.000000000000007</v>
      </c>
      <c r="J794" s="369">
        <v>36.000000000000007</v>
      </c>
      <c r="K794" s="369">
        <v>40</v>
      </c>
      <c r="L794" s="369">
        <v>34</v>
      </c>
      <c r="M794" s="369">
        <v>37.000000000000007</v>
      </c>
      <c r="N794" s="369">
        <v>23</v>
      </c>
      <c r="O794" s="369">
        <v>32</v>
      </c>
      <c r="P794" s="369">
        <v>39</v>
      </c>
      <c r="Q794" s="369">
        <v>37.000000000000007</v>
      </c>
      <c r="R794" s="369">
        <v>31</v>
      </c>
      <c r="S794" s="369">
        <v>38</v>
      </c>
    </row>
    <row r="795" spans="1:19" ht="12.75" customHeight="1" x14ac:dyDescent="0.2">
      <c r="A795" s="369">
        <v>2017</v>
      </c>
      <c r="B795" s="374">
        <v>42794</v>
      </c>
      <c r="C795" s="369">
        <v>43</v>
      </c>
      <c r="D795" s="369">
        <v>33</v>
      </c>
      <c r="E795" s="369">
        <v>40</v>
      </c>
      <c r="F795" s="369">
        <v>34</v>
      </c>
      <c r="G795" s="369">
        <v>38</v>
      </c>
      <c r="H795" s="369">
        <v>41</v>
      </c>
      <c r="I795" s="369">
        <v>46</v>
      </c>
      <c r="J795" s="369">
        <v>40</v>
      </c>
      <c r="K795" s="369">
        <v>37.000000000000007</v>
      </c>
      <c r="L795" s="369">
        <v>27</v>
      </c>
      <c r="M795" s="369">
        <v>46</v>
      </c>
      <c r="N795" s="369">
        <v>23</v>
      </c>
      <c r="O795" s="369">
        <v>24</v>
      </c>
      <c r="P795" s="369">
        <v>25</v>
      </c>
      <c r="Q795" s="369">
        <v>38</v>
      </c>
      <c r="R795" s="369">
        <v>33</v>
      </c>
      <c r="S795" s="369">
        <v>38</v>
      </c>
    </row>
    <row r="796" spans="1:19" ht="12.75" customHeight="1" x14ac:dyDescent="0.2">
      <c r="A796" s="369">
        <v>2017</v>
      </c>
      <c r="B796" s="374">
        <v>42795</v>
      </c>
      <c r="C796" s="369">
        <v>35</v>
      </c>
      <c r="D796" s="369">
        <v>27</v>
      </c>
      <c r="E796" s="369">
        <v>35</v>
      </c>
      <c r="F796" s="369">
        <v>33</v>
      </c>
      <c r="G796" s="369">
        <v>35</v>
      </c>
      <c r="H796" s="369">
        <v>34</v>
      </c>
      <c r="I796" s="369">
        <v>37.000000000000007</v>
      </c>
      <c r="J796" s="369">
        <v>37.000000000000007</v>
      </c>
      <c r="K796" s="369">
        <v>37.000000000000007</v>
      </c>
      <c r="L796" s="369">
        <v>33</v>
      </c>
      <c r="M796" s="369">
        <v>38</v>
      </c>
      <c r="N796" s="369">
        <v>21</v>
      </c>
      <c r="O796" s="369">
        <v>34</v>
      </c>
      <c r="P796" s="369">
        <v>36.000000000000007</v>
      </c>
      <c r="Q796" s="369">
        <v>34</v>
      </c>
      <c r="R796" s="369">
        <v>35</v>
      </c>
      <c r="S796" s="369">
        <v>37.000000000000007</v>
      </c>
    </row>
    <row r="797" spans="1:19" ht="12.75" customHeight="1" x14ac:dyDescent="0.2">
      <c r="A797" s="369">
        <v>2017</v>
      </c>
      <c r="B797" s="374">
        <v>42796</v>
      </c>
      <c r="C797" s="369">
        <v>39</v>
      </c>
      <c r="D797" s="369">
        <v>35</v>
      </c>
      <c r="E797" s="369">
        <v>42</v>
      </c>
      <c r="F797" s="369">
        <v>40</v>
      </c>
      <c r="G797" s="369">
        <v>45.000000000000007</v>
      </c>
      <c r="H797" s="369">
        <v>41</v>
      </c>
      <c r="I797" s="369">
        <v>45.000000000000007</v>
      </c>
      <c r="J797" s="369">
        <v>43</v>
      </c>
      <c r="K797" s="369">
        <v>46</v>
      </c>
      <c r="L797" s="369">
        <v>47</v>
      </c>
      <c r="M797" s="369">
        <v>42</v>
      </c>
      <c r="N797" s="369">
        <v>26.000000000000004</v>
      </c>
      <c r="O797" s="369">
        <v>43</v>
      </c>
      <c r="P797" s="369">
        <v>45.000000000000007</v>
      </c>
      <c r="Q797" s="369">
        <v>43</v>
      </c>
      <c r="R797" s="369">
        <v>43</v>
      </c>
      <c r="S797" s="369">
        <v>44.000000000000007</v>
      </c>
    </row>
    <row r="798" spans="1:19" ht="12.75" customHeight="1" x14ac:dyDescent="0.2">
      <c r="A798" s="369">
        <v>2017</v>
      </c>
      <c r="B798" s="374">
        <v>42797</v>
      </c>
      <c r="C798" s="369">
        <v>35</v>
      </c>
      <c r="D798" s="369">
        <v>34</v>
      </c>
      <c r="E798" s="369">
        <v>39</v>
      </c>
      <c r="F798" s="369">
        <v>39</v>
      </c>
      <c r="G798" s="369">
        <v>42</v>
      </c>
      <c r="H798" s="369">
        <v>38</v>
      </c>
      <c r="I798" s="369">
        <v>41</v>
      </c>
      <c r="J798" s="369">
        <v>39</v>
      </c>
      <c r="K798" s="369">
        <v>42</v>
      </c>
      <c r="L798" s="369">
        <v>41</v>
      </c>
      <c r="M798" s="369">
        <v>40</v>
      </c>
      <c r="N798" s="369">
        <v>23</v>
      </c>
      <c r="O798" s="369">
        <v>37.000000000000007</v>
      </c>
      <c r="P798" s="369">
        <v>41</v>
      </c>
      <c r="Q798" s="369">
        <v>40</v>
      </c>
      <c r="R798" s="369">
        <v>39</v>
      </c>
      <c r="S798" s="369">
        <v>41</v>
      </c>
    </row>
    <row r="799" spans="1:19" ht="12.75" customHeight="1" x14ac:dyDescent="0.2">
      <c r="A799" s="369">
        <v>2017</v>
      </c>
      <c r="B799" s="374">
        <v>42798</v>
      </c>
      <c r="C799" s="369">
        <v>37.000000000000007</v>
      </c>
      <c r="D799" s="369">
        <v>38</v>
      </c>
      <c r="E799" s="369">
        <v>40</v>
      </c>
      <c r="F799" s="369">
        <v>42</v>
      </c>
      <c r="G799" s="369">
        <v>42</v>
      </c>
      <c r="H799" s="369">
        <v>39</v>
      </c>
      <c r="I799" s="369">
        <v>43</v>
      </c>
      <c r="J799" s="369">
        <v>39</v>
      </c>
      <c r="K799" s="369" t="s">
        <v>71</v>
      </c>
      <c r="L799" s="369">
        <v>43</v>
      </c>
      <c r="M799" s="369">
        <v>41</v>
      </c>
      <c r="N799" s="369">
        <v>23</v>
      </c>
      <c r="O799" s="369">
        <v>38</v>
      </c>
      <c r="P799" s="369">
        <v>42</v>
      </c>
      <c r="Q799" s="369">
        <v>40</v>
      </c>
      <c r="R799" s="369">
        <v>40</v>
      </c>
      <c r="S799" s="369">
        <v>41</v>
      </c>
    </row>
    <row r="800" spans="1:19" ht="12.75" customHeight="1" x14ac:dyDescent="0.2">
      <c r="A800" s="369">
        <v>2017</v>
      </c>
      <c r="B800" s="374">
        <v>42799</v>
      </c>
      <c r="C800" s="369">
        <v>35</v>
      </c>
      <c r="D800" s="369">
        <v>39</v>
      </c>
      <c r="E800" s="369">
        <v>40</v>
      </c>
      <c r="F800" s="369">
        <v>41</v>
      </c>
      <c r="G800" s="369">
        <v>42</v>
      </c>
      <c r="H800" s="369">
        <v>37.000000000000007</v>
      </c>
      <c r="I800" s="369">
        <v>43</v>
      </c>
      <c r="J800" s="369">
        <v>39</v>
      </c>
      <c r="K800" s="369" t="s">
        <v>71</v>
      </c>
      <c r="L800" s="369">
        <v>43</v>
      </c>
      <c r="M800" s="369">
        <v>39</v>
      </c>
      <c r="N800" s="369">
        <v>22.000000000000004</v>
      </c>
      <c r="O800" s="369">
        <v>38</v>
      </c>
      <c r="P800" s="369">
        <v>41</v>
      </c>
      <c r="Q800" s="369">
        <v>41</v>
      </c>
      <c r="R800" s="369">
        <v>40</v>
      </c>
      <c r="S800" s="369">
        <v>41</v>
      </c>
    </row>
    <row r="801" spans="1:19" ht="12.75" customHeight="1" x14ac:dyDescent="0.2">
      <c r="A801" s="369">
        <v>2017</v>
      </c>
      <c r="B801" s="374">
        <v>42800</v>
      </c>
      <c r="C801" s="369">
        <v>43</v>
      </c>
      <c r="D801" s="369">
        <v>30</v>
      </c>
      <c r="E801" s="369">
        <v>44.000000000000007</v>
      </c>
      <c r="F801" s="369">
        <v>39</v>
      </c>
      <c r="G801" s="369">
        <v>36.000000000000007</v>
      </c>
      <c r="H801" s="369">
        <v>43</v>
      </c>
      <c r="I801" s="369">
        <v>45.000000000000007</v>
      </c>
      <c r="J801" s="369">
        <v>35</v>
      </c>
      <c r="K801" s="369">
        <v>36.000000000000007</v>
      </c>
      <c r="L801" s="369">
        <v>31</v>
      </c>
      <c r="M801" s="369">
        <v>45.000000000000007</v>
      </c>
      <c r="N801" s="369">
        <v>34</v>
      </c>
      <c r="O801" s="369">
        <v>22.000000000000004</v>
      </c>
      <c r="P801" s="369">
        <v>33</v>
      </c>
      <c r="Q801" s="369">
        <v>36.000000000000007</v>
      </c>
      <c r="R801" s="369">
        <v>37.000000000000007</v>
      </c>
      <c r="S801" s="369">
        <v>40</v>
      </c>
    </row>
    <row r="802" spans="1:19" ht="12.75" customHeight="1" x14ac:dyDescent="0.2">
      <c r="A802" s="369">
        <v>2017</v>
      </c>
      <c r="B802" s="374">
        <v>42801</v>
      </c>
      <c r="C802" s="369">
        <v>48</v>
      </c>
      <c r="D802" s="369">
        <v>34</v>
      </c>
      <c r="E802" s="369">
        <v>48</v>
      </c>
      <c r="F802" s="369">
        <v>38</v>
      </c>
      <c r="G802" s="369">
        <v>35</v>
      </c>
      <c r="H802" s="369">
        <v>48</v>
      </c>
      <c r="I802" s="369">
        <v>50</v>
      </c>
      <c r="J802" s="369">
        <v>15.000000000000002</v>
      </c>
      <c r="K802" s="369">
        <v>31</v>
      </c>
      <c r="L802" s="369">
        <v>24</v>
      </c>
      <c r="M802" s="369">
        <v>49</v>
      </c>
      <c r="N802" s="369" t="s">
        <v>71</v>
      </c>
      <c r="O802" s="369">
        <v>26.000000000000004</v>
      </c>
      <c r="P802" s="369">
        <v>24</v>
      </c>
      <c r="Q802" s="369">
        <v>39</v>
      </c>
      <c r="R802" s="369">
        <v>40</v>
      </c>
      <c r="S802" s="369">
        <v>41</v>
      </c>
    </row>
    <row r="803" spans="1:19" ht="12.75" customHeight="1" x14ac:dyDescent="0.2">
      <c r="A803" s="369">
        <v>2017</v>
      </c>
      <c r="B803" s="374">
        <v>42802</v>
      </c>
      <c r="C803" s="369">
        <v>44.000000000000007</v>
      </c>
      <c r="D803" s="369">
        <v>42</v>
      </c>
      <c r="E803" s="369">
        <v>45.000000000000007</v>
      </c>
      <c r="F803" s="369">
        <v>42</v>
      </c>
      <c r="G803" s="369">
        <v>48</v>
      </c>
      <c r="H803" s="369">
        <v>46</v>
      </c>
      <c r="I803" s="369">
        <v>49</v>
      </c>
      <c r="J803" s="369">
        <v>47</v>
      </c>
      <c r="K803" s="369">
        <v>49</v>
      </c>
      <c r="L803" s="369">
        <v>47</v>
      </c>
      <c r="M803" s="369">
        <v>45.000000000000007</v>
      </c>
      <c r="N803" s="369">
        <v>40</v>
      </c>
      <c r="O803" s="369">
        <v>43</v>
      </c>
      <c r="P803" s="369">
        <v>47</v>
      </c>
      <c r="Q803" s="369">
        <v>47</v>
      </c>
      <c r="R803" s="369">
        <v>46</v>
      </c>
      <c r="S803" s="369">
        <v>48</v>
      </c>
    </row>
    <row r="804" spans="1:19" ht="12.75" customHeight="1" x14ac:dyDescent="0.2">
      <c r="A804" s="369">
        <v>2017</v>
      </c>
      <c r="B804" s="374">
        <v>42803</v>
      </c>
      <c r="C804" s="369">
        <v>49</v>
      </c>
      <c r="D804" s="369">
        <v>44.000000000000007</v>
      </c>
      <c r="E804" s="369">
        <v>52.000000000000007</v>
      </c>
      <c r="F804" s="369">
        <v>45.000000000000007</v>
      </c>
      <c r="G804" s="369">
        <v>49</v>
      </c>
      <c r="H804" s="369">
        <v>51.000000000000007</v>
      </c>
      <c r="I804" s="369">
        <v>54</v>
      </c>
      <c r="J804" s="369">
        <v>47</v>
      </c>
      <c r="K804" s="369">
        <v>51.000000000000007</v>
      </c>
      <c r="L804" s="369">
        <v>48</v>
      </c>
      <c r="M804" s="369">
        <v>49</v>
      </c>
      <c r="N804" s="369">
        <v>44.000000000000007</v>
      </c>
      <c r="O804" s="369">
        <v>46</v>
      </c>
      <c r="P804" s="369">
        <v>47</v>
      </c>
      <c r="Q804" s="369">
        <v>51.000000000000007</v>
      </c>
      <c r="R804" s="369">
        <v>49</v>
      </c>
      <c r="S804" s="369">
        <v>53.000000000000007</v>
      </c>
    </row>
    <row r="805" spans="1:19" ht="12.75" customHeight="1" x14ac:dyDescent="0.2">
      <c r="A805" s="369">
        <v>2017</v>
      </c>
      <c r="B805" s="374">
        <v>42804</v>
      </c>
      <c r="C805" s="369">
        <v>36.000000000000007</v>
      </c>
      <c r="D805" s="369">
        <v>36.000000000000007</v>
      </c>
      <c r="E805" s="369">
        <v>38</v>
      </c>
      <c r="F805" s="369">
        <v>40</v>
      </c>
      <c r="G805" s="369">
        <v>43</v>
      </c>
      <c r="H805" s="369">
        <v>39</v>
      </c>
      <c r="I805" s="369">
        <v>42</v>
      </c>
      <c r="J805" s="369">
        <v>37.000000000000007</v>
      </c>
      <c r="K805" s="369">
        <v>42</v>
      </c>
      <c r="L805" s="369">
        <v>42</v>
      </c>
      <c r="M805" s="369">
        <v>38</v>
      </c>
      <c r="N805" s="369">
        <v>36.000000000000007</v>
      </c>
      <c r="O805" s="369">
        <v>36.000000000000007</v>
      </c>
      <c r="P805" s="369">
        <v>43</v>
      </c>
      <c r="Q805" s="369">
        <v>39</v>
      </c>
      <c r="R805" s="369">
        <v>38</v>
      </c>
      <c r="S805" s="369">
        <v>40</v>
      </c>
    </row>
    <row r="806" spans="1:19" ht="12.75" customHeight="1" x14ac:dyDescent="0.2">
      <c r="A806" s="369">
        <v>2017</v>
      </c>
      <c r="B806" s="374">
        <v>42805</v>
      </c>
      <c r="C806" s="369">
        <v>38</v>
      </c>
      <c r="D806" s="369">
        <v>39</v>
      </c>
      <c r="E806" s="369">
        <v>41</v>
      </c>
      <c r="F806" s="369">
        <v>40</v>
      </c>
      <c r="G806" s="369">
        <v>43</v>
      </c>
      <c r="H806" s="369">
        <v>40</v>
      </c>
      <c r="I806" s="369">
        <v>43</v>
      </c>
      <c r="J806" s="369">
        <v>40</v>
      </c>
      <c r="K806" s="369">
        <v>44.000000000000007</v>
      </c>
      <c r="L806" s="369">
        <v>42</v>
      </c>
      <c r="M806" s="369">
        <v>39</v>
      </c>
      <c r="N806" s="369">
        <v>41</v>
      </c>
      <c r="O806" s="369">
        <v>38</v>
      </c>
      <c r="P806" s="369">
        <v>41</v>
      </c>
      <c r="Q806" s="369">
        <v>42</v>
      </c>
      <c r="R806" s="369">
        <v>40</v>
      </c>
      <c r="S806" s="369">
        <v>42</v>
      </c>
    </row>
    <row r="807" spans="1:19" ht="12.75" customHeight="1" x14ac:dyDescent="0.2">
      <c r="A807" s="369">
        <v>2017</v>
      </c>
      <c r="B807" s="374">
        <v>42806</v>
      </c>
      <c r="C807" s="369">
        <v>35</v>
      </c>
      <c r="D807" s="369">
        <v>36.000000000000007</v>
      </c>
      <c r="E807" s="369">
        <v>38</v>
      </c>
      <c r="F807" s="369">
        <v>39</v>
      </c>
      <c r="G807" s="369">
        <v>40</v>
      </c>
      <c r="H807" s="369">
        <v>38</v>
      </c>
      <c r="I807" s="369">
        <v>41</v>
      </c>
      <c r="J807" s="369">
        <v>37.000000000000007</v>
      </c>
      <c r="K807" s="369" t="s">
        <v>71</v>
      </c>
      <c r="L807" s="369">
        <v>40</v>
      </c>
      <c r="M807" s="369">
        <v>36.000000000000007</v>
      </c>
      <c r="N807" s="369">
        <v>36.000000000000007</v>
      </c>
      <c r="O807" s="369">
        <v>37.000000000000007</v>
      </c>
      <c r="P807" s="369">
        <v>39</v>
      </c>
      <c r="Q807" s="369">
        <v>40</v>
      </c>
      <c r="R807" s="369">
        <v>39</v>
      </c>
      <c r="S807" s="369">
        <v>41</v>
      </c>
    </row>
    <row r="808" spans="1:19" ht="12.75" customHeight="1" x14ac:dyDescent="0.2">
      <c r="A808" s="369">
        <v>2017</v>
      </c>
      <c r="B808" s="374">
        <v>42807</v>
      </c>
      <c r="C808" s="369">
        <v>38</v>
      </c>
      <c r="D808" s="369">
        <v>32</v>
      </c>
      <c r="E808" s="369">
        <v>43</v>
      </c>
      <c r="F808" s="369">
        <v>37.000000000000007</v>
      </c>
      <c r="G808" s="369">
        <v>42</v>
      </c>
      <c r="H808" s="369">
        <v>38</v>
      </c>
      <c r="I808" s="369">
        <v>43</v>
      </c>
      <c r="J808" s="369">
        <v>38</v>
      </c>
      <c r="K808" s="369" t="s">
        <v>71</v>
      </c>
      <c r="L808" s="369">
        <v>39</v>
      </c>
      <c r="M808" s="369">
        <v>38</v>
      </c>
      <c r="N808" s="369">
        <v>40</v>
      </c>
      <c r="O808" s="369">
        <v>29</v>
      </c>
      <c r="P808" s="369">
        <v>41</v>
      </c>
      <c r="Q808" s="369">
        <v>37.000000000000007</v>
      </c>
      <c r="R808" s="369">
        <v>37.000000000000007</v>
      </c>
      <c r="S808" s="369">
        <v>38</v>
      </c>
    </row>
    <row r="809" spans="1:19" ht="12.75" customHeight="1" x14ac:dyDescent="0.2">
      <c r="A809" s="369">
        <v>2017</v>
      </c>
      <c r="B809" s="374">
        <v>42808</v>
      </c>
      <c r="C809" s="369">
        <v>34</v>
      </c>
      <c r="D809" s="369">
        <v>32</v>
      </c>
      <c r="E809" s="369">
        <v>36.000000000000007</v>
      </c>
      <c r="F809" s="369">
        <v>37.000000000000007</v>
      </c>
      <c r="G809" s="369">
        <v>39</v>
      </c>
      <c r="H809" s="369">
        <v>36.000000000000007</v>
      </c>
      <c r="I809" s="369">
        <v>39</v>
      </c>
      <c r="J809" s="369">
        <v>39</v>
      </c>
      <c r="K809" s="369" t="s">
        <v>71</v>
      </c>
      <c r="L809" s="369">
        <v>37.000000000000007</v>
      </c>
      <c r="M809" s="369">
        <v>34</v>
      </c>
      <c r="N809" s="369">
        <v>30</v>
      </c>
      <c r="O809" s="369">
        <v>32</v>
      </c>
      <c r="P809" s="369">
        <v>37.000000000000007</v>
      </c>
      <c r="Q809" s="369">
        <v>38</v>
      </c>
      <c r="R809" s="369">
        <v>36.000000000000007</v>
      </c>
      <c r="S809" s="369">
        <v>38</v>
      </c>
    </row>
    <row r="810" spans="1:19" ht="12.75" customHeight="1" x14ac:dyDescent="0.2">
      <c r="A810" s="369">
        <v>2017</v>
      </c>
      <c r="B810" s="374">
        <v>42809</v>
      </c>
      <c r="C810" s="369">
        <v>40</v>
      </c>
      <c r="D810" s="369">
        <v>30</v>
      </c>
      <c r="E810" s="369">
        <v>42</v>
      </c>
      <c r="F810" s="369">
        <v>38</v>
      </c>
      <c r="G810" s="369">
        <v>44.000000000000007</v>
      </c>
      <c r="H810" s="369">
        <v>42</v>
      </c>
      <c r="I810" s="369">
        <v>44.000000000000007</v>
      </c>
      <c r="J810" s="369">
        <v>43</v>
      </c>
      <c r="K810" s="369" t="s">
        <v>71</v>
      </c>
      <c r="L810" s="369">
        <v>42</v>
      </c>
      <c r="M810" s="369">
        <v>41</v>
      </c>
      <c r="N810" s="369">
        <v>37.000000000000007</v>
      </c>
      <c r="O810" s="369">
        <v>36.000000000000007</v>
      </c>
      <c r="P810" s="369">
        <v>43</v>
      </c>
      <c r="Q810" s="369">
        <v>43</v>
      </c>
      <c r="R810" s="369">
        <v>41</v>
      </c>
      <c r="S810" s="369">
        <v>44.000000000000007</v>
      </c>
    </row>
    <row r="811" spans="1:19" ht="12.75" customHeight="1" x14ac:dyDescent="0.2">
      <c r="A811" s="369">
        <v>2017</v>
      </c>
      <c r="B811" s="374">
        <v>42810</v>
      </c>
      <c r="C811" s="369">
        <v>44.000000000000007</v>
      </c>
      <c r="D811" s="369">
        <v>38</v>
      </c>
      <c r="E811" s="369">
        <v>46</v>
      </c>
      <c r="F811" s="369">
        <v>38</v>
      </c>
      <c r="G811" s="369">
        <v>52.000000000000007</v>
      </c>
      <c r="H811" s="369">
        <v>46</v>
      </c>
      <c r="I811" s="369">
        <v>49</v>
      </c>
      <c r="J811" s="369">
        <v>47</v>
      </c>
      <c r="K811" s="369" t="s">
        <v>71</v>
      </c>
      <c r="L811" s="369">
        <v>51.000000000000007</v>
      </c>
      <c r="M811" s="369">
        <v>44.000000000000007</v>
      </c>
      <c r="N811" s="369">
        <v>44.000000000000007</v>
      </c>
      <c r="O811" s="369">
        <v>45.000000000000007</v>
      </c>
      <c r="P811" s="369">
        <v>52.000000000000007</v>
      </c>
      <c r="Q811" s="369">
        <v>48</v>
      </c>
      <c r="R811" s="369">
        <v>47</v>
      </c>
      <c r="S811" s="369">
        <v>48</v>
      </c>
    </row>
    <row r="812" spans="1:19" ht="12.75" customHeight="1" x14ac:dyDescent="0.2">
      <c r="A812" s="369">
        <v>2017</v>
      </c>
      <c r="B812" s="374">
        <v>42811</v>
      </c>
      <c r="C812" s="369">
        <v>44.000000000000007</v>
      </c>
      <c r="D812" s="369">
        <v>39</v>
      </c>
      <c r="E812" s="369">
        <v>48</v>
      </c>
      <c r="F812" s="369">
        <v>40</v>
      </c>
      <c r="G812" s="369">
        <v>53.000000000000007</v>
      </c>
      <c r="H812" s="369">
        <v>48</v>
      </c>
      <c r="I812" s="369">
        <v>49</v>
      </c>
      <c r="J812" s="369">
        <v>49</v>
      </c>
      <c r="K812" s="369">
        <v>55</v>
      </c>
      <c r="L812" s="369">
        <v>51.000000000000007</v>
      </c>
      <c r="M812" s="369">
        <v>45.000000000000007</v>
      </c>
      <c r="N812" s="369">
        <v>45.000000000000007</v>
      </c>
      <c r="O812" s="369">
        <v>44.000000000000007</v>
      </c>
      <c r="P812" s="369">
        <v>53.000000000000007</v>
      </c>
      <c r="Q812" s="369">
        <v>51.000000000000007</v>
      </c>
      <c r="R812" s="369">
        <v>49</v>
      </c>
      <c r="S812" s="369">
        <v>53.000000000000007</v>
      </c>
    </row>
    <row r="813" spans="1:19" ht="12.75" customHeight="1" x14ac:dyDescent="0.2">
      <c r="A813" s="369">
        <v>2017</v>
      </c>
      <c r="B813" s="374">
        <v>42812</v>
      </c>
      <c r="C813" s="369">
        <v>44.000000000000007</v>
      </c>
      <c r="D813" s="369">
        <v>40</v>
      </c>
      <c r="E813" s="369">
        <v>49</v>
      </c>
      <c r="F813" s="369">
        <v>40</v>
      </c>
      <c r="G813" s="369">
        <v>47</v>
      </c>
      <c r="H813" s="369">
        <v>41</v>
      </c>
      <c r="I813" s="369">
        <v>50</v>
      </c>
      <c r="J813" s="369">
        <v>40</v>
      </c>
      <c r="K813" s="369">
        <v>44.000000000000007</v>
      </c>
      <c r="L813" s="369">
        <v>50</v>
      </c>
      <c r="M813" s="369">
        <v>45.000000000000007</v>
      </c>
      <c r="N813" s="369">
        <v>45.000000000000007</v>
      </c>
      <c r="O813" s="369">
        <v>38</v>
      </c>
      <c r="P813" s="369">
        <v>47</v>
      </c>
      <c r="Q813" s="369">
        <v>39</v>
      </c>
      <c r="R813" s="369">
        <v>39</v>
      </c>
      <c r="S813" s="369">
        <v>41</v>
      </c>
    </row>
    <row r="814" spans="1:19" ht="12.75" customHeight="1" x14ac:dyDescent="0.2">
      <c r="A814" s="369">
        <v>2017</v>
      </c>
      <c r="B814" s="374">
        <v>42813</v>
      </c>
      <c r="C814" s="369">
        <v>48</v>
      </c>
      <c r="D814" s="369">
        <v>50</v>
      </c>
      <c r="E814" s="369">
        <v>45.000000000000007</v>
      </c>
      <c r="F814" s="369">
        <v>56</v>
      </c>
      <c r="G814" s="369">
        <v>55</v>
      </c>
      <c r="H814" s="369">
        <v>53.000000000000007</v>
      </c>
      <c r="I814" s="369">
        <v>52.000000000000007</v>
      </c>
      <c r="J814" s="369">
        <v>47</v>
      </c>
      <c r="K814" s="369">
        <v>55</v>
      </c>
      <c r="L814" s="369">
        <v>55</v>
      </c>
      <c r="M814" s="369">
        <v>48</v>
      </c>
      <c r="N814" s="369" t="s">
        <v>71</v>
      </c>
      <c r="O814" s="369">
        <v>48</v>
      </c>
      <c r="P814" s="369">
        <v>55</v>
      </c>
      <c r="Q814" s="369">
        <v>52.000000000000007</v>
      </c>
      <c r="R814" s="369">
        <v>52.000000000000007</v>
      </c>
      <c r="S814" s="369">
        <v>53.000000000000007</v>
      </c>
    </row>
    <row r="815" spans="1:19" ht="12.75" customHeight="1" x14ac:dyDescent="0.2">
      <c r="A815" s="369">
        <v>2017</v>
      </c>
      <c r="B815" s="374">
        <v>42814</v>
      </c>
      <c r="C815" s="369">
        <v>47</v>
      </c>
      <c r="D815" s="369">
        <v>46</v>
      </c>
      <c r="E815" s="369">
        <v>51.000000000000007</v>
      </c>
      <c r="F815" s="369">
        <v>52.000000000000007</v>
      </c>
      <c r="G815" s="369">
        <v>58</v>
      </c>
      <c r="H815" s="369">
        <v>51.000000000000007</v>
      </c>
      <c r="I815" s="369">
        <v>57</v>
      </c>
      <c r="J815" s="369">
        <v>51.000000000000007</v>
      </c>
      <c r="K815" s="369">
        <v>60</v>
      </c>
      <c r="L815" s="369">
        <v>53.000000000000007</v>
      </c>
      <c r="M815" s="369">
        <v>47</v>
      </c>
      <c r="N815" s="369" t="s">
        <v>71</v>
      </c>
      <c r="O815" s="369">
        <v>49</v>
      </c>
      <c r="P815" s="369">
        <v>56</v>
      </c>
      <c r="Q815" s="369">
        <v>57</v>
      </c>
      <c r="R815" s="369">
        <v>52.000000000000007</v>
      </c>
      <c r="S815" s="369">
        <v>58</v>
      </c>
    </row>
    <row r="816" spans="1:19" ht="12.75" customHeight="1" x14ac:dyDescent="0.2">
      <c r="A816" s="369">
        <v>2017</v>
      </c>
      <c r="B816" s="374">
        <v>42815</v>
      </c>
      <c r="C816" s="369">
        <v>38</v>
      </c>
      <c r="D816" s="369">
        <v>41</v>
      </c>
      <c r="E816" s="369">
        <v>40</v>
      </c>
      <c r="F816" s="369">
        <v>37.000000000000007</v>
      </c>
      <c r="G816" s="369">
        <v>51.000000000000007</v>
      </c>
      <c r="H816" s="369">
        <v>41</v>
      </c>
      <c r="I816" s="369">
        <v>46</v>
      </c>
      <c r="J816" s="369">
        <v>43</v>
      </c>
      <c r="K816" s="369">
        <v>50</v>
      </c>
      <c r="L816" s="369">
        <v>52.000000000000007</v>
      </c>
      <c r="M816" s="369">
        <v>34</v>
      </c>
      <c r="N816" s="369" t="s">
        <v>71</v>
      </c>
      <c r="O816" s="369">
        <v>46</v>
      </c>
      <c r="P816" s="369">
        <v>53.000000000000007</v>
      </c>
      <c r="Q816" s="369">
        <v>46</v>
      </c>
      <c r="R816" s="369">
        <v>47</v>
      </c>
      <c r="S816" s="369">
        <v>49</v>
      </c>
    </row>
    <row r="817" spans="1:19" ht="12.75" customHeight="1" x14ac:dyDescent="0.2">
      <c r="A817" s="369">
        <v>2017</v>
      </c>
      <c r="B817" s="374">
        <v>42816</v>
      </c>
      <c r="C817" s="369">
        <v>41</v>
      </c>
      <c r="D817" s="369">
        <v>40</v>
      </c>
      <c r="E817" s="369">
        <v>45.000000000000007</v>
      </c>
      <c r="F817" s="369">
        <v>45.000000000000007</v>
      </c>
      <c r="G817" s="369">
        <v>46</v>
      </c>
      <c r="H817" s="369">
        <v>44.000000000000007</v>
      </c>
      <c r="I817" s="369">
        <v>47</v>
      </c>
      <c r="J817" s="369">
        <v>41</v>
      </c>
      <c r="K817" s="369">
        <v>46</v>
      </c>
      <c r="L817" s="369">
        <v>46</v>
      </c>
      <c r="M817" s="369">
        <v>43</v>
      </c>
      <c r="N817" s="369" t="s">
        <v>71</v>
      </c>
      <c r="O817" s="369">
        <v>42</v>
      </c>
      <c r="P817" s="369">
        <v>45.000000000000007</v>
      </c>
      <c r="Q817" s="369">
        <v>44.000000000000007</v>
      </c>
      <c r="R817" s="369">
        <v>43</v>
      </c>
      <c r="S817" s="369">
        <v>45.000000000000007</v>
      </c>
    </row>
    <row r="818" spans="1:19" ht="12.75" customHeight="1" x14ac:dyDescent="0.2">
      <c r="A818" s="369">
        <v>2017</v>
      </c>
      <c r="B818" s="374">
        <v>42817</v>
      </c>
      <c r="C818" s="369">
        <v>36.000000000000007</v>
      </c>
      <c r="D818" s="369">
        <v>41</v>
      </c>
      <c r="E818" s="369">
        <v>41</v>
      </c>
      <c r="F818" s="369">
        <v>38</v>
      </c>
      <c r="G818" s="369">
        <v>47</v>
      </c>
      <c r="H818" s="369">
        <v>40</v>
      </c>
      <c r="I818" s="369">
        <v>43</v>
      </c>
      <c r="J818" s="369">
        <v>43</v>
      </c>
      <c r="K818" s="369">
        <v>45.000000000000007</v>
      </c>
      <c r="L818" s="369">
        <v>47</v>
      </c>
      <c r="M818" s="369">
        <v>37.000000000000007</v>
      </c>
      <c r="N818" s="369">
        <v>38</v>
      </c>
      <c r="O818" s="369">
        <v>42</v>
      </c>
      <c r="P818" s="369">
        <v>48</v>
      </c>
      <c r="Q818" s="369">
        <v>43</v>
      </c>
      <c r="R818" s="369">
        <v>43</v>
      </c>
      <c r="S818" s="369">
        <v>45.000000000000007</v>
      </c>
    </row>
    <row r="819" spans="1:19" ht="12.75" customHeight="1" x14ac:dyDescent="0.2">
      <c r="A819" s="369">
        <v>2017</v>
      </c>
      <c r="B819" s="374">
        <v>42818</v>
      </c>
      <c r="C819" s="369">
        <v>48</v>
      </c>
      <c r="D819" s="369">
        <v>40</v>
      </c>
      <c r="E819" s="369">
        <v>48</v>
      </c>
      <c r="F819" s="369">
        <v>45.000000000000007</v>
      </c>
      <c r="G819" s="369">
        <v>47</v>
      </c>
      <c r="H819" s="369">
        <v>48</v>
      </c>
      <c r="I819" s="369">
        <v>52.000000000000007</v>
      </c>
      <c r="J819" s="369">
        <v>41</v>
      </c>
      <c r="K819" s="369">
        <v>46</v>
      </c>
      <c r="L819" s="369">
        <v>40</v>
      </c>
      <c r="M819" s="369">
        <v>47</v>
      </c>
      <c r="N819" s="369">
        <v>44.000000000000007</v>
      </c>
      <c r="O819" s="369">
        <v>37.000000000000007</v>
      </c>
      <c r="P819" s="369">
        <v>45.000000000000007</v>
      </c>
      <c r="Q819" s="369">
        <v>45.000000000000007</v>
      </c>
      <c r="R819" s="369">
        <v>47</v>
      </c>
      <c r="S819" s="369">
        <v>47</v>
      </c>
    </row>
    <row r="820" spans="1:19" ht="12.75" customHeight="1" x14ac:dyDescent="0.2">
      <c r="A820" s="369">
        <v>2017</v>
      </c>
      <c r="B820" s="374">
        <v>42819</v>
      </c>
      <c r="C820" s="369">
        <v>47</v>
      </c>
      <c r="D820" s="369">
        <v>26.000000000000004</v>
      </c>
      <c r="E820" s="369">
        <v>46</v>
      </c>
      <c r="F820" s="369">
        <v>33</v>
      </c>
      <c r="G820" s="369">
        <v>38</v>
      </c>
      <c r="H820" s="369">
        <v>46</v>
      </c>
      <c r="I820" s="369">
        <v>40</v>
      </c>
      <c r="J820" s="369">
        <v>32</v>
      </c>
      <c r="K820" s="369">
        <v>33</v>
      </c>
      <c r="L820" s="369">
        <v>32</v>
      </c>
      <c r="M820" s="369">
        <v>47</v>
      </c>
      <c r="N820" s="369">
        <v>32</v>
      </c>
      <c r="O820" s="369">
        <v>26.000000000000004</v>
      </c>
      <c r="P820" s="369">
        <v>35</v>
      </c>
      <c r="Q820" s="369">
        <v>30</v>
      </c>
      <c r="R820" s="369">
        <v>31</v>
      </c>
      <c r="S820" s="369">
        <v>31</v>
      </c>
    </row>
    <row r="821" spans="1:19" ht="12.75" customHeight="1" x14ac:dyDescent="0.2">
      <c r="A821" s="369">
        <v>2017</v>
      </c>
      <c r="B821" s="374">
        <v>42820</v>
      </c>
      <c r="C821" s="369">
        <v>36.000000000000007</v>
      </c>
      <c r="D821" s="369">
        <v>27</v>
      </c>
      <c r="E821" s="369">
        <v>41</v>
      </c>
      <c r="F821" s="369">
        <v>36.000000000000007</v>
      </c>
      <c r="G821" s="369">
        <v>29</v>
      </c>
      <c r="H821" s="369">
        <v>36.000000000000007</v>
      </c>
      <c r="I821" s="369">
        <v>40</v>
      </c>
      <c r="J821" s="369">
        <v>22.000000000000004</v>
      </c>
      <c r="K821" s="369">
        <v>39</v>
      </c>
      <c r="L821" s="369">
        <v>39</v>
      </c>
      <c r="M821" s="369">
        <v>38</v>
      </c>
      <c r="N821" s="369">
        <v>37.000000000000007</v>
      </c>
      <c r="O821" s="369">
        <v>23</v>
      </c>
      <c r="P821" s="369">
        <v>38</v>
      </c>
      <c r="Q821" s="369">
        <v>35</v>
      </c>
      <c r="R821" s="369">
        <v>39</v>
      </c>
      <c r="S821" s="369">
        <v>37.000000000000007</v>
      </c>
    </row>
    <row r="822" spans="1:19" ht="12.75" customHeight="1" x14ac:dyDescent="0.2">
      <c r="A822" s="369">
        <v>2017</v>
      </c>
      <c r="B822" s="374">
        <v>42821</v>
      </c>
      <c r="C822" s="369">
        <v>30</v>
      </c>
      <c r="D822" s="369">
        <v>9.0000000000000018</v>
      </c>
      <c r="E822" s="369">
        <v>36.000000000000007</v>
      </c>
      <c r="F822" s="369">
        <v>14</v>
      </c>
      <c r="G822" s="369">
        <v>28</v>
      </c>
      <c r="H822" s="369">
        <v>26.000000000000004</v>
      </c>
      <c r="I822" s="369">
        <v>27</v>
      </c>
      <c r="J822" s="369">
        <v>22.000000000000004</v>
      </c>
      <c r="K822" s="369">
        <v>21</v>
      </c>
      <c r="L822" s="369">
        <v>17</v>
      </c>
      <c r="M822" s="369">
        <v>33</v>
      </c>
      <c r="N822" s="369">
        <v>24</v>
      </c>
      <c r="O822" s="369">
        <v>15.000000000000002</v>
      </c>
      <c r="P822" s="369">
        <v>27</v>
      </c>
      <c r="Q822" s="369">
        <v>20</v>
      </c>
      <c r="R822" s="369">
        <v>25</v>
      </c>
      <c r="S822" s="369">
        <v>25</v>
      </c>
    </row>
    <row r="823" spans="1:19" ht="12.75" customHeight="1" x14ac:dyDescent="0.2">
      <c r="A823" s="369">
        <v>2017</v>
      </c>
      <c r="B823" s="374">
        <v>42822</v>
      </c>
      <c r="C823" s="369">
        <v>24</v>
      </c>
      <c r="D823" s="369">
        <v>14</v>
      </c>
      <c r="E823" s="369">
        <v>32</v>
      </c>
      <c r="F823" s="369">
        <v>11.000000000000002</v>
      </c>
      <c r="G823" s="369">
        <v>25</v>
      </c>
      <c r="H823" s="369">
        <v>15.000000000000002</v>
      </c>
      <c r="I823" s="369">
        <v>25</v>
      </c>
      <c r="J823" s="369">
        <v>17</v>
      </c>
      <c r="K823" s="369">
        <v>16</v>
      </c>
      <c r="L823" s="369">
        <v>27</v>
      </c>
      <c r="M823" s="369">
        <v>19</v>
      </c>
      <c r="N823" s="369">
        <v>27</v>
      </c>
      <c r="O823" s="369">
        <v>18.000000000000004</v>
      </c>
      <c r="P823" s="369">
        <v>19</v>
      </c>
      <c r="Q823" s="369">
        <v>18.000000000000004</v>
      </c>
      <c r="R823" s="369">
        <v>15.000000000000002</v>
      </c>
      <c r="S823" s="369">
        <v>19</v>
      </c>
    </row>
    <row r="824" spans="1:19" ht="12.75" customHeight="1" x14ac:dyDescent="0.2">
      <c r="A824" s="369">
        <v>2017</v>
      </c>
      <c r="B824" s="374">
        <v>42823</v>
      </c>
      <c r="C824" s="369">
        <v>41</v>
      </c>
      <c r="D824" s="369">
        <v>40</v>
      </c>
      <c r="E824" s="369">
        <v>37.000000000000007</v>
      </c>
      <c r="F824" s="369">
        <v>43</v>
      </c>
      <c r="G824" s="369">
        <v>44.000000000000007</v>
      </c>
      <c r="H824" s="369">
        <v>42</v>
      </c>
      <c r="I824" s="369">
        <v>46</v>
      </c>
      <c r="J824" s="369">
        <v>39</v>
      </c>
      <c r="K824" s="369">
        <v>46</v>
      </c>
      <c r="L824" s="369">
        <v>44.000000000000007</v>
      </c>
      <c r="M824" s="369">
        <v>39</v>
      </c>
      <c r="N824" s="369">
        <v>37.000000000000007</v>
      </c>
      <c r="O824" s="369">
        <v>39</v>
      </c>
      <c r="P824" s="369">
        <v>43</v>
      </c>
      <c r="Q824" s="369">
        <v>44.000000000000007</v>
      </c>
      <c r="R824" s="369">
        <v>43</v>
      </c>
      <c r="S824" s="369">
        <v>46</v>
      </c>
    </row>
    <row r="825" spans="1:19" ht="12.75" customHeight="1" x14ac:dyDescent="0.2">
      <c r="A825" s="369">
        <v>2017</v>
      </c>
      <c r="B825" s="374">
        <v>42824</v>
      </c>
      <c r="C825" s="369">
        <v>40</v>
      </c>
      <c r="D825" s="369">
        <v>32</v>
      </c>
      <c r="E825" s="369">
        <v>45.000000000000007</v>
      </c>
      <c r="F825" s="369">
        <v>39</v>
      </c>
      <c r="G825" s="369">
        <v>41</v>
      </c>
      <c r="H825" s="369">
        <v>39</v>
      </c>
      <c r="I825" s="369">
        <v>42</v>
      </c>
      <c r="J825" s="369">
        <v>34</v>
      </c>
      <c r="K825" s="369">
        <v>40</v>
      </c>
      <c r="L825" s="369">
        <v>36.000000000000007</v>
      </c>
      <c r="M825" s="369">
        <v>40</v>
      </c>
      <c r="N825" s="369">
        <v>40</v>
      </c>
      <c r="O825" s="369">
        <v>28</v>
      </c>
      <c r="P825" s="369">
        <v>41</v>
      </c>
      <c r="Q825" s="369">
        <v>38</v>
      </c>
      <c r="R825" s="369">
        <v>38</v>
      </c>
      <c r="S825" s="369">
        <v>40</v>
      </c>
    </row>
    <row r="826" spans="1:19" ht="12.75" customHeight="1" x14ac:dyDescent="0.2">
      <c r="A826" s="369">
        <v>2017</v>
      </c>
      <c r="B826" s="374">
        <v>42825</v>
      </c>
      <c r="C826" s="369">
        <v>41</v>
      </c>
      <c r="D826" s="369">
        <v>35</v>
      </c>
      <c r="E826" s="369">
        <v>45.000000000000007</v>
      </c>
      <c r="F826" s="369">
        <v>36.000000000000007</v>
      </c>
      <c r="G826" s="369">
        <v>42</v>
      </c>
      <c r="H826" s="369">
        <v>36.000000000000007</v>
      </c>
      <c r="I826" s="369">
        <v>45.000000000000007</v>
      </c>
      <c r="J826" s="369">
        <v>33</v>
      </c>
      <c r="K826" s="369">
        <v>43</v>
      </c>
      <c r="L826" s="369">
        <v>45.000000000000007</v>
      </c>
      <c r="M826" s="369">
        <v>40</v>
      </c>
      <c r="N826" s="369">
        <v>40</v>
      </c>
      <c r="O826" s="369">
        <v>36.000000000000007</v>
      </c>
      <c r="P826" s="369">
        <v>43</v>
      </c>
      <c r="Q826" s="369">
        <v>39</v>
      </c>
      <c r="R826" s="369">
        <v>41</v>
      </c>
      <c r="S826" s="369">
        <v>42</v>
      </c>
    </row>
    <row r="827" spans="1:19" ht="12.75" customHeight="1" x14ac:dyDescent="0.2">
      <c r="A827" s="369">
        <v>2017</v>
      </c>
      <c r="B827" s="374">
        <v>42826</v>
      </c>
      <c r="C827" s="369">
        <v>35</v>
      </c>
      <c r="D827" s="369">
        <v>39</v>
      </c>
      <c r="E827" s="369">
        <v>37.000000000000007</v>
      </c>
      <c r="F827" s="369">
        <v>38</v>
      </c>
      <c r="G827" s="369">
        <v>41</v>
      </c>
      <c r="H827" s="369">
        <v>36.000000000000007</v>
      </c>
      <c r="I827" s="369">
        <v>41</v>
      </c>
      <c r="J827" s="369">
        <v>35</v>
      </c>
      <c r="K827" s="369">
        <v>41</v>
      </c>
      <c r="L827" s="369">
        <v>42</v>
      </c>
      <c r="M827" s="369">
        <v>35</v>
      </c>
      <c r="N827" s="369">
        <v>32</v>
      </c>
      <c r="O827" s="369">
        <v>37.000000000000007</v>
      </c>
      <c r="P827" s="369">
        <v>41</v>
      </c>
      <c r="Q827" s="369">
        <v>38</v>
      </c>
      <c r="R827" s="369">
        <v>40</v>
      </c>
      <c r="S827" s="369">
        <v>39</v>
      </c>
    </row>
    <row r="828" spans="1:19" ht="12.75" customHeight="1" x14ac:dyDescent="0.2">
      <c r="A828" s="369">
        <v>2017</v>
      </c>
      <c r="B828" s="374">
        <v>42827</v>
      </c>
      <c r="C828" s="369">
        <v>43</v>
      </c>
      <c r="D828" s="369">
        <v>43</v>
      </c>
      <c r="E828" s="369">
        <v>46</v>
      </c>
      <c r="F828" s="369">
        <v>47</v>
      </c>
      <c r="G828" s="369">
        <v>47</v>
      </c>
      <c r="H828" s="369">
        <v>45.000000000000007</v>
      </c>
      <c r="I828" s="369">
        <v>49</v>
      </c>
      <c r="J828" s="369">
        <v>44.000000000000007</v>
      </c>
      <c r="K828" s="369">
        <v>48</v>
      </c>
      <c r="L828" s="369">
        <v>49</v>
      </c>
      <c r="M828" s="369">
        <v>44.000000000000007</v>
      </c>
      <c r="N828" s="369">
        <v>43</v>
      </c>
      <c r="O828" s="369">
        <v>44.000000000000007</v>
      </c>
      <c r="P828" s="369">
        <v>46</v>
      </c>
      <c r="Q828" s="369">
        <v>45.000000000000007</v>
      </c>
      <c r="R828" s="369">
        <v>46</v>
      </c>
      <c r="S828" s="369">
        <v>47</v>
      </c>
    </row>
    <row r="829" spans="1:19" ht="12.75" customHeight="1" x14ac:dyDescent="0.2">
      <c r="A829" s="369">
        <v>2017</v>
      </c>
      <c r="B829" s="374">
        <v>42828</v>
      </c>
      <c r="C829" s="369">
        <v>47</v>
      </c>
      <c r="D829" s="369">
        <v>41</v>
      </c>
      <c r="E829" s="369">
        <v>49</v>
      </c>
      <c r="F829" s="369">
        <v>47</v>
      </c>
      <c r="G829" s="369">
        <v>49</v>
      </c>
      <c r="H829" s="369">
        <v>49</v>
      </c>
      <c r="I829" s="369">
        <v>53.000000000000007</v>
      </c>
      <c r="J829" s="369">
        <v>50</v>
      </c>
      <c r="K829" s="369">
        <v>52.000000000000007</v>
      </c>
      <c r="L829" s="369">
        <v>43</v>
      </c>
      <c r="M829" s="369">
        <v>47</v>
      </c>
      <c r="N829" s="369">
        <v>47</v>
      </c>
      <c r="O829" s="369">
        <v>33</v>
      </c>
      <c r="P829" s="369">
        <v>44.000000000000007</v>
      </c>
      <c r="Q829" s="369">
        <v>49</v>
      </c>
      <c r="R829" s="369">
        <v>50</v>
      </c>
      <c r="S829" s="369">
        <v>51.000000000000007</v>
      </c>
    </row>
    <row r="830" spans="1:19" ht="12.75" customHeight="1" x14ac:dyDescent="0.2">
      <c r="A830" s="369">
        <v>2017</v>
      </c>
      <c r="B830" s="374">
        <v>42829</v>
      </c>
      <c r="C830" s="369">
        <v>46</v>
      </c>
      <c r="D830" s="369">
        <v>20</v>
      </c>
      <c r="E830" s="369">
        <v>43</v>
      </c>
      <c r="F830" s="369">
        <v>40</v>
      </c>
      <c r="G830" s="369">
        <v>29</v>
      </c>
      <c r="H830" s="369">
        <v>46</v>
      </c>
      <c r="I830" s="369">
        <v>34</v>
      </c>
      <c r="J830" s="369">
        <v>20</v>
      </c>
      <c r="K830" s="369">
        <v>18.000000000000004</v>
      </c>
      <c r="L830" s="369">
        <v>35</v>
      </c>
      <c r="M830" s="369">
        <v>45.000000000000007</v>
      </c>
      <c r="N830" s="369">
        <v>28</v>
      </c>
      <c r="O830" s="369">
        <v>23</v>
      </c>
      <c r="P830" s="369">
        <v>36.000000000000007</v>
      </c>
      <c r="Q830" s="369">
        <v>14</v>
      </c>
      <c r="R830" s="369">
        <v>20</v>
      </c>
      <c r="S830" s="369">
        <v>24</v>
      </c>
    </row>
    <row r="831" spans="1:19" ht="12.75" customHeight="1" x14ac:dyDescent="0.2">
      <c r="A831" s="369">
        <v>2017</v>
      </c>
      <c r="B831" s="374">
        <v>42830</v>
      </c>
      <c r="C831" s="369">
        <v>46</v>
      </c>
      <c r="D831" s="369">
        <v>35</v>
      </c>
      <c r="E831" s="369">
        <v>46</v>
      </c>
      <c r="F831" s="369">
        <v>48</v>
      </c>
      <c r="G831" s="369">
        <v>45.000000000000007</v>
      </c>
      <c r="H831" s="369">
        <v>50</v>
      </c>
      <c r="I831" s="369">
        <v>43</v>
      </c>
      <c r="J831" s="369">
        <v>44.000000000000007</v>
      </c>
      <c r="K831" s="369">
        <v>46</v>
      </c>
      <c r="L831" s="369">
        <v>39</v>
      </c>
      <c r="M831" s="369">
        <v>48</v>
      </c>
      <c r="N831" s="369">
        <v>37.000000000000007</v>
      </c>
      <c r="O831" s="369">
        <v>29</v>
      </c>
      <c r="P831" s="369">
        <v>42</v>
      </c>
      <c r="Q831" s="369">
        <v>44.000000000000007</v>
      </c>
      <c r="R831" s="369">
        <v>39</v>
      </c>
      <c r="S831" s="369">
        <v>46</v>
      </c>
    </row>
    <row r="832" spans="1:19" ht="12.75" customHeight="1" x14ac:dyDescent="0.2">
      <c r="A832" s="369">
        <v>2017</v>
      </c>
      <c r="B832" s="374">
        <v>42831</v>
      </c>
      <c r="C832" s="369">
        <v>40</v>
      </c>
      <c r="D832" s="369">
        <v>20</v>
      </c>
      <c r="E832" s="369">
        <v>47</v>
      </c>
      <c r="F832" s="369">
        <v>31</v>
      </c>
      <c r="G832" s="369">
        <v>35</v>
      </c>
      <c r="H832" s="369">
        <v>37.000000000000007</v>
      </c>
      <c r="I832" s="369">
        <v>40</v>
      </c>
      <c r="J832" s="369">
        <v>28</v>
      </c>
      <c r="K832" s="369">
        <v>32</v>
      </c>
      <c r="L832" s="369">
        <v>38</v>
      </c>
      <c r="M832" s="369">
        <v>44.000000000000007</v>
      </c>
      <c r="N832" s="369">
        <v>35</v>
      </c>
      <c r="O832" s="369">
        <v>20</v>
      </c>
      <c r="P832" s="369">
        <v>38</v>
      </c>
      <c r="Q832" s="369">
        <v>33</v>
      </c>
      <c r="R832" s="369">
        <v>33</v>
      </c>
      <c r="S832" s="369">
        <v>36.000000000000007</v>
      </c>
    </row>
    <row r="833" spans="1:19" ht="12.75" customHeight="1" x14ac:dyDescent="0.2">
      <c r="A833" s="369">
        <v>2017</v>
      </c>
      <c r="B833" s="374">
        <v>42832</v>
      </c>
      <c r="C833" s="369">
        <v>33</v>
      </c>
      <c r="D833" s="369">
        <v>32</v>
      </c>
      <c r="E833" s="369">
        <v>34</v>
      </c>
      <c r="F833" s="369">
        <v>34</v>
      </c>
      <c r="G833" s="369">
        <v>37.000000000000007</v>
      </c>
      <c r="H833" s="369">
        <v>34</v>
      </c>
      <c r="I833" s="369">
        <v>36.000000000000007</v>
      </c>
      <c r="J833" s="369">
        <v>36.000000000000007</v>
      </c>
      <c r="K833" s="369">
        <v>37.000000000000007</v>
      </c>
      <c r="L833" s="369">
        <v>35</v>
      </c>
      <c r="M833" s="369">
        <v>34</v>
      </c>
      <c r="N833" s="369">
        <v>31</v>
      </c>
      <c r="O833" s="369">
        <v>33</v>
      </c>
      <c r="P833" s="369">
        <v>36.000000000000007</v>
      </c>
      <c r="Q833" s="369">
        <v>35</v>
      </c>
      <c r="R833" s="369">
        <v>34</v>
      </c>
      <c r="S833" s="369">
        <v>36.000000000000007</v>
      </c>
    </row>
    <row r="834" spans="1:19" ht="12.75" customHeight="1" x14ac:dyDescent="0.2">
      <c r="A834" s="369">
        <v>2017</v>
      </c>
      <c r="B834" s="374">
        <v>42833</v>
      </c>
      <c r="C834" s="369">
        <v>44.000000000000007</v>
      </c>
      <c r="D834" s="369">
        <v>41</v>
      </c>
      <c r="E834" s="369">
        <v>47</v>
      </c>
      <c r="F834" s="369">
        <v>47</v>
      </c>
      <c r="G834" s="369">
        <v>46</v>
      </c>
      <c r="H834" s="369">
        <v>47</v>
      </c>
      <c r="I834" s="369">
        <v>49</v>
      </c>
      <c r="J834" s="369">
        <v>43</v>
      </c>
      <c r="K834" s="369">
        <v>48</v>
      </c>
      <c r="L834" s="369">
        <v>46</v>
      </c>
      <c r="M834" s="369">
        <v>45.000000000000007</v>
      </c>
      <c r="N834" s="369">
        <v>42</v>
      </c>
      <c r="O834" s="369">
        <v>43</v>
      </c>
      <c r="P834" s="369">
        <v>45.000000000000007</v>
      </c>
      <c r="Q834" s="369">
        <v>46</v>
      </c>
      <c r="R834" s="369">
        <v>44.000000000000007</v>
      </c>
      <c r="S834" s="369">
        <v>49</v>
      </c>
    </row>
    <row r="835" spans="1:19" ht="12.75" customHeight="1" x14ac:dyDescent="0.2">
      <c r="A835" s="369">
        <v>2017</v>
      </c>
      <c r="B835" s="374">
        <v>42834</v>
      </c>
      <c r="C835" s="369">
        <v>51.000000000000007</v>
      </c>
      <c r="D835" s="369">
        <v>43</v>
      </c>
      <c r="E835" s="369">
        <v>50</v>
      </c>
      <c r="F835" s="369">
        <v>54</v>
      </c>
      <c r="G835" s="369">
        <v>58</v>
      </c>
      <c r="H835" s="369">
        <v>54</v>
      </c>
      <c r="I835" s="369">
        <v>57</v>
      </c>
      <c r="J835" s="369">
        <v>52.000000000000007</v>
      </c>
      <c r="K835" s="369">
        <v>57</v>
      </c>
      <c r="L835" s="369">
        <v>49</v>
      </c>
      <c r="M835" s="369">
        <v>51.000000000000007</v>
      </c>
      <c r="N835" s="369">
        <v>49</v>
      </c>
      <c r="O835" s="369">
        <v>48</v>
      </c>
      <c r="P835" s="369">
        <v>55</v>
      </c>
      <c r="Q835" s="369">
        <v>55</v>
      </c>
      <c r="R835" s="369">
        <v>55</v>
      </c>
      <c r="S835" s="369">
        <v>56</v>
      </c>
    </row>
    <row r="836" spans="1:19" ht="12.75" customHeight="1" x14ac:dyDescent="0.2">
      <c r="A836" s="369">
        <v>2017</v>
      </c>
      <c r="B836" s="374">
        <v>42835</v>
      </c>
      <c r="C836" s="369">
        <v>60</v>
      </c>
      <c r="D836" s="369">
        <v>56</v>
      </c>
      <c r="E836" s="369">
        <v>56</v>
      </c>
      <c r="F836" s="369">
        <v>58</v>
      </c>
      <c r="G836" s="369">
        <v>69</v>
      </c>
      <c r="H836" s="369">
        <v>59.000000000000007</v>
      </c>
      <c r="I836" s="369">
        <v>65</v>
      </c>
      <c r="J836" s="369">
        <v>66</v>
      </c>
      <c r="K836" s="369">
        <v>68</v>
      </c>
      <c r="L836" s="369">
        <v>44.000000000000007</v>
      </c>
      <c r="M836" s="369">
        <v>57</v>
      </c>
      <c r="N836" s="369">
        <v>50</v>
      </c>
      <c r="O836" s="369">
        <v>59.000000000000007</v>
      </c>
      <c r="P836" s="369">
        <v>67</v>
      </c>
      <c r="Q836" s="369">
        <v>61.000000000000007</v>
      </c>
      <c r="R836" s="369">
        <v>64</v>
      </c>
      <c r="S836" s="369">
        <v>65</v>
      </c>
    </row>
    <row r="837" spans="1:19" ht="12.75" customHeight="1" x14ac:dyDescent="0.2">
      <c r="A837" s="369">
        <v>2017</v>
      </c>
      <c r="B837" s="374">
        <v>42836</v>
      </c>
      <c r="C837" s="369">
        <v>60</v>
      </c>
      <c r="D837" s="369">
        <v>42</v>
      </c>
      <c r="E837" s="369">
        <v>48</v>
      </c>
      <c r="F837" s="369">
        <v>62</v>
      </c>
      <c r="G837" s="369">
        <v>75</v>
      </c>
      <c r="H837" s="369">
        <v>64</v>
      </c>
      <c r="I837" s="369">
        <v>65</v>
      </c>
      <c r="J837" s="369">
        <v>65</v>
      </c>
      <c r="K837" s="369">
        <v>77</v>
      </c>
      <c r="L837" s="369">
        <v>45.000000000000007</v>
      </c>
      <c r="M837" s="369">
        <v>54</v>
      </c>
      <c r="N837" s="369">
        <v>46</v>
      </c>
      <c r="O837" s="369">
        <v>46</v>
      </c>
      <c r="P837" s="369">
        <v>74.000000000000014</v>
      </c>
      <c r="Q837" s="369">
        <v>68</v>
      </c>
      <c r="R837" s="369">
        <v>71.000000000000014</v>
      </c>
      <c r="S837" s="369">
        <v>71.000000000000014</v>
      </c>
    </row>
    <row r="838" spans="1:19" ht="12.75" customHeight="1" x14ac:dyDescent="0.2">
      <c r="A838" s="369">
        <v>2017</v>
      </c>
      <c r="B838" s="374">
        <v>42837</v>
      </c>
      <c r="C838" s="369">
        <v>50</v>
      </c>
      <c r="D838" s="369">
        <v>38</v>
      </c>
      <c r="E838" s="369">
        <v>58</v>
      </c>
      <c r="F838" s="369">
        <v>49</v>
      </c>
      <c r="G838" s="369">
        <v>53.000000000000007</v>
      </c>
      <c r="H838" s="369">
        <v>52.000000000000007</v>
      </c>
      <c r="I838" s="369">
        <v>56</v>
      </c>
      <c r="J838" s="369">
        <v>50</v>
      </c>
      <c r="K838" s="369">
        <v>54</v>
      </c>
      <c r="L838" s="369">
        <v>47</v>
      </c>
      <c r="M838" s="369">
        <v>50</v>
      </c>
      <c r="N838" s="369">
        <v>42</v>
      </c>
      <c r="O838" s="369">
        <v>46</v>
      </c>
      <c r="P838" s="369">
        <v>49</v>
      </c>
      <c r="Q838" s="369">
        <v>51.000000000000007</v>
      </c>
      <c r="R838" s="369">
        <v>51.000000000000007</v>
      </c>
      <c r="S838" s="369">
        <v>54</v>
      </c>
    </row>
    <row r="839" spans="1:19" ht="12.75" customHeight="1" x14ac:dyDescent="0.2">
      <c r="A839" s="369">
        <v>2017</v>
      </c>
      <c r="B839" s="374">
        <v>42838</v>
      </c>
      <c r="C839" s="369">
        <v>45.000000000000007</v>
      </c>
      <c r="D839" s="369">
        <v>42</v>
      </c>
      <c r="E839" s="369">
        <v>43</v>
      </c>
      <c r="F839" s="369">
        <v>50</v>
      </c>
      <c r="G839" s="369">
        <v>48</v>
      </c>
      <c r="H839" s="369">
        <v>48</v>
      </c>
      <c r="I839" s="369">
        <v>52.000000000000007</v>
      </c>
      <c r="J839" s="369">
        <v>42</v>
      </c>
      <c r="K839" s="369">
        <v>52.000000000000007</v>
      </c>
      <c r="L839" s="369">
        <v>49</v>
      </c>
      <c r="M839" s="369">
        <v>42</v>
      </c>
      <c r="N839" s="369">
        <v>45.000000000000007</v>
      </c>
      <c r="O839" s="369">
        <v>45.000000000000007</v>
      </c>
      <c r="P839" s="369">
        <v>48</v>
      </c>
      <c r="Q839" s="369">
        <v>49</v>
      </c>
      <c r="R839" s="369">
        <v>48</v>
      </c>
      <c r="S839" s="369">
        <v>51.000000000000007</v>
      </c>
    </row>
    <row r="840" spans="1:19" ht="12.75" customHeight="1" x14ac:dyDescent="0.2">
      <c r="A840" s="369">
        <v>2017</v>
      </c>
      <c r="B840" s="374">
        <v>42839</v>
      </c>
      <c r="C840" s="369">
        <v>50</v>
      </c>
      <c r="D840" s="369">
        <v>39</v>
      </c>
      <c r="E840" s="369">
        <v>52.000000000000007</v>
      </c>
      <c r="F840" s="369">
        <v>52.000000000000007</v>
      </c>
      <c r="G840" s="369">
        <v>50</v>
      </c>
      <c r="H840" s="369">
        <v>49</v>
      </c>
      <c r="I840" s="369">
        <v>53.000000000000007</v>
      </c>
      <c r="J840" s="369">
        <v>47</v>
      </c>
      <c r="K840" s="369">
        <v>53.000000000000007</v>
      </c>
      <c r="L840" s="369">
        <v>48</v>
      </c>
      <c r="M840" s="369">
        <v>50</v>
      </c>
      <c r="N840" s="369">
        <v>44.000000000000007</v>
      </c>
      <c r="O840" s="369">
        <v>35</v>
      </c>
      <c r="P840" s="369">
        <v>51.000000000000007</v>
      </c>
      <c r="Q840" s="369">
        <v>50</v>
      </c>
      <c r="R840" s="369">
        <v>47</v>
      </c>
      <c r="S840" s="369">
        <v>53.000000000000007</v>
      </c>
    </row>
    <row r="841" spans="1:19" ht="12.75" customHeight="1" x14ac:dyDescent="0.2">
      <c r="A841" s="369">
        <v>2017</v>
      </c>
      <c r="B841" s="374">
        <v>42840</v>
      </c>
      <c r="C841" s="369">
        <v>47</v>
      </c>
      <c r="D841" s="369">
        <v>41</v>
      </c>
      <c r="E841" s="369">
        <v>45.000000000000007</v>
      </c>
      <c r="F841" s="369">
        <v>47</v>
      </c>
      <c r="G841" s="369">
        <v>52.000000000000007</v>
      </c>
      <c r="H841" s="369">
        <v>48</v>
      </c>
      <c r="I841" s="369">
        <v>50</v>
      </c>
      <c r="J841" s="369">
        <v>51.000000000000007</v>
      </c>
      <c r="K841" s="369">
        <v>51.000000000000007</v>
      </c>
      <c r="L841" s="369">
        <v>46</v>
      </c>
      <c r="M841" s="369">
        <v>46</v>
      </c>
      <c r="N841" s="369">
        <v>43</v>
      </c>
      <c r="O841" s="369">
        <v>40</v>
      </c>
      <c r="P841" s="369">
        <v>52.000000000000007</v>
      </c>
      <c r="Q841" s="369">
        <v>45.000000000000007</v>
      </c>
      <c r="R841" s="369">
        <v>49</v>
      </c>
      <c r="S841" s="369">
        <v>49</v>
      </c>
    </row>
    <row r="842" spans="1:19" ht="12.75" customHeight="1" x14ac:dyDescent="0.2">
      <c r="A842" s="369">
        <v>2017</v>
      </c>
      <c r="B842" s="374">
        <v>42841</v>
      </c>
      <c r="C842" s="369">
        <v>53.000000000000007</v>
      </c>
      <c r="D842" s="369">
        <v>52.000000000000007</v>
      </c>
      <c r="E842" s="369">
        <v>52.000000000000007</v>
      </c>
      <c r="F842" s="369">
        <v>54</v>
      </c>
      <c r="G842" s="369">
        <v>54</v>
      </c>
      <c r="H842" s="369">
        <v>57</v>
      </c>
      <c r="I842" s="369">
        <v>61.000000000000007</v>
      </c>
      <c r="J842" s="369">
        <v>50</v>
      </c>
      <c r="K842" s="369">
        <v>55</v>
      </c>
      <c r="L842" s="369">
        <v>56</v>
      </c>
      <c r="M842" s="369">
        <v>53.000000000000007</v>
      </c>
      <c r="N842" s="369">
        <v>54</v>
      </c>
      <c r="O842" s="369">
        <v>50</v>
      </c>
      <c r="P842" s="369">
        <v>54</v>
      </c>
      <c r="Q842" s="369">
        <v>51.000000000000007</v>
      </c>
      <c r="R842" s="369">
        <v>54</v>
      </c>
      <c r="S842" s="369">
        <v>54</v>
      </c>
    </row>
    <row r="843" spans="1:19" ht="12.75" customHeight="1" x14ac:dyDescent="0.2">
      <c r="A843" s="369">
        <v>2017</v>
      </c>
      <c r="B843" s="374">
        <v>42842</v>
      </c>
      <c r="C843" s="369">
        <v>36.000000000000007</v>
      </c>
      <c r="D843" s="369">
        <v>41</v>
      </c>
      <c r="E843" s="369">
        <v>36.000000000000007</v>
      </c>
      <c r="F843" s="369">
        <v>42</v>
      </c>
      <c r="G843" s="369">
        <v>47</v>
      </c>
      <c r="H843" s="369">
        <v>39</v>
      </c>
      <c r="I843" s="369">
        <v>44.000000000000007</v>
      </c>
      <c r="J843" s="369">
        <v>42</v>
      </c>
      <c r="K843" s="369">
        <v>49</v>
      </c>
      <c r="L843" s="369">
        <v>48</v>
      </c>
      <c r="M843" s="369">
        <v>31</v>
      </c>
      <c r="N843" s="369">
        <v>41</v>
      </c>
      <c r="O843" s="369">
        <v>44.000000000000007</v>
      </c>
      <c r="P843" s="369">
        <v>47</v>
      </c>
      <c r="Q843" s="369">
        <v>46</v>
      </c>
      <c r="R843" s="369">
        <v>45.000000000000007</v>
      </c>
      <c r="S843" s="369">
        <v>48</v>
      </c>
    </row>
    <row r="844" spans="1:19" ht="12.75" customHeight="1" x14ac:dyDescent="0.2">
      <c r="A844" s="369">
        <v>2017</v>
      </c>
      <c r="B844" s="374">
        <v>42843</v>
      </c>
      <c r="C844" s="369">
        <v>40</v>
      </c>
      <c r="D844" s="369">
        <v>37.000000000000007</v>
      </c>
      <c r="E844" s="369">
        <v>38</v>
      </c>
      <c r="F844" s="369">
        <v>45.000000000000007</v>
      </c>
      <c r="G844" s="369">
        <v>44.000000000000007</v>
      </c>
      <c r="H844" s="369">
        <v>44.000000000000007</v>
      </c>
      <c r="I844" s="369">
        <v>42</v>
      </c>
      <c r="J844" s="369">
        <v>43</v>
      </c>
      <c r="K844" s="369">
        <v>46</v>
      </c>
      <c r="L844" s="369">
        <v>43</v>
      </c>
      <c r="M844" s="369">
        <v>40</v>
      </c>
      <c r="N844" s="369">
        <v>38</v>
      </c>
      <c r="O844" s="369">
        <v>32</v>
      </c>
      <c r="P844" s="369">
        <v>43</v>
      </c>
      <c r="Q844" s="369">
        <v>43</v>
      </c>
      <c r="R844" s="369">
        <v>41</v>
      </c>
      <c r="S844" s="369">
        <v>45.000000000000007</v>
      </c>
    </row>
    <row r="845" spans="1:19" ht="12.75" customHeight="1" x14ac:dyDescent="0.2">
      <c r="A845" s="369">
        <v>2017</v>
      </c>
      <c r="B845" s="374">
        <v>42844</v>
      </c>
      <c r="C845" s="369">
        <v>41</v>
      </c>
      <c r="D845" s="369">
        <v>36.000000000000007</v>
      </c>
      <c r="E845" s="369">
        <v>41</v>
      </c>
      <c r="F845" s="369">
        <v>42</v>
      </c>
      <c r="G845" s="369">
        <v>41</v>
      </c>
      <c r="H845" s="369">
        <v>41</v>
      </c>
      <c r="I845" s="369">
        <v>40</v>
      </c>
      <c r="J845" s="369">
        <v>43</v>
      </c>
      <c r="K845" s="369">
        <v>44.000000000000007</v>
      </c>
      <c r="L845" s="369">
        <v>37.000000000000007</v>
      </c>
      <c r="M845" s="369">
        <v>39</v>
      </c>
      <c r="N845" s="369">
        <v>39</v>
      </c>
      <c r="O845" s="369">
        <v>31</v>
      </c>
      <c r="P845" s="369">
        <v>38</v>
      </c>
      <c r="Q845" s="369">
        <v>40</v>
      </c>
      <c r="R845" s="369">
        <v>41</v>
      </c>
      <c r="S845" s="369">
        <v>42</v>
      </c>
    </row>
    <row r="846" spans="1:19" ht="12.75" customHeight="1" x14ac:dyDescent="0.2">
      <c r="A846" s="369">
        <v>2017</v>
      </c>
      <c r="B846" s="374">
        <v>42845</v>
      </c>
      <c r="C846" s="369">
        <v>43</v>
      </c>
      <c r="D846" s="369">
        <v>35</v>
      </c>
      <c r="E846" s="369">
        <v>43</v>
      </c>
      <c r="F846" s="369">
        <v>46</v>
      </c>
      <c r="G846" s="369">
        <v>39</v>
      </c>
      <c r="H846" s="369">
        <v>50</v>
      </c>
      <c r="I846" s="369">
        <v>40</v>
      </c>
      <c r="J846" s="369">
        <v>27</v>
      </c>
      <c r="K846" s="369">
        <v>38</v>
      </c>
      <c r="L846" s="369">
        <v>35</v>
      </c>
      <c r="M846" s="369">
        <v>43</v>
      </c>
      <c r="N846" s="369">
        <v>37.000000000000007</v>
      </c>
      <c r="O846" s="369">
        <v>27</v>
      </c>
      <c r="P846" s="369">
        <v>36.000000000000007</v>
      </c>
      <c r="Q846" s="369">
        <v>37.000000000000007</v>
      </c>
      <c r="R846" s="369">
        <v>39</v>
      </c>
      <c r="S846" s="369">
        <v>41</v>
      </c>
    </row>
    <row r="847" spans="1:19" ht="12.75" customHeight="1" x14ac:dyDescent="0.2">
      <c r="A847" s="369">
        <v>2017</v>
      </c>
      <c r="B847" s="374">
        <v>42846</v>
      </c>
      <c r="C847" s="369">
        <v>30</v>
      </c>
      <c r="D847" s="369">
        <v>27</v>
      </c>
      <c r="E847" s="369">
        <v>39</v>
      </c>
      <c r="F847" s="369">
        <v>29</v>
      </c>
      <c r="G847" s="369">
        <v>34</v>
      </c>
      <c r="H847" s="369">
        <v>28</v>
      </c>
      <c r="I847" s="369">
        <v>39</v>
      </c>
      <c r="J847" s="369">
        <v>21</v>
      </c>
      <c r="K847" s="369">
        <v>19</v>
      </c>
      <c r="L847" s="369">
        <v>41</v>
      </c>
      <c r="M847" s="369">
        <v>31</v>
      </c>
      <c r="N847" s="369">
        <v>39</v>
      </c>
      <c r="O847" s="369">
        <v>27</v>
      </c>
      <c r="P847" s="369">
        <v>37.000000000000007</v>
      </c>
      <c r="Q847" s="369">
        <v>32</v>
      </c>
      <c r="R847" s="369">
        <v>29</v>
      </c>
      <c r="S847" s="369">
        <v>33</v>
      </c>
    </row>
    <row r="848" spans="1:19" ht="12.75" customHeight="1" x14ac:dyDescent="0.2">
      <c r="A848" s="369">
        <v>2017</v>
      </c>
      <c r="B848" s="374">
        <v>42847</v>
      </c>
      <c r="C848" s="369">
        <v>22.000000000000004</v>
      </c>
      <c r="D848" s="369">
        <v>25</v>
      </c>
      <c r="E848" s="369">
        <v>28</v>
      </c>
      <c r="F848" s="369">
        <v>28</v>
      </c>
      <c r="G848" s="369">
        <v>29</v>
      </c>
      <c r="H848" s="369">
        <v>23</v>
      </c>
      <c r="I848" s="369">
        <v>27</v>
      </c>
      <c r="J848" s="369">
        <v>23</v>
      </c>
      <c r="K848" s="369">
        <v>29</v>
      </c>
      <c r="L848" s="369">
        <v>28</v>
      </c>
      <c r="M848" s="369">
        <v>19</v>
      </c>
      <c r="N848" s="369">
        <v>23</v>
      </c>
      <c r="O848" s="369">
        <v>23</v>
      </c>
      <c r="P848" s="369">
        <v>28</v>
      </c>
      <c r="Q848" s="369">
        <v>25</v>
      </c>
      <c r="R848" s="369">
        <v>26.000000000000004</v>
      </c>
      <c r="S848" s="369">
        <v>27</v>
      </c>
    </row>
    <row r="849" spans="1:19" ht="12.75" customHeight="1" x14ac:dyDescent="0.2">
      <c r="A849" s="369">
        <v>2017</v>
      </c>
      <c r="B849" s="374">
        <v>42848</v>
      </c>
      <c r="C849" s="369">
        <v>30</v>
      </c>
      <c r="D849" s="369">
        <v>33</v>
      </c>
      <c r="E849" s="369">
        <v>32</v>
      </c>
      <c r="F849" s="369">
        <v>36.000000000000007</v>
      </c>
      <c r="G849" s="369">
        <v>43</v>
      </c>
      <c r="H849" s="369">
        <v>33</v>
      </c>
      <c r="I849" s="369">
        <v>34</v>
      </c>
      <c r="J849" s="369">
        <v>39</v>
      </c>
      <c r="K849" s="369">
        <v>43</v>
      </c>
      <c r="L849" s="369">
        <v>41</v>
      </c>
      <c r="M849" s="369">
        <v>27</v>
      </c>
      <c r="N849" s="369">
        <v>29</v>
      </c>
      <c r="O849" s="369">
        <v>33</v>
      </c>
      <c r="P849" s="369">
        <v>42</v>
      </c>
      <c r="Q849" s="369">
        <v>36.000000000000007</v>
      </c>
      <c r="R849" s="369">
        <v>37.000000000000007</v>
      </c>
      <c r="S849" s="369">
        <v>40</v>
      </c>
    </row>
    <row r="850" spans="1:19" ht="12.75" customHeight="1" x14ac:dyDescent="0.2">
      <c r="A850" s="369">
        <v>2017</v>
      </c>
      <c r="B850" s="374">
        <v>42849</v>
      </c>
      <c r="C850" s="369">
        <v>34</v>
      </c>
      <c r="D850" s="369">
        <v>26.000000000000004</v>
      </c>
      <c r="E850" s="369">
        <v>39</v>
      </c>
      <c r="F850" s="369">
        <v>35</v>
      </c>
      <c r="G850" s="369">
        <v>34</v>
      </c>
      <c r="H850" s="369">
        <v>35</v>
      </c>
      <c r="I850" s="369">
        <v>39</v>
      </c>
      <c r="J850" s="369">
        <v>24</v>
      </c>
      <c r="K850" s="369">
        <v>32</v>
      </c>
      <c r="L850" s="369">
        <v>34</v>
      </c>
      <c r="M850" s="369">
        <v>35</v>
      </c>
      <c r="N850" s="369">
        <v>34</v>
      </c>
      <c r="O850" s="369">
        <v>25</v>
      </c>
      <c r="P850" s="369">
        <v>37.000000000000007</v>
      </c>
      <c r="Q850" s="369">
        <v>32</v>
      </c>
      <c r="R850" s="369">
        <v>32</v>
      </c>
      <c r="S850" s="369">
        <v>31</v>
      </c>
    </row>
    <row r="851" spans="1:19" ht="12.75" customHeight="1" x14ac:dyDescent="0.2">
      <c r="A851" s="369">
        <v>2017</v>
      </c>
      <c r="B851" s="374">
        <v>42850</v>
      </c>
      <c r="C851" s="369">
        <v>33</v>
      </c>
      <c r="D851" s="369">
        <v>30</v>
      </c>
      <c r="E851" s="369">
        <v>37.000000000000007</v>
      </c>
      <c r="F851" s="369">
        <v>32</v>
      </c>
      <c r="G851" s="369">
        <v>38</v>
      </c>
      <c r="H851" s="369">
        <v>32</v>
      </c>
      <c r="I851" s="369">
        <v>39</v>
      </c>
      <c r="J851" s="369">
        <v>25</v>
      </c>
      <c r="K851" s="369">
        <v>33</v>
      </c>
      <c r="L851" s="369">
        <v>40</v>
      </c>
      <c r="M851" s="369">
        <v>32</v>
      </c>
      <c r="N851" s="369">
        <v>35</v>
      </c>
      <c r="O851" s="369">
        <v>29</v>
      </c>
      <c r="P851" s="369">
        <v>37.000000000000007</v>
      </c>
      <c r="Q851" s="369">
        <v>26.000000000000004</v>
      </c>
      <c r="R851" s="369">
        <v>23</v>
      </c>
      <c r="S851" s="369">
        <v>29</v>
      </c>
    </row>
    <row r="852" spans="1:19" ht="12.75" customHeight="1" x14ac:dyDescent="0.2">
      <c r="A852" s="369">
        <v>2017</v>
      </c>
      <c r="B852" s="374">
        <v>42851</v>
      </c>
      <c r="C852" s="369">
        <v>21</v>
      </c>
      <c r="D852" s="369">
        <v>16</v>
      </c>
      <c r="E852" s="369">
        <v>31</v>
      </c>
      <c r="F852" s="369">
        <v>23</v>
      </c>
      <c r="G852" s="369">
        <v>27</v>
      </c>
      <c r="H852" s="369">
        <v>20</v>
      </c>
      <c r="I852" s="369">
        <v>25</v>
      </c>
      <c r="J852" s="369">
        <v>21</v>
      </c>
      <c r="K852" s="369">
        <v>25</v>
      </c>
      <c r="L852" s="369">
        <v>23</v>
      </c>
      <c r="M852" s="369">
        <v>22.000000000000004</v>
      </c>
      <c r="N852" s="369">
        <v>19</v>
      </c>
      <c r="O852" s="369">
        <v>21</v>
      </c>
      <c r="P852" s="369">
        <v>28</v>
      </c>
      <c r="Q852" s="369">
        <v>23</v>
      </c>
      <c r="R852" s="369">
        <v>17</v>
      </c>
      <c r="S852" s="369">
        <v>27</v>
      </c>
    </row>
    <row r="853" spans="1:19" ht="12.75" customHeight="1" x14ac:dyDescent="0.2">
      <c r="A853" s="369">
        <v>2017</v>
      </c>
      <c r="B853" s="374">
        <v>42852</v>
      </c>
      <c r="C853" s="369">
        <v>43</v>
      </c>
      <c r="D853" s="369">
        <v>34</v>
      </c>
      <c r="E853" s="369">
        <v>45.000000000000007</v>
      </c>
      <c r="F853" s="369">
        <v>47</v>
      </c>
      <c r="G853" s="369">
        <v>42</v>
      </c>
      <c r="H853" s="369">
        <v>45.000000000000007</v>
      </c>
      <c r="I853" s="369">
        <v>40</v>
      </c>
      <c r="J853" s="369">
        <v>40</v>
      </c>
      <c r="K853" s="369">
        <v>43</v>
      </c>
      <c r="L853" s="369">
        <v>36.000000000000007</v>
      </c>
      <c r="M853" s="369">
        <v>41</v>
      </c>
      <c r="N853" s="369">
        <v>33</v>
      </c>
      <c r="O853" s="369">
        <v>27</v>
      </c>
      <c r="P853" s="369">
        <v>36.000000000000007</v>
      </c>
      <c r="Q853" s="369">
        <v>37.000000000000007</v>
      </c>
      <c r="R853" s="369">
        <v>40</v>
      </c>
      <c r="S853" s="369">
        <v>42</v>
      </c>
    </row>
    <row r="854" spans="1:19" ht="12.75" customHeight="1" x14ac:dyDescent="0.2">
      <c r="A854" s="369">
        <v>2017</v>
      </c>
      <c r="B854" s="374">
        <v>42853</v>
      </c>
      <c r="C854" s="369">
        <v>55</v>
      </c>
      <c r="D854" s="369">
        <v>44.000000000000007</v>
      </c>
      <c r="E854" s="369">
        <v>48</v>
      </c>
      <c r="F854" s="369">
        <v>65</v>
      </c>
      <c r="G854" s="369">
        <v>60</v>
      </c>
      <c r="H854" s="369">
        <v>60</v>
      </c>
      <c r="I854" s="369">
        <v>67</v>
      </c>
      <c r="J854" s="369">
        <v>56</v>
      </c>
      <c r="K854" s="369">
        <v>61.000000000000007</v>
      </c>
      <c r="L854" s="369">
        <v>58</v>
      </c>
      <c r="M854" s="369">
        <v>53.000000000000007</v>
      </c>
      <c r="N854" s="369">
        <v>49</v>
      </c>
      <c r="O854" s="369">
        <v>53.000000000000007</v>
      </c>
      <c r="P854" s="369">
        <v>59.000000000000007</v>
      </c>
      <c r="Q854" s="369">
        <v>58</v>
      </c>
      <c r="R854" s="369">
        <v>59.000000000000007</v>
      </c>
      <c r="S854" s="369">
        <v>61.000000000000007</v>
      </c>
    </row>
    <row r="855" spans="1:19" ht="12.75" customHeight="1" x14ac:dyDescent="0.2">
      <c r="A855" s="369">
        <v>2017</v>
      </c>
      <c r="B855" s="374">
        <v>42854</v>
      </c>
      <c r="C855" s="369">
        <v>46</v>
      </c>
      <c r="D855" s="369">
        <v>44.000000000000007</v>
      </c>
      <c r="E855" s="369">
        <v>51.000000000000007</v>
      </c>
      <c r="F855" s="369">
        <v>52.000000000000007</v>
      </c>
      <c r="G855" s="369">
        <v>48</v>
      </c>
      <c r="H855" s="369">
        <v>47</v>
      </c>
      <c r="I855" s="369">
        <v>53.000000000000007</v>
      </c>
      <c r="J855" s="369">
        <v>45.000000000000007</v>
      </c>
      <c r="K855" s="369">
        <v>48</v>
      </c>
      <c r="L855" s="369">
        <v>51.000000000000007</v>
      </c>
      <c r="M855" s="369">
        <v>47</v>
      </c>
      <c r="N855" s="369">
        <v>44.000000000000007</v>
      </c>
      <c r="O855" s="369">
        <v>45.000000000000007</v>
      </c>
      <c r="P855" s="369">
        <v>47</v>
      </c>
      <c r="Q855" s="369">
        <v>45.000000000000007</v>
      </c>
      <c r="R855" s="369">
        <v>47</v>
      </c>
      <c r="S855" s="369">
        <v>48</v>
      </c>
    </row>
    <row r="856" spans="1:19" ht="12.75" customHeight="1" x14ac:dyDescent="0.2">
      <c r="A856" s="369">
        <v>2017</v>
      </c>
      <c r="B856" s="374">
        <v>42855</v>
      </c>
      <c r="C856" s="369">
        <v>42</v>
      </c>
      <c r="D856" s="369">
        <v>34</v>
      </c>
      <c r="E856" s="369">
        <v>41</v>
      </c>
      <c r="F856" s="369">
        <v>48</v>
      </c>
      <c r="G856" s="369">
        <v>40</v>
      </c>
      <c r="H856" s="369">
        <v>44.000000000000007</v>
      </c>
      <c r="I856" s="369">
        <v>43</v>
      </c>
      <c r="J856" s="369">
        <v>35</v>
      </c>
      <c r="K856" s="369">
        <v>40</v>
      </c>
      <c r="L856" s="369">
        <v>40</v>
      </c>
      <c r="M856" s="369">
        <v>42</v>
      </c>
      <c r="N856" s="369">
        <v>36.000000000000007</v>
      </c>
      <c r="O856" s="369">
        <v>33</v>
      </c>
      <c r="P856" s="369">
        <v>40</v>
      </c>
      <c r="Q856" s="369">
        <v>40</v>
      </c>
      <c r="R856" s="369">
        <v>38</v>
      </c>
      <c r="S856" s="369">
        <v>42</v>
      </c>
    </row>
    <row r="857" spans="1:19" ht="12.75" customHeight="1" x14ac:dyDescent="0.2">
      <c r="A857" s="369">
        <v>2017</v>
      </c>
      <c r="B857" s="374">
        <v>42856</v>
      </c>
      <c r="C857" s="369">
        <v>31</v>
      </c>
      <c r="D857" s="369">
        <v>22.000000000000004</v>
      </c>
      <c r="E857" s="369">
        <v>27</v>
      </c>
      <c r="F857" s="369">
        <v>30</v>
      </c>
      <c r="G857" s="369">
        <v>33</v>
      </c>
      <c r="H857" s="369">
        <v>30</v>
      </c>
      <c r="I857" s="369">
        <v>32</v>
      </c>
      <c r="J857" s="369">
        <v>29</v>
      </c>
      <c r="K857" s="369" t="s">
        <v>71</v>
      </c>
      <c r="L857" s="369">
        <v>22.000000000000004</v>
      </c>
      <c r="M857" s="369">
        <v>27</v>
      </c>
      <c r="N857" s="369">
        <v>27</v>
      </c>
      <c r="O857" s="369">
        <v>19</v>
      </c>
      <c r="P857" s="369">
        <v>28</v>
      </c>
      <c r="Q857" s="369">
        <v>29</v>
      </c>
      <c r="R857" s="369">
        <v>29</v>
      </c>
      <c r="S857" s="369">
        <v>33</v>
      </c>
    </row>
    <row r="858" spans="1:19" ht="12.75" customHeight="1" x14ac:dyDescent="0.2">
      <c r="A858" s="369">
        <v>2017</v>
      </c>
      <c r="B858" s="374">
        <v>42857</v>
      </c>
      <c r="C858" s="369">
        <v>49</v>
      </c>
      <c r="D858" s="369">
        <v>44.000000000000007</v>
      </c>
      <c r="E858" s="369">
        <v>53.000000000000007</v>
      </c>
      <c r="F858" s="369">
        <v>44.000000000000007</v>
      </c>
      <c r="G858" s="369">
        <v>51.000000000000007</v>
      </c>
      <c r="H858" s="369">
        <v>49</v>
      </c>
      <c r="I858" s="369">
        <v>53.000000000000007</v>
      </c>
      <c r="J858" s="369">
        <v>48</v>
      </c>
      <c r="K858" s="369">
        <v>51.000000000000007</v>
      </c>
      <c r="L858" s="369">
        <v>51.000000000000007</v>
      </c>
      <c r="M858" s="369">
        <v>50</v>
      </c>
      <c r="N858" s="369">
        <v>48</v>
      </c>
      <c r="O858" s="369">
        <v>47</v>
      </c>
      <c r="P858" s="369">
        <v>50</v>
      </c>
      <c r="Q858" s="369">
        <v>49</v>
      </c>
      <c r="R858" s="369">
        <v>49</v>
      </c>
      <c r="S858" s="369">
        <v>50</v>
      </c>
    </row>
    <row r="859" spans="1:19" ht="12.75" customHeight="1" x14ac:dyDescent="0.2">
      <c r="A859" s="369">
        <v>2017</v>
      </c>
      <c r="B859" s="374">
        <v>42858</v>
      </c>
      <c r="C859" s="369">
        <v>38</v>
      </c>
      <c r="D859" s="369">
        <v>38</v>
      </c>
      <c r="E859" s="369">
        <v>44.000000000000007</v>
      </c>
      <c r="F859" s="369">
        <v>45.000000000000007</v>
      </c>
      <c r="G859" s="369">
        <v>45.000000000000007</v>
      </c>
      <c r="H859" s="369">
        <v>40</v>
      </c>
      <c r="I859" s="369">
        <v>43</v>
      </c>
      <c r="J859" s="369">
        <v>36.000000000000007</v>
      </c>
      <c r="K859" s="369">
        <v>43</v>
      </c>
      <c r="L859" s="369">
        <v>41</v>
      </c>
      <c r="M859" s="369">
        <v>38</v>
      </c>
      <c r="N859" s="369">
        <v>38</v>
      </c>
      <c r="O859" s="369">
        <v>39</v>
      </c>
      <c r="P859" s="369">
        <v>43</v>
      </c>
      <c r="Q859" s="369">
        <v>40</v>
      </c>
      <c r="R859" s="369">
        <v>40</v>
      </c>
      <c r="S859" s="369">
        <v>44.000000000000007</v>
      </c>
    </row>
    <row r="860" spans="1:19" ht="12.75" customHeight="1" x14ac:dyDescent="0.2">
      <c r="A860" s="369">
        <v>2017</v>
      </c>
      <c r="B860" s="374">
        <v>42859</v>
      </c>
      <c r="C860" s="369">
        <v>44.000000000000007</v>
      </c>
      <c r="D860" s="369">
        <v>42</v>
      </c>
      <c r="E860" s="369">
        <v>43</v>
      </c>
      <c r="F860" s="369">
        <v>48</v>
      </c>
      <c r="G860" s="369">
        <v>48</v>
      </c>
      <c r="H860" s="369">
        <v>45.000000000000007</v>
      </c>
      <c r="I860" s="369">
        <v>47</v>
      </c>
      <c r="J860" s="369">
        <v>43</v>
      </c>
      <c r="K860" s="369">
        <v>49</v>
      </c>
      <c r="L860" s="369">
        <v>45.000000000000007</v>
      </c>
      <c r="M860" s="369">
        <v>40</v>
      </c>
      <c r="N860" s="369">
        <v>43</v>
      </c>
      <c r="O860" s="369">
        <v>38</v>
      </c>
      <c r="P860" s="369">
        <v>43</v>
      </c>
      <c r="Q860" s="369">
        <v>45.000000000000007</v>
      </c>
      <c r="R860" s="369">
        <v>45.000000000000007</v>
      </c>
      <c r="S860" s="369">
        <v>47</v>
      </c>
    </row>
    <row r="861" spans="1:19" ht="12.75" customHeight="1" x14ac:dyDescent="0.2">
      <c r="A861" s="369">
        <v>2017</v>
      </c>
      <c r="B861" s="374">
        <v>42860</v>
      </c>
      <c r="C861" s="369">
        <v>38</v>
      </c>
      <c r="D861" s="369">
        <v>34</v>
      </c>
      <c r="E861" s="369">
        <v>42</v>
      </c>
      <c r="F861" s="369">
        <v>40</v>
      </c>
      <c r="G861" s="369">
        <v>34</v>
      </c>
      <c r="H861" s="369">
        <v>39</v>
      </c>
      <c r="I861" s="369">
        <v>40</v>
      </c>
      <c r="J861" s="369">
        <v>29</v>
      </c>
      <c r="K861" s="369">
        <v>33</v>
      </c>
      <c r="L861" s="369">
        <v>39</v>
      </c>
      <c r="M861" s="369">
        <v>36.000000000000007</v>
      </c>
      <c r="N861" s="369">
        <v>33</v>
      </c>
      <c r="O861" s="369">
        <v>24</v>
      </c>
      <c r="P861" s="369">
        <v>36.000000000000007</v>
      </c>
      <c r="Q861" s="369">
        <v>28</v>
      </c>
      <c r="R861" s="369">
        <v>36.000000000000007</v>
      </c>
      <c r="S861" s="369">
        <v>34</v>
      </c>
    </row>
    <row r="862" spans="1:19" ht="12.75" customHeight="1" x14ac:dyDescent="0.2">
      <c r="A862" s="369">
        <v>2017</v>
      </c>
      <c r="B862" s="374">
        <v>42861</v>
      </c>
      <c r="C862" s="369">
        <v>33</v>
      </c>
      <c r="D862" s="369">
        <v>34</v>
      </c>
      <c r="E862" s="369">
        <v>35</v>
      </c>
      <c r="F862" s="369">
        <v>34</v>
      </c>
      <c r="G862" s="369">
        <v>35</v>
      </c>
      <c r="H862" s="369">
        <v>30</v>
      </c>
      <c r="I862" s="369">
        <v>36.000000000000007</v>
      </c>
      <c r="J862" s="369">
        <v>31</v>
      </c>
      <c r="K862" s="369">
        <v>35</v>
      </c>
      <c r="L862" s="369">
        <v>38</v>
      </c>
      <c r="M862" s="369">
        <v>30</v>
      </c>
      <c r="N862" s="369">
        <v>34</v>
      </c>
      <c r="O862" s="369">
        <v>29</v>
      </c>
      <c r="P862" s="369">
        <v>34</v>
      </c>
      <c r="Q862" s="369">
        <v>33</v>
      </c>
      <c r="R862" s="369">
        <v>36.000000000000007</v>
      </c>
      <c r="S862" s="369">
        <v>33</v>
      </c>
    </row>
    <row r="863" spans="1:19" ht="12.75" customHeight="1" x14ac:dyDescent="0.2">
      <c r="A863" s="369">
        <v>2017</v>
      </c>
      <c r="B863" s="374">
        <v>42862</v>
      </c>
      <c r="C863" s="369">
        <v>32</v>
      </c>
      <c r="D863" s="369">
        <v>29</v>
      </c>
      <c r="E863" s="369">
        <v>35</v>
      </c>
      <c r="F863" s="369">
        <v>37.000000000000007</v>
      </c>
      <c r="G863" s="369">
        <v>31</v>
      </c>
      <c r="H863" s="369">
        <v>33</v>
      </c>
      <c r="I863" s="369">
        <v>35</v>
      </c>
      <c r="J863" s="369">
        <v>28</v>
      </c>
      <c r="K863" s="369">
        <v>33</v>
      </c>
      <c r="L863" s="369">
        <v>32</v>
      </c>
      <c r="M863" s="369">
        <v>32</v>
      </c>
      <c r="N863" s="369">
        <v>29</v>
      </c>
      <c r="O863" s="369">
        <v>29</v>
      </c>
      <c r="P863" s="369">
        <v>31</v>
      </c>
      <c r="Q863" s="369">
        <v>33</v>
      </c>
      <c r="R863" s="369">
        <v>31</v>
      </c>
      <c r="S863" s="369">
        <v>34</v>
      </c>
    </row>
    <row r="864" spans="1:19" ht="12.75" customHeight="1" x14ac:dyDescent="0.2">
      <c r="A864" s="369">
        <v>2017</v>
      </c>
      <c r="B864" s="374">
        <v>42863</v>
      </c>
      <c r="C864" s="369">
        <v>39</v>
      </c>
      <c r="D864" s="369">
        <v>32</v>
      </c>
      <c r="E864" s="369">
        <v>41</v>
      </c>
      <c r="F864" s="369">
        <v>43</v>
      </c>
      <c r="G864" s="369">
        <v>38</v>
      </c>
      <c r="H864" s="369">
        <v>41</v>
      </c>
      <c r="I864" s="369">
        <v>41</v>
      </c>
      <c r="J864" s="369">
        <v>34</v>
      </c>
      <c r="K864" s="369">
        <v>41</v>
      </c>
      <c r="L864" s="369">
        <v>38</v>
      </c>
      <c r="M864" s="369">
        <v>38</v>
      </c>
      <c r="N864" s="369">
        <v>37.000000000000007</v>
      </c>
      <c r="O864" s="369">
        <v>35</v>
      </c>
      <c r="P864" s="369">
        <v>37.000000000000007</v>
      </c>
      <c r="Q864" s="369">
        <v>39</v>
      </c>
      <c r="R864" s="369">
        <v>38</v>
      </c>
      <c r="S864" s="369">
        <v>41</v>
      </c>
    </row>
    <row r="865" spans="1:19" ht="12.75" customHeight="1" x14ac:dyDescent="0.2">
      <c r="A865" s="369">
        <v>2017</v>
      </c>
      <c r="B865" s="374">
        <v>42864</v>
      </c>
      <c r="C865" s="369">
        <v>48</v>
      </c>
      <c r="D865" s="369">
        <v>42</v>
      </c>
      <c r="E865" s="369">
        <v>50</v>
      </c>
      <c r="F865" s="369">
        <v>54</v>
      </c>
      <c r="G865" s="369">
        <v>46</v>
      </c>
      <c r="H865" s="369">
        <v>51.000000000000007</v>
      </c>
      <c r="I865" s="369">
        <v>52.000000000000007</v>
      </c>
      <c r="J865" s="369">
        <v>42</v>
      </c>
      <c r="K865" s="369">
        <v>49</v>
      </c>
      <c r="L865" s="369">
        <v>45.000000000000007</v>
      </c>
      <c r="M865" s="369">
        <v>48</v>
      </c>
      <c r="N865" s="369">
        <v>41</v>
      </c>
      <c r="O865" s="369">
        <v>43</v>
      </c>
      <c r="P865" s="369">
        <v>43</v>
      </c>
      <c r="Q865" s="369">
        <v>49</v>
      </c>
      <c r="R865" s="369">
        <v>48</v>
      </c>
      <c r="S865" s="369">
        <v>49</v>
      </c>
    </row>
    <row r="866" spans="1:19" ht="12.75" customHeight="1" x14ac:dyDescent="0.2">
      <c r="A866" s="369">
        <v>2017</v>
      </c>
      <c r="B866" s="374">
        <v>42865</v>
      </c>
      <c r="C866" s="369">
        <v>50</v>
      </c>
      <c r="D866" s="369">
        <v>35</v>
      </c>
      <c r="E866" s="369">
        <v>53.000000000000007</v>
      </c>
      <c r="F866" s="369">
        <v>59.000000000000007</v>
      </c>
      <c r="G866" s="369">
        <v>43</v>
      </c>
      <c r="H866" s="369">
        <v>53.000000000000007</v>
      </c>
      <c r="I866" s="369">
        <v>48</v>
      </c>
      <c r="J866" s="369">
        <v>39</v>
      </c>
      <c r="K866" s="369">
        <v>48</v>
      </c>
      <c r="L866" s="369">
        <v>41</v>
      </c>
      <c r="M866" s="369">
        <v>52.000000000000007</v>
      </c>
      <c r="N866" s="369">
        <v>42</v>
      </c>
      <c r="O866" s="369">
        <v>31</v>
      </c>
      <c r="P866" s="369">
        <v>38</v>
      </c>
      <c r="Q866" s="369">
        <v>46</v>
      </c>
      <c r="R866" s="369">
        <v>43</v>
      </c>
      <c r="S866" s="369">
        <v>48</v>
      </c>
    </row>
    <row r="867" spans="1:19" ht="12.75" customHeight="1" x14ac:dyDescent="0.2">
      <c r="A867" s="369">
        <v>2017</v>
      </c>
      <c r="B867" s="374">
        <v>42866</v>
      </c>
      <c r="C867" s="369">
        <v>38</v>
      </c>
      <c r="D867" s="369">
        <v>34</v>
      </c>
      <c r="E867" s="369">
        <v>41</v>
      </c>
      <c r="F867" s="369">
        <v>40</v>
      </c>
      <c r="G867" s="369">
        <v>37.000000000000007</v>
      </c>
      <c r="H867" s="369">
        <v>35</v>
      </c>
      <c r="I867" s="369">
        <v>39</v>
      </c>
      <c r="J867" s="369">
        <v>30</v>
      </c>
      <c r="K867" s="369">
        <v>33</v>
      </c>
      <c r="L867" s="369">
        <v>39</v>
      </c>
      <c r="M867" s="369">
        <v>36.000000000000007</v>
      </c>
      <c r="N867" s="369">
        <v>31</v>
      </c>
      <c r="O867" s="369">
        <v>28</v>
      </c>
      <c r="P867" s="369">
        <v>41</v>
      </c>
      <c r="Q867" s="369">
        <v>33</v>
      </c>
      <c r="R867" s="369">
        <v>35</v>
      </c>
      <c r="S867" s="369">
        <v>33</v>
      </c>
    </row>
    <row r="868" spans="1:19" ht="12.75" customHeight="1" x14ac:dyDescent="0.2">
      <c r="A868" s="369">
        <v>2017</v>
      </c>
      <c r="B868" s="374">
        <v>42867</v>
      </c>
      <c r="C868" s="369">
        <v>36.000000000000007</v>
      </c>
      <c r="D868" s="369">
        <v>34</v>
      </c>
      <c r="E868" s="369">
        <v>36.000000000000007</v>
      </c>
      <c r="F868" s="369">
        <v>41</v>
      </c>
      <c r="G868" s="369">
        <v>38</v>
      </c>
      <c r="H868" s="369">
        <v>35</v>
      </c>
      <c r="I868" s="369">
        <v>39</v>
      </c>
      <c r="J868" s="369">
        <v>34</v>
      </c>
      <c r="K868" s="369">
        <v>38</v>
      </c>
      <c r="L868" s="369">
        <v>38</v>
      </c>
      <c r="M868" s="369">
        <v>33</v>
      </c>
      <c r="N868" s="369">
        <v>29</v>
      </c>
      <c r="O868" s="369">
        <v>30</v>
      </c>
      <c r="P868" s="369">
        <v>38</v>
      </c>
      <c r="Q868" s="369">
        <v>35</v>
      </c>
      <c r="R868" s="369">
        <v>37.000000000000007</v>
      </c>
      <c r="S868" s="369">
        <v>37.000000000000007</v>
      </c>
    </row>
    <row r="869" spans="1:19" ht="12.75" customHeight="1" x14ac:dyDescent="0.2">
      <c r="A869" s="369">
        <v>2017</v>
      </c>
      <c r="B869" s="374">
        <v>42868</v>
      </c>
      <c r="C869" s="369">
        <v>30</v>
      </c>
      <c r="D869" s="369">
        <v>35</v>
      </c>
      <c r="E869" s="369">
        <v>33</v>
      </c>
      <c r="F869" s="369">
        <v>33</v>
      </c>
      <c r="G869" s="369">
        <v>39</v>
      </c>
      <c r="H869" s="369">
        <v>25</v>
      </c>
      <c r="I869" s="369">
        <v>35</v>
      </c>
      <c r="J869" s="369">
        <v>22.000000000000004</v>
      </c>
      <c r="K869" s="369">
        <v>36.000000000000007</v>
      </c>
      <c r="L869" s="369">
        <v>38</v>
      </c>
      <c r="M869" s="369">
        <v>28</v>
      </c>
      <c r="N869" s="369">
        <v>29</v>
      </c>
      <c r="O869" s="369">
        <v>35</v>
      </c>
      <c r="P869" s="369">
        <v>39</v>
      </c>
      <c r="Q869" s="369">
        <v>34</v>
      </c>
      <c r="R869" s="369">
        <v>35</v>
      </c>
      <c r="S869" s="369">
        <v>35</v>
      </c>
    </row>
    <row r="870" spans="1:19" ht="12.75" customHeight="1" x14ac:dyDescent="0.2">
      <c r="A870" s="369">
        <v>2017</v>
      </c>
      <c r="B870" s="374">
        <v>42869</v>
      </c>
      <c r="C870" s="369">
        <v>49</v>
      </c>
      <c r="D870" s="369">
        <v>42</v>
      </c>
      <c r="E870" s="369">
        <v>49</v>
      </c>
      <c r="F870" s="369">
        <v>56</v>
      </c>
      <c r="G870" s="369">
        <v>47</v>
      </c>
      <c r="H870" s="369">
        <v>52.000000000000007</v>
      </c>
      <c r="I870" s="369">
        <v>43</v>
      </c>
      <c r="J870" s="369">
        <v>37.000000000000007</v>
      </c>
      <c r="K870" s="369">
        <v>44.000000000000007</v>
      </c>
      <c r="L870" s="369">
        <v>49</v>
      </c>
      <c r="M870" s="369">
        <v>50</v>
      </c>
      <c r="N870" s="369">
        <v>35</v>
      </c>
      <c r="O870" s="369">
        <v>44.000000000000007</v>
      </c>
      <c r="P870" s="369">
        <v>44.000000000000007</v>
      </c>
      <c r="Q870" s="369">
        <v>41</v>
      </c>
      <c r="R870" s="369">
        <v>40</v>
      </c>
      <c r="S870" s="369">
        <v>43</v>
      </c>
    </row>
    <row r="871" spans="1:19" ht="12.75" customHeight="1" x14ac:dyDescent="0.2">
      <c r="A871" s="369">
        <v>2017</v>
      </c>
      <c r="B871" s="374">
        <v>42870</v>
      </c>
      <c r="C871" s="369">
        <v>38</v>
      </c>
      <c r="D871" s="369">
        <v>33</v>
      </c>
      <c r="E871" s="369">
        <v>42</v>
      </c>
      <c r="F871" s="369">
        <v>42</v>
      </c>
      <c r="G871" s="369">
        <v>39</v>
      </c>
      <c r="H871" s="369">
        <v>38</v>
      </c>
      <c r="I871" s="369">
        <v>42</v>
      </c>
      <c r="J871" s="369">
        <v>34</v>
      </c>
      <c r="K871" s="369">
        <v>36.000000000000007</v>
      </c>
      <c r="L871" s="369">
        <v>37.000000000000007</v>
      </c>
      <c r="M871" s="369">
        <v>37.000000000000007</v>
      </c>
      <c r="N871" s="369">
        <v>33</v>
      </c>
      <c r="O871" s="369">
        <v>34</v>
      </c>
      <c r="P871" s="369">
        <v>36.000000000000007</v>
      </c>
      <c r="Q871" s="369">
        <v>38</v>
      </c>
      <c r="R871" s="369">
        <v>37.000000000000007</v>
      </c>
      <c r="S871" s="369">
        <v>40</v>
      </c>
    </row>
    <row r="872" spans="1:19" ht="12.75" customHeight="1" x14ac:dyDescent="0.2">
      <c r="A872" s="369">
        <v>2017</v>
      </c>
      <c r="B872" s="374">
        <v>42871</v>
      </c>
      <c r="C872" s="369">
        <v>54</v>
      </c>
      <c r="D872" s="369">
        <v>39</v>
      </c>
      <c r="E872" s="369">
        <v>48</v>
      </c>
      <c r="F872" s="369">
        <v>53.000000000000007</v>
      </c>
      <c r="G872" s="369">
        <v>49</v>
      </c>
      <c r="H872" s="369">
        <v>56</v>
      </c>
      <c r="I872" s="369">
        <v>58</v>
      </c>
      <c r="J872" s="369">
        <v>42</v>
      </c>
      <c r="K872" s="369">
        <v>53.000000000000007</v>
      </c>
      <c r="L872" s="369">
        <v>44.000000000000007</v>
      </c>
      <c r="M872" s="369">
        <v>48</v>
      </c>
      <c r="N872" s="369">
        <v>44.000000000000007</v>
      </c>
      <c r="O872" s="369">
        <v>42</v>
      </c>
      <c r="P872" s="369">
        <v>46</v>
      </c>
      <c r="Q872" s="369">
        <v>51.000000000000007</v>
      </c>
      <c r="R872" s="369">
        <v>51.000000000000007</v>
      </c>
      <c r="S872" s="369">
        <v>53.000000000000007</v>
      </c>
    </row>
    <row r="873" spans="1:19" ht="12.75" customHeight="1" x14ac:dyDescent="0.2">
      <c r="A873" s="369">
        <v>2017</v>
      </c>
      <c r="B873" s="374">
        <v>42872</v>
      </c>
      <c r="C873" s="369">
        <v>64</v>
      </c>
      <c r="D873" s="369">
        <v>64</v>
      </c>
      <c r="E873" s="369">
        <v>57</v>
      </c>
      <c r="F873" s="369">
        <v>77</v>
      </c>
      <c r="G873" s="369">
        <v>72.000000000000014</v>
      </c>
      <c r="H873" s="369">
        <v>71.000000000000014</v>
      </c>
      <c r="I873" s="369">
        <v>68</v>
      </c>
      <c r="J873" s="369">
        <v>71.000000000000014</v>
      </c>
      <c r="K873" s="369">
        <v>72.000000000000014</v>
      </c>
      <c r="L873" s="369">
        <v>74.000000000000014</v>
      </c>
      <c r="M873" s="369">
        <v>62</v>
      </c>
      <c r="N873" s="369">
        <v>53.000000000000007</v>
      </c>
      <c r="O873" s="369">
        <v>64</v>
      </c>
      <c r="P873" s="369">
        <v>70</v>
      </c>
      <c r="Q873" s="369">
        <v>77</v>
      </c>
      <c r="R873" s="369">
        <v>80</v>
      </c>
      <c r="S873" s="369">
        <v>73.000000000000014</v>
      </c>
    </row>
    <row r="874" spans="1:19" ht="12.75" customHeight="1" x14ac:dyDescent="0.2">
      <c r="A874" s="369">
        <v>2017</v>
      </c>
      <c r="B874" s="374">
        <v>42873</v>
      </c>
      <c r="C874" s="369">
        <v>65</v>
      </c>
      <c r="D874" s="369">
        <v>66</v>
      </c>
      <c r="E874" s="369">
        <v>58</v>
      </c>
      <c r="F874" s="369">
        <v>83</v>
      </c>
      <c r="G874" s="369">
        <v>68</v>
      </c>
      <c r="H874" s="369">
        <v>76</v>
      </c>
      <c r="I874" s="369">
        <v>68</v>
      </c>
      <c r="J874" s="369">
        <v>64</v>
      </c>
      <c r="K874" s="369">
        <v>72.000000000000014</v>
      </c>
      <c r="L874" s="369">
        <v>74.000000000000014</v>
      </c>
      <c r="M874" s="369">
        <v>63</v>
      </c>
      <c r="N874" s="369">
        <v>50</v>
      </c>
      <c r="O874" s="369">
        <v>67</v>
      </c>
      <c r="P874" s="369">
        <v>66</v>
      </c>
      <c r="Q874" s="369">
        <v>80</v>
      </c>
      <c r="R874" s="369">
        <v>75</v>
      </c>
      <c r="S874" s="369">
        <v>71.000000000000014</v>
      </c>
    </row>
    <row r="875" spans="1:19" ht="12.75" customHeight="1" x14ac:dyDescent="0.2">
      <c r="A875" s="369">
        <v>2017</v>
      </c>
      <c r="B875" s="374">
        <v>42874</v>
      </c>
      <c r="C875" s="369">
        <v>56</v>
      </c>
      <c r="D875" s="369">
        <v>52.000000000000007</v>
      </c>
      <c r="E875" s="369">
        <v>55</v>
      </c>
      <c r="F875" s="369">
        <v>54</v>
      </c>
      <c r="G875" s="369">
        <v>58</v>
      </c>
      <c r="H875" s="369">
        <v>55</v>
      </c>
      <c r="I875" s="369">
        <v>64</v>
      </c>
      <c r="J875" s="369">
        <v>56</v>
      </c>
      <c r="K875" s="369">
        <v>60</v>
      </c>
      <c r="L875" s="369">
        <v>62</v>
      </c>
      <c r="M875" s="369">
        <v>52.000000000000007</v>
      </c>
      <c r="N875" s="369">
        <v>44.000000000000007</v>
      </c>
      <c r="O875" s="369">
        <v>56</v>
      </c>
      <c r="P875" s="369">
        <v>51.000000000000007</v>
      </c>
      <c r="Q875" s="369">
        <v>56</v>
      </c>
      <c r="R875" s="369">
        <v>57</v>
      </c>
      <c r="S875" s="369">
        <v>57</v>
      </c>
    </row>
    <row r="876" spans="1:19" ht="12.75" customHeight="1" x14ac:dyDescent="0.2">
      <c r="A876" s="369">
        <v>2017</v>
      </c>
      <c r="B876" s="374">
        <v>42875</v>
      </c>
      <c r="C876" s="369">
        <v>36.000000000000007</v>
      </c>
      <c r="D876" s="369">
        <v>34</v>
      </c>
      <c r="E876" s="369">
        <v>36.000000000000007</v>
      </c>
      <c r="F876" s="369">
        <v>41</v>
      </c>
      <c r="G876" s="369">
        <v>36.000000000000007</v>
      </c>
      <c r="H876" s="369">
        <v>37.000000000000007</v>
      </c>
      <c r="I876" s="369">
        <v>39</v>
      </c>
      <c r="J876" s="369">
        <v>28</v>
      </c>
      <c r="K876" s="369">
        <v>31</v>
      </c>
      <c r="L876" s="369">
        <v>41</v>
      </c>
      <c r="M876" s="369">
        <v>35</v>
      </c>
      <c r="N876" s="369">
        <v>29</v>
      </c>
      <c r="O876" s="369">
        <v>31</v>
      </c>
      <c r="P876" s="369">
        <v>40</v>
      </c>
      <c r="Q876" s="369">
        <v>35</v>
      </c>
      <c r="R876" s="369">
        <v>33</v>
      </c>
      <c r="S876" s="369">
        <v>35</v>
      </c>
    </row>
    <row r="877" spans="1:19" ht="12.75" customHeight="1" x14ac:dyDescent="0.2">
      <c r="A877" s="369">
        <v>2017</v>
      </c>
      <c r="B877" s="374">
        <v>42876</v>
      </c>
      <c r="C877" s="369">
        <v>38</v>
      </c>
      <c r="D877" s="369">
        <v>34</v>
      </c>
      <c r="E877" s="369">
        <v>35</v>
      </c>
      <c r="F877" s="369">
        <v>45.000000000000007</v>
      </c>
      <c r="G877" s="369">
        <v>44.000000000000007</v>
      </c>
      <c r="H877" s="369">
        <v>41</v>
      </c>
      <c r="I877" s="369">
        <v>39</v>
      </c>
      <c r="J877" s="369">
        <v>43</v>
      </c>
      <c r="K877" s="369">
        <v>42</v>
      </c>
      <c r="L877" s="369">
        <v>40</v>
      </c>
      <c r="M877" s="369">
        <v>35</v>
      </c>
      <c r="N877" s="369">
        <v>27</v>
      </c>
      <c r="O877" s="369">
        <v>35</v>
      </c>
      <c r="P877" s="369">
        <v>42</v>
      </c>
      <c r="Q877" s="369">
        <v>39</v>
      </c>
      <c r="R877" s="369">
        <v>38</v>
      </c>
      <c r="S877" s="369">
        <v>40</v>
      </c>
    </row>
    <row r="878" spans="1:19" ht="12.75" customHeight="1" x14ac:dyDescent="0.2">
      <c r="A878" s="369">
        <v>2017</v>
      </c>
      <c r="B878" s="374">
        <v>42877</v>
      </c>
      <c r="C878" s="369">
        <v>25</v>
      </c>
      <c r="D878" s="369">
        <v>22.000000000000004</v>
      </c>
      <c r="E878" s="369">
        <v>39</v>
      </c>
      <c r="F878" s="369">
        <v>20</v>
      </c>
      <c r="G878" s="369">
        <v>23</v>
      </c>
      <c r="H878" s="369">
        <v>21</v>
      </c>
      <c r="I878" s="369">
        <v>28</v>
      </c>
      <c r="J878" s="369">
        <v>17</v>
      </c>
      <c r="K878" s="369">
        <v>21</v>
      </c>
      <c r="L878" s="369">
        <v>16</v>
      </c>
      <c r="M878" s="369">
        <v>14</v>
      </c>
      <c r="N878" s="369">
        <v>23</v>
      </c>
      <c r="O878" s="369">
        <v>12</v>
      </c>
      <c r="P878" s="369">
        <v>17</v>
      </c>
      <c r="Q878" s="369">
        <v>16</v>
      </c>
      <c r="R878" s="369">
        <v>19</v>
      </c>
      <c r="S878" s="369">
        <v>19</v>
      </c>
    </row>
    <row r="879" spans="1:19" ht="12.75" customHeight="1" x14ac:dyDescent="0.2">
      <c r="A879" s="369">
        <v>2017</v>
      </c>
      <c r="B879" s="374">
        <v>42878</v>
      </c>
      <c r="C879" s="369">
        <v>36.000000000000007</v>
      </c>
      <c r="D879" s="369">
        <v>37.000000000000007</v>
      </c>
      <c r="E879" s="369">
        <v>43</v>
      </c>
      <c r="F879" s="369">
        <v>39</v>
      </c>
      <c r="G879" s="369">
        <v>39</v>
      </c>
      <c r="H879" s="369">
        <v>31</v>
      </c>
      <c r="I879" s="369">
        <v>42</v>
      </c>
      <c r="J879" s="369">
        <v>33</v>
      </c>
      <c r="K879" s="369">
        <v>38</v>
      </c>
      <c r="L879" s="369">
        <v>50</v>
      </c>
      <c r="M879" s="369">
        <v>31</v>
      </c>
      <c r="N879" s="369">
        <v>34</v>
      </c>
      <c r="O879" s="369">
        <v>39</v>
      </c>
      <c r="P879" s="369">
        <v>39</v>
      </c>
      <c r="Q879" s="369">
        <v>24</v>
      </c>
      <c r="R879" s="369">
        <v>31</v>
      </c>
      <c r="S879" s="369">
        <v>28</v>
      </c>
    </row>
    <row r="880" spans="1:19" ht="12.75" customHeight="1" x14ac:dyDescent="0.2">
      <c r="A880" s="369">
        <v>2017</v>
      </c>
      <c r="B880" s="374">
        <v>42879</v>
      </c>
      <c r="C880" s="369">
        <v>48</v>
      </c>
      <c r="D880" s="369">
        <v>42</v>
      </c>
      <c r="E880" s="369">
        <v>50</v>
      </c>
      <c r="F880" s="369">
        <v>55</v>
      </c>
      <c r="G880" s="369">
        <v>52.000000000000007</v>
      </c>
      <c r="H880" s="369">
        <v>48</v>
      </c>
      <c r="I880" s="369">
        <v>47</v>
      </c>
      <c r="J880" s="369">
        <v>48</v>
      </c>
      <c r="K880" s="369">
        <v>50</v>
      </c>
      <c r="L880" s="369">
        <v>47</v>
      </c>
      <c r="M880" s="369">
        <v>46</v>
      </c>
      <c r="N880" s="369">
        <v>32</v>
      </c>
      <c r="O880" s="369">
        <v>38</v>
      </c>
      <c r="P880" s="369">
        <v>50</v>
      </c>
      <c r="Q880" s="369">
        <v>47</v>
      </c>
      <c r="R880" s="369">
        <v>47</v>
      </c>
      <c r="S880" s="369">
        <v>49</v>
      </c>
    </row>
    <row r="881" spans="1:19" ht="12.75" customHeight="1" x14ac:dyDescent="0.2">
      <c r="A881" s="369">
        <v>2017</v>
      </c>
      <c r="B881" s="374">
        <v>42880</v>
      </c>
      <c r="C881" s="369">
        <v>35</v>
      </c>
      <c r="D881" s="369">
        <v>17</v>
      </c>
      <c r="E881" s="369">
        <v>40</v>
      </c>
      <c r="F881" s="369">
        <v>35</v>
      </c>
      <c r="G881" s="369">
        <v>30</v>
      </c>
      <c r="H881" s="369">
        <v>33</v>
      </c>
      <c r="I881" s="369">
        <v>34</v>
      </c>
      <c r="J881" s="369">
        <v>19</v>
      </c>
      <c r="K881" s="369">
        <v>34</v>
      </c>
      <c r="L881" s="369">
        <v>35</v>
      </c>
      <c r="M881" s="369">
        <v>40</v>
      </c>
      <c r="N881" s="369">
        <v>26.000000000000004</v>
      </c>
      <c r="O881" s="369">
        <v>21</v>
      </c>
      <c r="P881" s="369">
        <v>33</v>
      </c>
      <c r="Q881" s="369">
        <v>29</v>
      </c>
      <c r="R881" s="369">
        <v>34</v>
      </c>
      <c r="S881" s="369">
        <v>32</v>
      </c>
    </row>
    <row r="882" spans="1:19" ht="12.75" customHeight="1" x14ac:dyDescent="0.2">
      <c r="A882" s="369">
        <v>2017</v>
      </c>
      <c r="B882" s="374">
        <v>42881</v>
      </c>
      <c r="C882" s="369">
        <v>39</v>
      </c>
      <c r="D882" s="369">
        <v>29</v>
      </c>
      <c r="E882" s="369">
        <v>42</v>
      </c>
      <c r="F882" s="369">
        <v>42</v>
      </c>
      <c r="G882" s="369">
        <v>36.000000000000007</v>
      </c>
      <c r="H882" s="369">
        <v>40</v>
      </c>
      <c r="I882" s="369">
        <v>42</v>
      </c>
      <c r="J882" s="369">
        <v>32</v>
      </c>
      <c r="K882" s="369">
        <v>40</v>
      </c>
      <c r="L882" s="369">
        <v>41</v>
      </c>
      <c r="M882" s="369">
        <v>38</v>
      </c>
      <c r="N882" s="369">
        <v>22.000000000000004</v>
      </c>
      <c r="O882" s="369">
        <v>34</v>
      </c>
      <c r="P882" s="369">
        <v>37.000000000000007</v>
      </c>
      <c r="Q882" s="369" t="s">
        <v>71</v>
      </c>
      <c r="R882" s="369">
        <v>39</v>
      </c>
      <c r="S882" s="369">
        <v>38</v>
      </c>
    </row>
    <row r="883" spans="1:19" ht="12.75" customHeight="1" x14ac:dyDescent="0.2">
      <c r="A883" s="369">
        <v>2017</v>
      </c>
      <c r="B883" s="374">
        <v>42882</v>
      </c>
      <c r="C883" s="369">
        <v>36.000000000000007</v>
      </c>
      <c r="D883" s="369">
        <v>31</v>
      </c>
      <c r="E883" s="369">
        <v>36.000000000000007</v>
      </c>
      <c r="F883" s="369">
        <v>40</v>
      </c>
      <c r="G883" s="369">
        <v>35</v>
      </c>
      <c r="H883" s="369">
        <v>37.000000000000007</v>
      </c>
      <c r="I883" s="369">
        <v>43</v>
      </c>
      <c r="J883" s="369">
        <v>31</v>
      </c>
      <c r="K883" s="369">
        <v>38</v>
      </c>
      <c r="L883" s="369">
        <v>31</v>
      </c>
      <c r="M883" s="369">
        <v>32</v>
      </c>
      <c r="N883" s="369">
        <v>27</v>
      </c>
      <c r="O883" s="369">
        <v>32</v>
      </c>
      <c r="P883" s="369">
        <v>25</v>
      </c>
      <c r="Q883" s="369" t="s">
        <v>71</v>
      </c>
      <c r="R883" s="369">
        <v>37.000000000000007</v>
      </c>
      <c r="S883" s="369">
        <v>37.000000000000007</v>
      </c>
    </row>
    <row r="884" spans="1:19" ht="12.75" customHeight="1" x14ac:dyDescent="0.2">
      <c r="A884" s="369">
        <v>2017</v>
      </c>
      <c r="B884" s="374">
        <v>42883</v>
      </c>
      <c r="C884" s="369">
        <v>41</v>
      </c>
      <c r="D884" s="369">
        <v>37.000000000000007</v>
      </c>
      <c r="E884" s="369">
        <v>38</v>
      </c>
      <c r="F884" s="369">
        <v>48</v>
      </c>
      <c r="G884" s="369">
        <v>47</v>
      </c>
      <c r="H884" s="369">
        <v>42</v>
      </c>
      <c r="I884" s="369">
        <v>43</v>
      </c>
      <c r="J884" s="369">
        <v>41</v>
      </c>
      <c r="K884" s="369">
        <v>45.000000000000007</v>
      </c>
      <c r="L884" s="369">
        <v>44.000000000000007</v>
      </c>
      <c r="M884" s="369">
        <v>37.000000000000007</v>
      </c>
      <c r="N884" s="369">
        <v>24</v>
      </c>
      <c r="O884" s="369">
        <v>35</v>
      </c>
      <c r="P884" s="369">
        <v>44.000000000000007</v>
      </c>
      <c r="Q884" s="369" t="s">
        <v>71</v>
      </c>
      <c r="R884" s="369">
        <v>43</v>
      </c>
      <c r="S884" s="369">
        <v>42</v>
      </c>
    </row>
    <row r="885" spans="1:19" ht="12.75" customHeight="1" x14ac:dyDescent="0.2">
      <c r="A885" s="369">
        <v>2017</v>
      </c>
      <c r="B885" s="374">
        <v>42884</v>
      </c>
      <c r="C885" s="369">
        <v>33</v>
      </c>
      <c r="D885" s="369">
        <v>29</v>
      </c>
      <c r="E885" s="369">
        <v>37.000000000000007</v>
      </c>
      <c r="F885" s="369">
        <v>36.000000000000007</v>
      </c>
      <c r="G885" s="369">
        <v>32</v>
      </c>
      <c r="H885" s="369">
        <v>30</v>
      </c>
      <c r="I885" s="369">
        <v>33</v>
      </c>
      <c r="J885" s="369">
        <v>22.000000000000004</v>
      </c>
      <c r="K885" s="369">
        <v>30</v>
      </c>
      <c r="L885" s="369">
        <v>33</v>
      </c>
      <c r="M885" s="369">
        <v>29</v>
      </c>
      <c r="N885" s="369">
        <v>23</v>
      </c>
      <c r="O885" s="369">
        <v>27</v>
      </c>
      <c r="P885" s="369">
        <v>32</v>
      </c>
      <c r="Q885" s="369" t="s">
        <v>71</v>
      </c>
      <c r="R885" s="369">
        <v>33</v>
      </c>
      <c r="S885" s="369">
        <v>28</v>
      </c>
    </row>
    <row r="886" spans="1:19" ht="12.75" customHeight="1" x14ac:dyDescent="0.2">
      <c r="A886" s="369">
        <v>2017</v>
      </c>
      <c r="B886" s="374">
        <v>42885</v>
      </c>
      <c r="C886" s="369">
        <v>32</v>
      </c>
      <c r="D886" s="369">
        <v>28</v>
      </c>
      <c r="E886" s="369">
        <v>37.000000000000007</v>
      </c>
      <c r="F886" s="369">
        <v>30</v>
      </c>
      <c r="G886" s="369">
        <v>27</v>
      </c>
      <c r="H886" s="369">
        <v>28</v>
      </c>
      <c r="I886" s="369">
        <v>32</v>
      </c>
      <c r="J886" s="369">
        <v>24</v>
      </c>
      <c r="K886" s="369">
        <v>28</v>
      </c>
      <c r="L886" s="369">
        <v>28</v>
      </c>
      <c r="M886" s="369">
        <v>30</v>
      </c>
      <c r="N886" s="369">
        <v>23</v>
      </c>
      <c r="O886" s="369">
        <v>18.000000000000004</v>
      </c>
      <c r="P886" s="369">
        <v>22.000000000000004</v>
      </c>
      <c r="Q886" s="369" t="s">
        <v>71</v>
      </c>
      <c r="R886" s="369">
        <v>30</v>
      </c>
      <c r="S886" s="369">
        <v>28</v>
      </c>
    </row>
    <row r="887" spans="1:19" ht="12.75" customHeight="1" x14ac:dyDescent="0.2">
      <c r="A887" s="369">
        <v>2017</v>
      </c>
      <c r="B887" s="374">
        <v>42886</v>
      </c>
      <c r="C887" s="369">
        <v>47</v>
      </c>
      <c r="D887" s="369">
        <v>36.000000000000007</v>
      </c>
      <c r="E887" s="369">
        <v>36.000000000000007</v>
      </c>
      <c r="F887" s="369">
        <v>57</v>
      </c>
      <c r="G887" s="369">
        <v>49</v>
      </c>
      <c r="H887" s="369">
        <v>51.000000000000007</v>
      </c>
      <c r="I887" s="369">
        <v>56</v>
      </c>
      <c r="J887" s="369">
        <v>43</v>
      </c>
      <c r="K887" s="369">
        <v>46</v>
      </c>
      <c r="L887" s="369">
        <v>40</v>
      </c>
      <c r="M887" s="369">
        <v>46</v>
      </c>
      <c r="N887" s="369">
        <v>19</v>
      </c>
      <c r="O887" s="369">
        <v>31</v>
      </c>
      <c r="P887" s="369">
        <v>46</v>
      </c>
      <c r="Q887" s="369" t="s">
        <v>71</v>
      </c>
      <c r="R887" s="369">
        <v>57</v>
      </c>
      <c r="S887" s="369">
        <v>52.000000000000007</v>
      </c>
    </row>
    <row r="888" spans="1:19" ht="12.75" customHeight="1" x14ac:dyDescent="0.2">
      <c r="A888" s="369">
        <v>2017</v>
      </c>
      <c r="B888" s="374">
        <v>42887</v>
      </c>
      <c r="C888" s="369">
        <v>55</v>
      </c>
      <c r="D888" s="369">
        <v>49</v>
      </c>
      <c r="E888" s="369">
        <v>58</v>
      </c>
      <c r="F888" s="369">
        <v>62</v>
      </c>
      <c r="G888" s="369">
        <v>51.000000000000007</v>
      </c>
      <c r="H888" s="369">
        <v>56</v>
      </c>
      <c r="I888" s="369">
        <v>61.000000000000007</v>
      </c>
      <c r="J888" s="369">
        <v>48</v>
      </c>
      <c r="K888" s="369">
        <v>55</v>
      </c>
      <c r="L888" s="369">
        <v>56</v>
      </c>
      <c r="M888" s="369">
        <v>54</v>
      </c>
      <c r="N888" s="369">
        <v>36.000000000000007</v>
      </c>
      <c r="O888" s="369">
        <v>50</v>
      </c>
      <c r="P888" s="369">
        <v>47</v>
      </c>
      <c r="Q888" s="369">
        <v>43</v>
      </c>
      <c r="R888" s="369">
        <v>54</v>
      </c>
      <c r="S888" s="369">
        <v>53.000000000000007</v>
      </c>
    </row>
    <row r="889" spans="1:19" ht="12.75" customHeight="1" x14ac:dyDescent="0.2">
      <c r="A889" s="369">
        <v>2017</v>
      </c>
      <c r="B889" s="374">
        <v>42888</v>
      </c>
      <c r="C889" s="369">
        <v>48</v>
      </c>
      <c r="D889" s="369">
        <v>44.000000000000007</v>
      </c>
      <c r="E889" s="369">
        <v>49</v>
      </c>
      <c r="F889" s="369">
        <v>53.000000000000007</v>
      </c>
      <c r="G889" s="369">
        <v>47</v>
      </c>
      <c r="H889" s="369">
        <v>48</v>
      </c>
      <c r="I889" s="369">
        <v>52.000000000000007</v>
      </c>
      <c r="J889" s="369">
        <v>40</v>
      </c>
      <c r="K889" s="369">
        <v>49</v>
      </c>
      <c r="L889" s="369">
        <v>51.000000000000007</v>
      </c>
      <c r="M889" s="369">
        <v>50</v>
      </c>
      <c r="N889" s="369">
        <v>36.000000000000007</v>
      </c>
      <c r="O889" s="369">
        <v>46</v>
      </c>
      <c r="P889" s="369">
        <v>45.000000000000007</v>
      </c>
      <c r="Q889" s="369">
        <v>47</v>
      </c>
      <c r="R889" s="369">
        <v>48</v>
      </c>
      <c r="S889" s="369">
        <v>46</v>
      </c>
    </row>
    <row r="890" spans="1:19" ht="12.75" customHeight="1" x14ac:dyDescent="0.2">
      <c r="A890" s="369">
        <v>2017</v>
      </c>
      <c r="B890" s="374">
        <v>42889</v>
      </c>
      <c r="C890" s="369">
        <v>43</v>
      </c>
      <c r="D890" s="369">
        <v>38</v>
      </c>
      <c r="E890" s="369">
        <v>47</v>
      </c>
      <c r="F890" s="369">
        <v>47</v>
      </c>
      <c r="G890" s="369">
        <v>41</v>
      </c>
      <c r="H890" s="369">
        <v>42</v>
      </c>
      <c r="I890" s="369">
        <v>44.000000000000007</v>
      </c>
      <c r="J890" s="369">
        <v>38</v>
      </c>
      <c r="K890" s="369">
        <v>42</v>
      </c>
      <c r="L890" s="369">
        <v>42</v>
      </c>
      <c r="M890" s="369">
        <v>46</v>
      </c>
      <c r="N890" s="369">
        <v>30</v>
      </c>
      <c r="O890" s="369">
        <v>38</v>
      </c>
      <c r="P890" s="369">
        <v>40</v>
      </c>
      <c r="Q890" s="369">
        <v>39</v>
      </c>
      <c r="R890" s="369">
        <v>40</v>
      </c>
      <c r="S890" s="369">
        <v>39</v>
      </c>
    </row>
    <row r="891" spans="1:19" ht="12.75" customHeight="1" x14ac:dyDescent="0.2">
      <c r="A891" s="369">
        <v>2017</v>
      </c>
      <c r="B891" s="374">
        <v>42890</v>
      </c>
      <c r="C891" s="369">
        <v>53.000000000000007</v>
      </c>
      <c r="D891" s="369">
        <v>37.000000000000007</v>
      </c>
      <c r="E891" s="369">
        <v>52.000000000000007</v>
      </c>
      <c r="F891" s="369">
        <v>55</v>
      </c>
      <c r="G891" s="369">
        <v>30</v>
      </c>
      <c r="H891" s="369">
        <v>52.000000000000007</v>
      </c>
      <c r="I891" s="369">
        <v>48</v>
      </c>
      <c r="J891" s="369">
        <v>14</v>
      </c>
      <c r="K891" s="369">
        <v>34</v>
      </c>
      <c r="L891" s="369">
        <v>29</v>
      </c>
      <c r="M891" s="369">
        <v>53.000000000000007</v>
      </c>
      <c r="N891" s="369">
        <v>35</v>
      </c>
      <c r="O891" s="369">
        <v>31</v>
      </c>
      <c r="P891" s="369">
        <v>30</v>
      </c>
      <c r="Q891" s="369">
        <v>38</v>
      </c>
      <c r="R891" s="369">
        <v>41</v>
      </c>
      <c r="S891" s="369">
        <v>37.000000000000007</v>
      </c>
    </row>
    <row r="892" spans="1:19" ht="12.75" customHeight="1" x14ac:dyDescent="0.2">
      <c r="A892" s="369">
        <v>2017</v>
      </c>
      <c r="B892" s="374">
        <v>42891</v>
      </c>
      <c r="C892" s="369">
        <v>36.000000000000007</v>
      </c>
      <c r="D892" s="369">
        <v>26.000000000000004</v>
      </c>
      <c r="E892" s="369">
        <v>46</v>
      </c>
      <c r="F892" s="369">
        <v>40</v>
      </c>
      <c r="G892" s="369">
        <v>32</v>
      </c>
      <c r="H892" s="369">
        <v>34</v>
      </c>
      <c r="I892" s="369">
        <v>31</v>
      </c>
      <c r="J892" s="369">
        <v>36.000000000000007</v>
      </c>
      <c r="K892" s="369">
        <v>41</v>
      </c>
      <c r="L892" s="369">
        <v>35</v>
      </c>
      <c r="M892" s="369">
        <v>31</v>
      </c>
      <c r="N892" s="369">
        <v>28</v>
      </c>
      <c r="O892" s="369">
        <v>19</v>
      </c>
      <c r="P892" s="369">
        <v>31</v>
      </c>
      <c r="Q892" s="369">
        <v>33</v>
      </c>
      <c r="R892" s="369">
        <v>33</v>
      </c>
      <c r="S892" s="369">
        <v>37.000000000000007</v>
      </c>
    </row>
    <row r="893" spans="1:19" ht="12.75" customHeight="1" x14ac:dyDescent="0.2">
      <c r="A893" s="369">
        <v>2017</v>
      </c>
      <c r="B893" s="374">
        <v>42892</v>
      </c>
      <c r="C893" s="369">
        <v>23</v>
      </c>
      <c r="D893" s="369">
        <v>17</v>
      </c>
      <c r="E893" s="369">
        <v>29</v>
      </c>
      <c r="F893" s="369">
        <v>24</v>
      </c>
      <c r="G893" s="369">
        <v>20</v>
      </c>
      <c r="H893" s="369">
        <v>21</v>
      </c>
      <c r="I893" s="369" t="s">
        <v>71</v>
      </c>
      <c r="J893" s="369">
        <v>13.000000000000002</v>
      </c>
      <c r="K893" s="369">
        <v>18.000000000000004</v>
      </c>
      <c r="L893" s="369">
        <v>21</v>
      </c>
      <c r="M893" s="369">
        <v>24</v>
      </c>
      <c r="N893" s="369">
        <v>16</v>
      </c>
      <c r="O893" s="369">
        <v>20</v>
      </c>
      <c r="P893" s="369">
        <v>22.000000000000004</v>
      </c>
      <c r="Q893" s="369">
        <v>15.000000000000002</v>
      </c>
      <c r="R893" s="369">
        <v>16</v>
      </c>
      <c r="S893" s="369">
        <v>16</v>
      </c>
    </row>
    <row r="894" spans="1:19" ht="12.75" customHeight="1" x14ac:dyDescent="0.2">
      <c r="A894" s="369">
        <v>2017</v>
      </c>
      <c r="B894" s="374">
        <v>42893</v>
      </c>
      <c r="C894" s="369">
        <v>30</v>
      </c>
      <c r="D894" s="369">
        <v>38</v>
      </c>
      <c r="E894" s="369">
        <v>40</v>
      </c>
      <c r="F894" s="369">
        <v>39</v>
      </c>
      <c r="G894" s="369">
        <v>40</v>
      </c>
      <c r="H894" s="369">
        <v>31</v>
      </c>
      <c r="I894" s="369">
        <v>36.000000000000007</v>
      </c>
      <c r="J894" s="369">
        <v>26.000000000000004</v>
      </c>
      <c r="K894" s="369">
        <v>39</v>
      </c>
      <c r="L894" s="369">
        <v>44.000000000000007</v>
      </c>
      <c r="M894" s="369">
        <v>29</v>
      </c>
      <c r="N894" s="369">
        <v>31</v>
      </c>
      <c r="O894" s="369">
        <v>36.000000000000007</v>
      </c>
      <c r="P894" s="369">
        <v>38</v>
      </c>
      <c r="Q894" s="369">
        <v>38</v>
      </c>
      <c r="R894" s="369">
        <v>38</v>
      </c>
      <c r="S894" s="369">
        <v>35</v>
      </c>
    </row>
    <row r="895" spans="1:19" ht="12.75" customHeight="1" x14ac:dyDescent="0.2">
      <c r="A895" s="369">
        <v>2017</v>
      </c>
      <c r="B895" s="374">
        <v>42894</v>
      </c>
      <c r="C895" s="369">
        <v>39</v>
      </c>
      <c r="D895" s="369">
        <v>37.000000000000007</v>
      </c>
      <c r="E895" s="369">
        <v>39</v>
      </c>
      <c r="F895" s="369">
        <v>48</v>
      </c>
      <c r="G895" s="369">
        <v>41</v>
      </c>
      <c r="H895" s="369">
        <v>39</v>
      </c>
      <c r="I895" s="369">
        <v>42</v>
      </c>
      <c r="J895" s="369">
        <v>37.000000000000007</v>
      </c>
      <c r="K895" s="369">
        <v>43</v>
      </c>
      <c r="L895" s="369">
        <v>37.000000000000007</v>
      </c>
      <c r="M895" s="369">
        <v>37.000000000000007</v>
      </c>
      <c r="N895" s="369">
        <v>34</v>
      </c>
      <c r="O895" s="369">
        <v>26.000000000000004</v>
      </c>
      <c r="P895" s="369">
        <v>43</v>
      </c>
      <c r="Q895" s="369">
        <v>42</v>
      </c>
      <c r="R895" s="369">
        <v>39</v>
      </c>
      <c r="S895" s="369">
        <v>43</v>
      </c>
    </row>
    <row r="896" spans="1:19" ht="12.75" customHeight="1" x14ac:dyDescent="0.2">
      <c r="A896" s="369">
        <v>2017</v>
      </c>
      <c r="B896" s="374">
        <v>42895</v>
      </c>
      <c r="C896" s="369">
        <v>51.000000000000007</v>
      </c>
      <c r="D896" s="369">
        <v>43</v>
      </c>
      <c r="E896" s="369">
        <v>55</v>
      </c>
      <c r="F896" s="369">
        <v>56</v>
      </c>
      <c r="G896" s="369">
        <v>49</v>
      </c>
      <c r="H896" s="369">
        <v>52.000000000000007</v>
      </c>
      <c r="I896" s="369">
        <v>57</v>
      </c>
      <c r="J896" s="369">
        <v>46</v>
      </c>
      <c r="K896" s="369">
        <v>54</v>
      </c>
      <c r="L896" s="369">
        <v>50</v>
      </c>
      <c r="M896" s="369">
        <v>51.000000000000007</v>
      </c>
      <c r="N896" s="369">
        <v>50</v>
      </c>
      <c r="O896" s="369">
        <v>44.000000000000007</v>
      </c>
      <c r="P896" s="369">
        <v>45.000000000000007</v>
      </c>
      <c r="Q896" s="369">
        <v>51.000000000000007</v>
      </c>
      <c r="R896" s="369">
        <v>53.000000000000007</v>
      </c>
      <c r="S896" s="369">
        <v>51.000000000000007</v>
      </c>
    </row>
    <row r="897" spans="1:19" ht="12.75" customHeight="1" x14ac:dyDescent="0.2">
      <c r="A897" s="369">
        <v>2017</v>
      </c>
      <c r="B897" s="374">
        <v>42896</v>
      </c>
      <c r="C897" s="369">
        <v>59.000000000000007</v>
      </c>
      <c r="D897" s="369">
        <v>65</v>
      </c>
      <c r="E897" s="369">
        <v>58</v>
      </c>
      <c r="F897" s="369">
        <v>76</v>
      </c>
      <c r="G897" s="369">
        <v>70</v>
      </c>
      <c r="H897" s="369">
        <v>66</v>
      </c>
      <c r="I897" s="369" t="s">
        <v>71</v>
      </c>
      <c r="J897" s="369">
        <v>64</v>
      </c>
      <c r="K897" s="369">
        <v>68</v>
      </c>
      <c r="L897" s="369">
        <v>74.000000000000014</v>
      </c>
      <c r="M897" s="369">
        <v>58</v>
      </c>
      <c r="N897" s="369">
        <v>56</v>
      </c>
      <c r="O897" s="369">
        <v>63</v>
      </c>
      <c r="P897" s="369">
        <v>66</v>
      </c>
      <c r="Q897" s="369">
        <v>67</v>
      </c>
      <c r="R897" s="369">
        <v>70</v>
      </c>
      <c r="S897" s="369">
        <v>67</v>
      </c>
    </row>
    <row r="898" spans="1:19" ht="12.75" customHeight="1" x14ac:dyDescent="0.2">
      <c r="A898" s="369">
        <v>2017</v>
      </c>
      <c r="B898" s="374">
        <v>42897</v>
      </c>
      <c r="C898" s="369">
        <v>62</v>
      </c>
      <c r="D898" s="369">
        <v>60</v>
      </c>
      <c r="E898" s="369">
        <v>58</v>
      </c>
      <c r="F898" s="369">
        <v>71.000000000000014</v>
      </c>
      <c r="G898" s="369">
        <v>62</v>
      </c>
      <c r="H898" s="369">
        <v>63</v>
      </c>
      <c r="I898" s="369" t="s">
        <v>71</v>
      </c>
      <c r="J898" s="369">
        <v>56</v>
      </c>
      <c r="K898" s="369">
        <v>62</v>
      </c>
      <c r="L898" s="369">
        <v>68</v>
      </c>
      <c r="M898" s="369">
        <v>61.000000000000007</v>
      </c>
      <c r="N898" s="369">
        <v>60</v>
      </c>
      <c r="O898" s="369">
        <v>58</v>
      </c>
      <c r="P898" s="369">
        <v>60</v>
      </c>
      <c r="Q898" s="369">
        <v>58</v>
      </c>
      <c r="R898" s="369">
        <v>61.000000000000007</v>
      </c>
      <c r="S898" s="369">
        <v>59.000000000000007</v>
      </c>
    </row>
    <row r="899" spans="1:19" ht="12.75" customHeight="1" x14ac:dyDescent="0.2">
      <c r="A899" s="369">
        <v>2017</v>
      </c>
      <c r="B899" s="374">
        <v>42898</v>
      </c>
      <c r="C899" s="369">
        <v>68</v>
      </c>
      <c r="D899" s="369">
        <v>74.000000000000014</v>
      </c>
      <c r="E899" s="369">
        <v>66</v>
      </c>
      <c r="F899" s="369">
        <v>74.000000000000014</v>
      </c>
      <c r="G899" s="369">
        <v>72.000000000000014</v>
      </c>
      <c r="H899" s="369">
        <v>73.000000000000014</v>
      </c>
      <c r="I899" s="369">
        <v>80</v>
      </c>
      <c r="J899" s="369">
        <v>63</v>
      </c>
      <c r="K899" s="369">
        <v>73.000000000000014</v>
      </c>
      <c r="L899" s="369">
        <v>82</v>
      </c>
      <c r="M899" s="369">
        <v>65</v>
      </c>
      <c r="N899" s="369">
        <v>71.000000000000014</v>
      </c>
      <c r="O899" s="369">
        <v>71.000000000000014</v>
      </c>
      <c r="P899" s="369">
        <v>61.000000000000007</v>
      </c>
      <c r="Q899" s="369">
        <v>69</v>
      </c>
      <c r="R899" s="369">
        <v>72.000000000000014</v>
      </c>
      <c r="S899" s="369">
        <v>69</v>
      </c>
    </row>
    <row r="900" spans="1:19" ht="12.75" customHeight="1" x14ac:dyDescent="0.2">
      <c r="A900" s="369">
        <v>2017</v>
      </c>
      <c r="B900" s="374">
        <v>42899</v>
      </c>
      <c r="C900" s="369">
        <v>71.000000000000014</v>
      </c>
      <c r="D900" s="369">
        <v>64</v>
      </c>
      <c r="E900" s="369">
        <v>62</v>
      </c>
      <c r="F900" s="369">
        <v>79</v>
      </c>
      <c r="G900" s="369">
        <v>70</v>
      </c>
      <c r="H900" s="369">
        <v>78</v>
      </c>
      <c r="I900" s="369">
        <v>79</v>
      </c>
      <c r="J900" s="369">
        <v>61.000000000000007</v>
      </c>
      <c r="K900" s="369">
        <v>70</v>
      </c>
      <c r="L900" s="369">
        <v>74.000000000000014</v>
      </c>
      <c r="M900" s="369">
        <v>63</v>
      </c>
      <c r="N900" s="369">
        <v>67</v>
      </c>
      <c r="O900" s="369">
        <v>68</v>
      </c>
      <c r="P900" s="369">
        <v>59.000000000000007</v>
      </c>
      <c r="Q900" s="369">
        <v>67</v>
      </c>
      <c r="R900" s="369">
        <v>70</v>
      </c>
      <c r="S900" s="369">
        <v>68</v>
      </c>
    </row>
    <row r="901" spans="1:19" ht="12.75" customHeight="1" x14ac:dyDescent="0.2">
      <c r="A901" s="369">
        <v>2017</v>
      </c>
      <c r="B901" s="374">
        <v>42900</v>
      </c>
      <c r="C901" s="369">
        <v>41</v>
      </c>
      <c r="D901" s="369">
        <v>45.000000000000007</v>
      </c>
      <c r="E901" s="369">
        <v>41</v>
      </c>
      <c r="F901" s="369">
        <v>61.000000000000007</v>
      </c>
      <c r="G901" s="369">
        <v>54</v>
      </c>
      <c r="H901" s="369">
        <v>51.000000000000007</v>
      </c>
      <c r="I901" s="369">
        <v>47</v>
      </c>
      <c r="J901" s="369">
        <v>36.000000000000007</v>
      </c>
      <c r="K901" s="369">
        <v>58</v>
      </c>
      <c r="L901" s="369">
        <v>55</v>
      </c>
      <c r="M901" s="369">
        <v>38</v>
      </c>
      <c r="N901" s="369">
        <v>38</v>
      </c>
      <c r="O901" s="369">
        <v>42</v>
      </c>
      <c r="P901" s="369">
        <v>51.000000000000007</v>
      </c>
      <c r="Q901" s="369">
        <v>53.000000000000007</v>
      </c>
      <c r="R901" s="369">
        <v>55</v>
      </c>
      <c r="S901" s="369">
        <v>56</v>
      </c>
    </row>
    <row r="902" spans="1:19" ht="12.75" customHeight="1" x14ac:dyDescent="0.2">
      <c r="A902" s="369">
        <v>2017</v>
      </c>
      <c r="B902" s="374">
        <v>42901</v>
      </c>
      <c r="C902" s="369">
        <v>36.000000000000007</v>
      </c>
      <c r="D902" s="369">
        <v>32</v>
      </c>
      <c r="E902" s="369">
        <v>36.000000000000007</v>
      </c>
      <c r="F902" s="369">
        <v>53.000000000000007</v>
      </c>
      <c r="G902" s="369">
        <v>51.000000000000007</v>
      </c>
      <c r="H902" s="369">
        <v>46</v>
      </c>
      <c r="I902" s="369">
        <v>44.000000000000007</v>
      </c>
      <c r="J902" s="369">
        <v>46</v>
      </c>
      <c r="K902" s="369">
        <v>48</v>
      </c>
      <c r="L902" s="369">
        <v>39</v>
      </c>
      <c r="M902" s="369">
        <v>39</v>
      </c>
      <c r="N902" s="369">
        <v>28</v>
      </c>
      <c r="O902" s="369">
        <v>24</v>
      </c>
      <c r="P902" s="369">
        <v>41</v>
      </c>
      <c r="Q902" s="369">
        <v>45.000000000000007</v>
      </c>
      <c r="R902" s="369">
        <v>45.000000000000007</v>
      </c>
      <c r="S902" s="369">
        <v>47</v>
      </c>
    </row>
    <row r="903" spans="1:19" ht="12.75" customHeight="1" x14ac:dyDescent="0.2">
      <c r="A903" s="369">
        <v>2017</v>
      </c>
      <c r="B903" s="374">
        <v>42902</v>
      </c>
      <c r="C903" s="369">
        <v>34</v>
      </c>
      <c r="D903" s="369">
        <v>17</v>
      </c>
      <c r="E903" s="369">
        <v>30</v>
      </c>
      <c r="F903" s="369">
        <v>35</v>
      </c>
      <c r="G903" s="369">
        <v>17</v>
      </c>
      <c r="H903" s="369">
        <v>36.000000000000007</v>
      </c>
      <c r="I903" s="369">
        <v>30</v>
      </c>
      <c r="J903" s="369">
        <v>13.000000000000002</v>
      </c>
      <c r="K903" s="369">
        <v>22.000000000000004</v>
      </c>
      <c r="L903" s="369">
        <v>22.000000000000004</v>
      </c>
      <c r="M903" s="369">
        <v>33</v>
      </c>
      <c r="N903" s="369">
        <v>22.000000000000004</v>
      </c>
      <c r="O903" s="369">
        <v>11.000000000000002</v>
      </c>
      <c r="P903" s="369">
        <v>22.000000000000004</v>
      </c>
      <c r="Q903" s="369">
        <v>24</v>
      </c>
      <c r="R903" s="369">
        <v>23</v>
      </c>
      <c r="S903" s="369">
        <v>25</v>
      </c>
    </row>
    <row r="904" spans="1:19" ht="12.75" customHeight="1" x14ac:dyDescent="0.2">
      <c r="A904" s="369">
        <v>2017</v>
      </c>
      <c r="B904" s="374">
        <v>42903</v>
      </c>
      <c r="C904" s="369">
        <v>37.000000000000007</v>
      </c>
      <c r="D904" s="369">
        <v>31</v>
      </c>
      <c r="E904" s="369">
        <v>43</v>
      </c>
      <c r="F904" s="369">
        <v>37.000000000000007</v>
      </c>
      <c r="G904" s="369">
        <v>26.000000000000004</v>
      </c>
      <c r="H904" s="369">
        <v>32</v>
      </c>
      <c r="I904" s="369">
        <v>32</v>
      </c>
      <c r="J904" s="369">
        <v>19</v>
      </c>
      <c r="K904" s="369">
        <v>25</v>
      </c>
      <c r="L904" s="369">
        <v>24</v>
      </c>
      <c r="M904" s="369">
        <v>38</v>
      </c>
      <c r="N904" s="369">
        <v>30</v>
      </c>
      <c r="O904" s="369">
        <v>13.000000000000002</v>
      </c>
      <c r="P904" s="369">
        <v>21</v>
      </c>
      <c r="Q904" s="369">
        <v>26.000000000000004</v>
      </c>
      <c r="R904" s="369">
        <v>29</v>
      </c>
      <c r="S904" s="369">
        <v>29</v>
      </c>
    </row>
    <row r="905" spans="1:19" ht="12.75" customHeight="1" x14ac:dyDescent="0.2">
      <c r="A905" s="369">
        <v>2017</v>
      </c>
      <c r="B905" s="374">
        <v>42904</v>
      </c>
      <c r="C905" s="369">
        <v>39</v>
      </c>
      <c r="D905" s="369">
        <v>33</v>
      </c>
      <c r="E905" s="369">
        <v>30</v>
      </c>
      <c r="F905" s="369">
        <v>41</v>
      </c>
      <c r="G905" s="369">
        <v>43</v>
      </c>
      <c r="H905" s="369">
        <v>39</v>
      </c>
      <c r="I905" s="369">
        <v>35</v>
      </c>
      <c r="J905" s="369">
        <v>38</v>
      </c>
      <c r="K905" s="369">
        <v>41</v>
      </c>
      <c r="L905" s="369">
        <v>39</v>
      </c>
      <c r="M905" s="369">
        <v>36.000000000000007</v>
      </c>
      <c r="N905" s="369">
        <v>24</v>
      </c>
      <c r="O905" s="369" t="s">
        <v>71</v>
      </c>
      <c r="P905" s="369">
        <v>40</v>
      </c>
      <c r="Q905" s="369">
        <v>36.000000000000007</v>
      </c>
      <c r="R905" s="369" t="s">
        <v>71</v>
      </c>
      <c r="S905" s="369">
        <v>42</v>
      </c>
    </row>
    <row r="906" spans="1:19" ht="12.75" customHeight="1" x14ac:dyDescent="0.2">
      <c r="A906" s="369">
        <v>2017</v>
      </c>
      <c r="B906" s="374">
        <v>42905</v>
      </c>
      <c r="C906" s="369">
        <v>31</v>
      </c>
      <c r="D906" s="369">
        <v>32</v>
      </c>
      <c r="E906" s="369">
        <v>31</v>
      </c>
      <c r="F906" s="369">
        <v>31</v>
      </c>
      <c r="G906" s="369">
        <v>36.000000000000007</v>
      </c>
      <c r="H906" s="369">
        <v>31</v>
      </c>
      <c r="I906" s="369">
        <v>31</v>
      </c>
      <c r="J906" s="369">
        <v>29</v>
      </c>
      <c r="K906" s="369">
        <v>38</v>
      </c>
      <c r="L906" s="369">
        <v>38</v>
      </c>
      <c r="M906" s="369">
        <v>27</v>
      </c>
      <c r="N906" s="369">
        <v>25</v>
      </c>
      <c r="O906" s="369">
        <v>19</v>
      </c>
      <c r="P906" s="369">
        <v>35</v>
      </c>
      <c r="Q906" s="369">
        <v>33</v>
      </c>
      <c r="R906" s="369" t="s">
        <v>71</v>
      </c>
      <c r="S906" s="369">
        <v>37.000000000000007</v>
      </c>
    </row>
    <row r="907" spans="1:19" ht="12.75" customHeight="1" x14ac:dyDescent="0.2">
      <c r="A907" s="369">
        <v>2017</v>
      </c>
      <c r="B907" s="374">
        <v>42906</v>
      </c>
      <c r="C907" s="369">
        <v>57</v>
      </c>
      <c r="D907" s="369">
        <v>50</v>
      </c>
      <c r="E907" s="369">
        <v>52.000000000000007</v>
      </c>
      <c r="F907" s="369">
        <v>60</v>
      </c>
      <c r="G907" s="369">
        <v>56</v>
      </c>
      <c r="H907" s="369">
        <v>59.000000000000007</v>
      </c>
      <c r="I907" s="369">
        <v>62</v>
      </c>
      <c r="J907" s="369">
        <v>50</v>
      </c>
      <c r="K907" s="369">
        <v>57</v>
      </c>
      <c r="L907" s="369">
        <v>60</v>
      </c>
      <c r="M907" s="369">
        <v>57</v>
      </c>
      <c r="N907" s="369">
        <v>55</v>
      </c>
      <c r="O907" s="369">
        <v>46</v>
      </c>
      <c r="P907" s="369">
        <v>50</v>
      </c>
      <c r="Q907" s="369">
        <v>58</v>
      </c>
      <c r="R907" s="369">
        <v>57</v>
      </c>
      <c r="S907" s="369">
        <v>56</v>
      </c>
    </row>
    <row r="908" spans="1:19" ht="12.75" customHeight="1" x14ac:dyDescent="0.2">
      <c r="A908" s="369">
        <v>2017</v>
      </c>
      <c r="B908" s="374">
        <v>42907</v>
      </c>
      <c r="C908" s="369">
        <v>58</v>
      </c>
      <c r="D908" s="369">
        <v>53.000000000000007</v>
      </c>
      <c r="E908" s="369">
        <v>49</v>
      </c>
      <c r="F908" s="369">
        <v>65</v>
      </c>
      <c r="G908" s="369">
        <v>59.000000000000007</v>
      </c>
      <c r="H908" s="369">
        <v>62</v>
      </c>
      <c r="I908" s="369">
        <v>67</v>
      </c>
      <c r="J908" s="369">
        <v>51.000000000000007</v>
      </c>
      <c r="K908" s="369">
        <v>57</v>
      </c>
      <c r="L908" s="369">
        <v>63</v>
      </c>
      <c r="M908" s="369">
        <v>60</v>
      </c>
      <c r="N908" s="369">
        <v>58</v>
      </c>
      <c r="O908" s="369">
        <v>48</v>
      </c>
      <c r="P908" s="369">
        <v>49</v>
      </c>
      <c r="Q908" s="369">
        <v>59.000000000000007</v>
      </c>
      <c r="R908" s="369">
        <v>59.000000000000007</v>
      </c>
      <c r="S908" s="369">
        <v>57</v>
      </c>
    </row>
    <row r="909" spans="1:19" ht="12.75" customHeight="1" x14ac:dyDescent="0.2">
      <c r="A909" s="369">
        <v>2017</v>
      </c>
      <c r="B909" s="374">
        <v>42908</v>
      </c>
      <c r="C909" s="369">
        <v>59.000000000000007</v>
      </c>
      <c r="D909" s="369">
        <v>60</v>
      </c>
      <c r="E909" s="369">
        <v>57</v>
      </c>
      <c r="F909" s="369">
        <v>76</v>
      </c>
      <c r="G909" s="369">
        <v>64</v>
      </c>
      <c r="H909" s="369">
        <v>67</v>
      </c>
      <c r="I909" s="369">
        <v>61.000000000000007</v>
      </c>
      <c r="J909" s="369">
        <v>61.000000000000007</v>
      </c>
      <c r="K909" s="369">
        <v>65</v>
      </c>
      <c r="L909" s="369">
        <v>71.000000000000014</v>
      </c>
      <c r="M909" s="369">
        <v>56</v>
      </c>
      <c r="N909" s="369">
        <v>54</v>
      </c>
      <c r="O909" s="369">
        <v>46</v>
      </c>
      <c r="P909" s="369">
        <v>63</v>
      </c>
      <c r="Q909" s="369">
        <v>76</v>
      </c>
      <c r="R909" s="369">
        <v>78</v>
      </c>
      <c r="S909" s="369">
        <v>71.000000000000014</v>
      </c>
    </row>
    <row r="910" spans="1:19" ht="12.75" customHeight="1" x14ac:dyDescent="0.2">
      <c r="A910" s="369">
        <v>2017</v>
      </c>
      <c r="B910" s="374">
        <v>42909</v>
      </c>
      <c r="C910" s="369">
        <v>26.000000000000004</v>
      </c>
      <c r="D910" s="369">
        <v>31</v>
      </c>
      <c r="E910" s="369">
        <v>32</v>
      </c>
      <c r="F910" s="369">
        <v>28</v>
      </c>
      <c r="G910" s="369">
        <v>26.000000000000004</v>
      </c>
      <c r="H910" s="369">
        <v>25</v>
      </c>
      <c r="I910" s="369">
        <v>25</v>
      </c>
      <c r="J910" s="369">
        <v>23</v>
      </c>
      <c r="K910" s="369">
        <v>31</v>
      </c>
      <c r="L910" s="369">
        <v>34</v>
      </c>
      <c r="M910" s="369">
        <v>24</v>
      </c>
      <c r="N910" s="369">
        <v>22.000000000000004</v>
      </c>
      <c r="O910" s="369">
        <v>25</v>
      </c>
      <c r="P910" s="369">
        <v>33</v>
      </c>
      <c r="Q910" s="369">
        <v>29</v>
      </c>
      <c r="R910" s="369" t="s">
        <v>71</v>
      </c>
      <c r="S910" s="369">
        <v>30</v>
      </c>
    </row>
    <row r="911" spans="1:19" ht="12.75" customHeight="1" x14ac:dyDescent="0.2">
      <c r="A911" s="369">
        <v>2017</v>
      </c>
      <c r="B911" s="374">
        <v>42910</v>
      </c>
      <c r="C911" s="369">
        <v>46</v>
      </c>
      <c r="D911" s="369">
        <v>43</v>
      </c>
      <c r="E911" s="369">
        <v>45.000000000000007</v>
      </c>
      <c r="F911" s="369">
        <v>48</v>
      </c>
      <c r="G911" s="369">
        <v>43</v>
      </c>
      <c r="H911" s="369">
        <v>45.000000000000007</v>
      </c>
      <c r="I911" s="369">
        <v>45.000000000000007</v>
      </c>
      <c r="J911" s="369">
        <v>39</v>
      </c>
      <c r="K911" s="369">
        <v>44.000000000000007</v>
      </c>
      <c r="L911" s="369">
        <v>48</v>
      </c>
      <c r="M911" s="369">
        <v>44.000000000000007</v>
      </c>
      <c r="N911" s="369">
        <v>41</v>
      </c>
      <c r="O911" s="369">
        <v>36.000000000000007</v>
      </c>
      <c r="P911" s="369">
        <v>40</v>
      </c>
      <c r="Q911" s="369">
        <v>44.000000000000007</v>
      </c>
      <c r="R911" s="369">
        <v>37.000000000000007</v>
      </c>
      <c r="S911" s="369">
        <v>44.000000000000007</v>
      </c>
    </row>
    <row r="912" spans="1:19" ht="12.75" customHeight="1" x14ac:dyDescent="0.2">
      <c r="A912" s="369">
        <v>2017</v>
      </c>
      <c r="B912" s="374">
        <v>42911</v>
      </c>
      <c r="C912" s="369">
        <v>49</v>
      </c>
      <c r="D912" s="369">
        <v>47</v>
      </c>
      <c r="E912" s="369">
        <v>56</v>
      </c>
      <c r="F912" s="369">
        <v>56</v>
      </c>
      <c r="G912" s="369">
        <v>47</v>
      </c>
      <c r="H912" s="369">
        <v>51.000000000000007</v>
      </c>
      <c r="I912" s="369">
        <v>52.000000000000007</v>
      </c>
      <c r="J912" s="369">
        <v>42</v>
      </c>
      <c r="K912" s="369">
        <v>47</v>
      </c>
      <c r="L912" s="369">
        <v>56</v>
      </c>
      <c r="M912" s="369">
        <v>50</v>
      </c>
      <c r="N912" s="369">
        <v>47</v>
      </c>
      <c r="O912" s="369">
        <v>39</v>
      </c>
      <c r="P912" s="369">
        <v>42</v>
      </c>
      <c r="Q912" s="369">
        <v>48</v>
      </c>
      <c r="R912" s="369">
        <v>49</v>
      </c>
      <c r="S912" s="369">
        <v>47</v>
      </c>
    </row>
    <row r="913" spans="1:19" ht="12.75" customHeight="1" x14ac:dyDescent="0.2">
      <c r="A913" s="369">
        <v>2017</v>
      </c>
      <c r="B913" s="374">
        <v>42912</v>
      </c>
      <c r="C913" s="369">
        <v>55</v>
      </c>
      <c r="D913" s="369">
        <v>46</v>
      </c>
      <c r="E913" s="369">
        <v>54</v>
      </c>
      <c r="F913" s="369">
        <v>55</v>
      </c>
      <c r="G913" s="369">
        <v>52.000000000000007</v>
      </c>
      <c r="H913" s="369">
        <v>54</v>
      </c>
      <c r="I913" s="369">
        <v>60</v>
      </c>
      <c r="J913" s="369">
        <v>47</v>
      </c>
      <c r="K913" s="369">
        <v>53.000000000000007</v>
      </c>
      <c r="L913" s="369">
        <v>55</v>
      </c>
      <c r="M913" s="369">
        <v>54</v>
      </c>
      <c r="N913" s="369">
        <v>47</v>
      </c>
      <c r="O913" s="369">
        <v>42</v>
      </c>
      <c r="P913" s="369">
        <v>48</v>
      </c>
      <c r="Q913" s="369">
        <v>54</v>
      </c>
      <c r="R913" s="369">
        <v>54</v>
      </c>
      <c r="S913" s="369">
        <v>52.000000000000007</v>
      </c>
    </row>
    <row r="914" spans="1:19" ht="12.75" customHeight="1" x14ac:dyDescent="0.2">
      <c r="A914" s="369">
        <v>2017</v>
      </c>
      <c r="B914" s="374">
        <v>42913</v>
      </c>
      <c r="C914" s="369">
        <v>52.000000000000007</v>
      </c>
      <c r="D914" s="369">
        <v>45.000000000000007</v>
      </c>
      <c r="E914" s="369">
        <v>51.000000000000007</v>
      </c>
      <c r="F914" s="369">
        <v>51.000000000000007</v>
      </c>
      <c r="G914" s="369">
        <v>45.000000000000007</v>
      </c>
      <c r="H914" s="369">
        <v>50</v>
      </c>
      <c r="I914" s="369">
        <v>54</v>
      </c>
      <c r="J914" s="369">
        <v>40</v>
      </c>
      <c r="K914" s="369">
        <v>47</v>
      </c>
      <c r="L914" s="369">
        <v>52.000000000000007</v>
      </c>
      <c r="M914" s="369">
        <v>51.000000000000007</v>
      </c>
      <c r="N914" s="369">
        <v>51.000000000000007</v>
      </c>
      <c r="O914" s="369">
        <v>39</v>
      </c>
      <c r="P914" s="369">
        <v>44.000000000000007</v>
      </c>
      <c r="Q914" s="369">
        <v>49</v>
      </c>
      <c r="R914" s="369">
        <v>50</v>
      </c>
      <c r="S914" s="369">
        <v>47</v>
      </c>
    </row>
    <row r="915" spans="1:19" ht="12.75" customHeight="1" x14ac:dyDescent="0.2">
      <c r="A915" s="369">
        <v>2017</v>
      </c>
      <c r="B915" s="374">
        <v>42914</v>
      </c>
      <c r="C915" s="369">
        <v>47</v>
      </c>
      <c r="D915" s="369">
        <v>37.000000000000007</v>
      </c>
      <c r="E915" s="369">
        <v>46</v>
      </c>
      <c r="F915" s="369">
        <v>51.000000000000007</v>
      </c>
      <c r="G915" s="369">
        <v>43</v>
      </c>
      <c r="H915" s="369">
        <v>47</v>
      </c>
      <c r="I915" s="369">
        <v>46</v>
      </c>
      <c r="J915" s="369">
        <v>40</v>
      </c>
      <c r="K915" s="369">
        <v>46</v>
      </c>
      <c r="L915" s="369">
        <v>42</v>
      </c>
      <c r="M915" s="369">
        <v>47</v>
      </c>
      <c r="N915" s="369">
        <v>40</v>
      </c>
      <c r="O915" s="369">
        <v>33</v>
      </c>
      <c r="P915" s="369">
        <v>42</v>
      </c>
      <c r="Q915" s="369">
        <v>45.000000000000007</v>
      </c>
      <c r="R915" s="369">
        <v>45.000000000000007</v>
      </c>
      <c r="S915" s="369">
        <v>44.000000000000007</v>
      </c>
    </row>
    <row r="916" spans="1:19" ht="12.75" customHeight="1" x14ac:dyDescent="0.2">
      <c r="A916" s="369">
        <v>2017</v>
      </c>
      <c r="B916" s="374">
        <v>42915</v>
      </c>
      <c r="C916" s="369">
        <v>55</v>
      </c>
      <c r="D916" s="369">
        <v>58</v>
      </c>
      <c r="E916" s="369">
        <v>49</v>
      </c>
      <c r="F916" s="369">
        <v>56</v>
      </c>
      <c r="G916" s="369">
        <v>64</v>
      </c>
      <c r="H916" s="369">
        <v>57</v>
      </c>
      <c r="I916" s="369">
        <v>51.000000000000007</v>
      </c>
      <c r="J916" s="369">
        <v>60</v>
      </c>
      <c r="K916" s="369">
        <v>68</v>
      </c>
      <c r="L916" s="369">
        <v>65</v>
      </c>
      <c r="M916" s="369">
        <v>51.000000000000007</v>
      </c>
      <c r="N916" s="369">
        <v>42</v>
      </c>
      <c r="O916" s="369">
        <v>48</v>
      </c>
      <c r="P916" s="369">
        <v>63</v>
      </c>
      <c r="Q916" s="369">
        <v>61.000000000000007</v>
      </c>
      <c r="R916" s="369">
        <v>61.000000000000007</v>
      </c>
      <c r="S916" s="369">
        <v>66</v>
      </c>
    </row>
    <row r="917" spans="1:19" ht="12.75" customHeight="1" x14ac:dyDescent="0.2">
      <c r="A917" s="369">
        <v>2017</v>
      </c>
      <c r="B917" s="374">
        <v>42916</v>
      </c>
      <c r="C917" s="369">
        <v>56</v>
      </c>
      <c r="D917" s="369">
        <v>67</v>
      </c>
      <c r="E917" s="369">
        <v>44.000000000000007</v>
      </c>
      <c r="F917" s="369">
        <v>56</v>
      </c>
      <c r="G917" s="369">
        <v>66</v>
      </c>
      <c r="H917" s="369">
        <v>56</v>
      </c>
      <c r="I917" s="369">
        <v>54</v>
      </c>
      <c r="J917" s="369">
        <v>54</v>
      </c>
      <c r="K917" s="369">
        <v>69</v>
      </c>
      <c r="L917" s="369">
        <v>79</v>
      </c>
      <c r="M917" s="369">
        <v>53.000000000000007</v>
      </c>
      <c r="N917" s="369">
        <v>42</v>
      </c>
      <c r="O917" s="369">
        <v>55</v>
      </c>
      <c r="P917" s="369">
        <v>61.000000000000007</v>
      </c>
      <c r="Q917" s="369">
        <v>68</v>
      </c>
      <c r="R917" s="369">
        <v>70</v>
      </c>
      <c r="S917" s="369">
        <v>70</v>
      </c>
    </row>
    <row r="918" spans="1:19" ht="12.75" customHeight="1" x14ac:dyDescent="0.2">
      <c r="A918" s="369">
        <v>2017</v>
      </c>
      <c r="B918" s="374">
        <v>42917</v>
      </c>
      <c r="C918" s="369">
        <v>30</v>
      </c>
      <c r="D918" s="369">
        <v>29</v>
      </c>
      <c r="E918" s="369">
        <v>24</v>
      </c>
      <c r="F918" s="369">
        <v>31</v>
      </c>
      <c r="G918" s="369">
        <v>34</v>
      </c>
      <c r="H918" s="369">
        <v>29</v>
      </c>
      <c r="I918" s="369">
        <v>30</v>
      </c>
      <c r="J918" s="369">
        <v>24</v>
      </c>
      <c r="K918" s="369">
        <v>37.000000000000007</v>
      </c>
      <c r="L918" s="369">
        <v>30</v>
      </c>
      <c r="M918" s="369">
        <v>27</v>
      </c>
      <c r="N918" s="369">
        <v>25</v>
      </c>
      <c r="O918" s="369">
        <v>22.000000000000004</v>
      </c>
      <c r="P918" s="369">
        <v>33</v>
      </c>
      <c r="Q918" s="369">
        <v>31</v>
      </c>
      <c r="R918" s="369">
        <v>33</v>
      </c>
      <c r="S918" s="369">
        <v>37.000000000000007</v>
      </c>
    </row>
    <row r="919" spans="1:19" ht="12.75" customHeight="1" x14ac:dyDescent="0.2">
      <c r="A919" s="369">
        <v>2017</v>
      </c>
      <c r="B919" s="374">
        <v>42918</v>
      </c>
      <c r="C919" s="369">
        <v>57</v>
      </c>
      <c r="D919" s="369">
        <v>49</v>
      </c>
      <c r="E919" s="369">
        <v>54</v>
      </c>
      <c r="F919" s="369">
        <v>58</v>
      </c>
      <c r="G919" s="369">
        <v>53.000000000000007</v>
      </c>
      <c r="H919" s="369">
        <v>61.000000000000007</v>
      </c>
      <c r="I919" s="369">
        <v>63</v>
      </c>
      <c r="J919" s="369">
        <v>46</v>
      </c>
      <c r="K919" s="369">
        <v>52.000000000000007</v>
      </c>
      <c r="L919" s="369">
        <v>57</v>
      </c>
      <c r="M919" s="369">
        <v>58</v>
      </c>
      <c r="N919" s="369">
        <v>52.000000000000007</v>
      </c>
      <c r="O919" s="369">
        <v>42</v>
      </c>
      <c r="P919" s="369">
        <v>49</v>
      </c>
      <c r="Q919" s="369">
        <v>53.000000000000007</v>
      </c>
      <c r="R919" s="369">
        <v>51.000000000000007</v>
      </c>
      <c r="S919" s="369">
        <v>54</v>
      </c>
    </row>
    <row r="920" spans="1:19" ht="12.75" customHeight="1" x14ac:dyDescent="0.2">
      <c r="A920" s="369">
        <v>2017</v>
      </c>
      <c r="B920" s="374">
        <v>42919</v>
      </c>
      <c r="C920" s="369">
        <v>67</v>
      </c>
      <c r="D920" s="369">
        <v>53.000000000000007</v>
      </c>
      <c r="E920" s="369">
        <v>63</v>
      </c>
      <c r="F920" s="369">
        <v>61.000000000000007</v>
      </c>
      <c r="G920" s="369">
        <v>53.000000000000007</v>
      </c>
      <c r="H920" s="369">
        <v>64</v>
      </c>
      <c r="I920" s="369">
        <v>64</v>
      </c>
      <c r="J920" s="369">
        <v>42</v>
      </c>
      <c r="K920" s="369">
        <v>59.000000000000007</v>
      </c>
      <c r="L920" s="369">
        <v>58</v>
      </c>
      <c r="M920" s="369">
        <v>60</v>
      </c>
      <c r="N920" s="369">
        <v>55</v>
      </c>
      <c r="O920" s="369">
        <v>44.000000000000007</v>
      </c>
      <c r="P920" s="369">
        <v>45.000000000000007</v>
      </c>
      <c r="Q920" s="369">
        <v>57</v>
      </c>
      <c r="R920" s="369">
        <v>59.000000000000007</v>
      </c>
      <c r="S920" s="369">
        <v>58</v>
      </c>
    </row>
    <row r="921" spans="1:19" ht="12.75" customHeight="1" x14ac:dyDescent="0.2">
      <c r="A921" s="369">
        <v>2017</v>
      </c>
      <c r="B921" s="374">
        <v>42920</v>
      </c>
      <c r="C921" s="369">
        <v>49</v>
      </c>
      <c r="D921" s="369">
        <v>62</v>
      </c>
      <c r="E921" s="369">
        <v>48</v>
      </c>
      <c r="F921" s="369">
        <v>58</v>
      </c>
      <c r="G921" s="369">
        <v>40</v>
      </c>
      <c r="H921" s="369">
        <v>54</v>
      </c>
      <c r="I921" s="369">
        <v>55</v>
      </c>
      <c r="J921" s="369">
        <v>33</v>
      </c>
      <c r="K921" s="369">
        <v>47</v>
      </c>
      <c r="L921" s="369">
        <v>52.000000000000007</v>
      </c>
      <c r="M921" s="369">
        <v>48</v>
      </c>
      <c r="N921" s="369">
        <v>52.000000000000007</v>
      </c>
      <c r="O921" s="369">
        <v>37.000000000000007</v>
      </c>
      <c r="P921" s="369">
        <v>37.000000000000007</v>
      </c>
      <c r="Q921" s="369">
        <v>58</v>
      </c>
      <c r="R921" s="369">
        <v>59.000000000000007</v>
      </c>
      <c r="S921" s="369">
        <v>43</v>
      </c>
    </row>
    <row r="922" spans="1:19" ht="12.75" customHeight="1" x14ac:dyDescent="0.2">
      <c r="A922" s="369">
        <v>2017</v>
      </c>
      <c r="B922" s="374">
        <v>42921</v>
      </c>
      <c r="C922" s="369">
        <v>44.000000000000007</v>
      </c>
      <c r="D922" s="369">
        <v>44.000000000000007</v>
      </c>
      <c r="E922" s="369">
        <v>45.000000000000007</v>
      </c>
      <c r="F922" s="369">
        <v>45.000000000000007</v>
      </c>
      <c r="G922" s="369">
        <v>49</v>
      </c>
      <c r="H922" s="369">
        <v>40</v>
      </c>
      <c r="I922" s="369">
        <v>48</v>
      </c>
      <c r="J922" s="369">
        <v>48</v>
      </c>
      <c r="K922" s="369">
        <v>47</v>
      </c>
      <c r="L922" s="369">
        <v>55</v>
      </c>
      <c r="M922" s="369">
        <v>43</v>
      </c>
      <c r="N922" s="369">
        <v>38</v>
      </c>
      <c r="O922" s="369">
        <v>31</v>
      </c>
      <c r="P922" s="369">
        <v>48</v>
      </c>
      <c r="Q922" s="369">
        <v>45.000000000000007</v>
      </c>
      <c r="R922" s="369">
        <v>49</v>
      </c>
      <c r="S922" s="369">
        <v>45.000000000000007</v>
      </c>
    </row>
    <row r="923" spans="1:19" ht="12.75" customHeight="1" x14ac:dyDescent="0.2">
      <c r="A923" s="369">
        <v>2017</v>
      </c>
      <c r="B923" s="374">
        <v>42922</v>
      </c>
      <c r="C923" s="369">
        <v>23</v>
      </c>
      <c r="D923" s="369">
        <v>28</v>
      </c>
      <c r="E923" s="369">
        <v>27</v>
      </c>
      <c r="F923" s="369">
        <v>20</v>
      </c>
      <c r="G923" s="369">
        <v>38</v>
      </c>
      <c r="H923" s="369">
        <v>19</v>
      </c>
      <c r="I923" s="369">
        <v>25</v>
      </c>
      <c r="J923" s="369">
        <v>35</v>
      </c>
      <c r="K923" s="369">
        <v>34</v>
      </c>
      <c r="L923" s="369">
        <v>31</v>
      </c>
      <c r="M923" s="369">
        <v>21</v>
      </c>
      <c r="N923" s="369">
        <v>21</v>
      </c>
      <c r="O923" s="369">
        <v>17</v>
      </c>
      <c r="P923" s="369">
        <v>32</v>
      </c>
      <c r="Q923" s="369">
        <v>25</v>
      </c>
      <c r="R923" s="369">
        <v>29</v>
      </c>
      <c r="S923" s="369">
        <v>26.000000000000004</v>
      </c>
    </row>
    <row r="924" spans="1:19" ht="12.75" customHeight="1" x14ac:dyDescent="0.2">
      <c r="A924" s="369">
        <v>2017</v>
      </c>
      <c r="B924" s="374">
        <v>42923</v>
      </c>
      <c r="C924" s="369">
        <v>47</v>
      </c>
      <c r="D924" s="369">
        <v>40</v>
      </c>
      <c r="E924" s="369">
        <v>42</v>
      </c>
      <c r="F924" s="369">
        <v>46</v>
      </c>
      <c r="G924" s="369">
        <v>41</v>
      </c>
      <c r="H924" s="369">
        <v>47</v>
      </c>
      <c r="I924" s="369">
        <v>44.000000000000007</v>
      </c>
      <c r="J924" s="369">
        <v>31</v>
      </c>
      <c r="K924" s="369">
        <v>48</v>
      </c>
      <c r="L924" s="369">
        <v>41</v>
      </c>
      <c r="M924" s="369">
        <v>41</v>
      </c>
      <c r="N924" s="369">
        <v>39</v>
      </c>
      <c r="O924" s="369">
        <v>32</v>
      </c>
      <c r="P924" s="369">
        <v>46</v>
      </c>
      <c r="Q924" s="369">
        <v>42</v>
      </c>
      <c r="R924" s="369">
        <v>41</v>
      </c>
      <c r="S924" s="369">
        <v>43</v>
      </c>
    </row>
    <row r="925" spans="1:19" ht="12.75" customHeight="1" x14ac:dyDescent="0.2">
      <c r="A925" s="369">
        <v>2017</v>
      </c>
      <c r="B925" s="374">
        <v>42924</v>
      </c>
      <c r="C925" s="369">
        <v>57</v>
      </c>
      <c r="D925" s="369">
        <v>52.000000000000007</v>
      </c>
      <c r="E925" s="369">
        <v>57</v>
      </c>
      <c r="F925" s="369">
        <v>52.000000000000007</v>
      </c>
      <c r="G925" s="369">
        <v>50</v>
      </c>
      <c r="H925" s="369">
        <v>56</v>
      </c>
      <c r="I925" s="369">
        <v>63</v>
      </c>
      <c r="J925" s="369">
        <v>45.000000000000007</v>
      </c>
      <c r="K925" s="369">
        <v>57</v>
      </c>
      <c r="L925" s="369">
        <v>58</v>
      </c>
      <c r="M925" s="369">
        <v>56</v>
      </c>
      <c r="N925" s="369">
        <v>53.000000000000007</v>
      </c>
      <c r="O925" s="369">
        <v>43</v>
      </c>
      <c r="P925" s="369">
        <v>43</v>
      </c>
      <c r="Q925" s="369">
        <v>54</v>
      </c>
      <c r="R925" s="369">
        <v>53.000000000000007</v>
      </c>
      <c r="S925" s="369">
        <v>53.000000000000007</v>
      </c>
    </row>
    <row r="926" spans="1:19" ht="12.75" customHeight="1" x14ac:dyDescent="0.2">
      <c r="A926" s="369">
        <v>2017</v>
      </c>
      <c r="B926" s="374">
        <v>42925</v>
      </c>
      <c r="C926" s="369">
        <v>46</v>
      </c>
      <c r="D926" s="369">
        <v>41</v>
      </c>
      <c r="E926" s="369">
        <v>45.000000000000007</v>
      </c>
      <c r="F926" s="369">
        <v>41</v>
      </c>
      <c r="G926" s="369">
        <v>39</v>
      </c>
      <c r="H926" s="369">
        <v>42</v>
      </c>
      <c r="I926" s="369">
        <v>51.000000000000007</v>
      </c>
      <c r="J926" s="369">
        <v>34</v>
      </c>
      <c r="K926" s="369" t="s">
        <v>71</v>
      </c>
      <c r="L926" s="369">
        <v>43</v>
      </c>
      <c r="M926" s="369">
        <v>45.000000000000007</v>
      </c>
      <c r="N926" s="369">
        <v>44.000000000000007</v>
      </c>
      <c r="O926" s="369">
        <v>32</v>
      </c>
      <c r="P926" s="369">
        <v>34</v>
      </c>
      <c r="Q926" s="369">
        <v>41</v>
      </c>
      <c r="R926" s="369">
        <v>41</v>
      </c>
      <c r="S926" s="369">
        <v>40</v>
      </c>
    </row>
    <row r="927" spans="1:19" ht="12.75" customHeight="1" x14ac:dyDescent="0.2">
      <c r="A927" s="369">
        <v>2017</v>
      </c>
      <c r="B927" s="374">
        <v>42926</v>
      </c>
      <c r="C927" s="369">
        <v>45.000000000000007</v>
      </c>
      <c r="D927" s="369">
        <v>49</v>
      </c>
      <c r="E927" s="369">
        <v>47</v>
      </c>
      <c r="F927" s="369">
        <v>45.000000000000007</v>
      </c>
      <c r="G927" s="369">
        <v>54</v>
      </c>
      <c r="H927" s="369">
        <v>46</v>
      </c>
      <c r="I927" s="369">
        <v>46</v>
      </c>
      <c r="J927" s="369">
        <v>52.000000000000007</v>
      </c>
      <c r="K927" s="369">
        <v>52.000000000000007</v>
      </c>
      <c r="L927" s="369">
        <v>56</v>
      </c>
      <c r="M927" s="369">
        <v>44.000000000000007</v>
      </c>
      <c r="N927" s="369">
        <v>39</v>
      </c>
      <c r="O927" s="369">
        <v>45.000000000000007</v>
      </c>
      <c r="P927" s="369">
        <v>52.000000000000007</v>
      </c>
      <c r="Q927" s="369">
        <v>48</v>
      </c>
      <c r="R927" s="369">
        <v>50</v>
      </c>
      <c r="S927" s="369">
        <v>55</v>
      </c>
    </row>
    <row r="928" spans="1:19" ht="12.75" customHeight="1" x14ac:dyDescent="0.2">
      <c r="A928" s="369">
        <v>2017</v>
      </c>
      <c r="B928" s="374">
        <v>42927</v>
      </c>
      <c r="C928" s="369">
        <v>53.000000000000007</v>
      </c>
      <c r="D928" s="369">
        <v>50</v>
      </c>
      <c r="E928" s="369">
        <v>47</v>
      </c>
      <c r="F928" s="369">
        <v>60</v>
      </c>
      <c r="G928" s="369">
        <v>56</v>
      </c>
      <c r="H928" s="369">
        <v>64</v>
      </c>
      <c r="I928" s="369">
        <v>64</v>
      </c>
      <c r="J928" s="369">
        <v>43</v>
      </c>
      <c r="K928" s="369">
        <v>52.000000000000007</v>
      </c>
      <c r="L928" s="369">
        <v>54</v>
      </c>
      <c r="M928" s="369">
        <v>48</v>
      </c>
      <c r="N928" s="369">
        <v>44.000000000000007</v>
      </c>
      <c r="O928" s="369">
        <v>51.000000000000007</v>
      </c>
      <c r="P928" s="369">
        <v>50</v>
      </c>
      <c r="Q928" s="369">
        <v>62</v>
      </c>
      <c r="R928" s="369" t="s">
        <v>71</v>
      </c>
      <c r="S928" s="369">
        <v>61.000000000000007</v>
      </c>
    </row>
    <row r="929" spans="1:19" ht="12.75" customHeight="1" x14ac:dyDescent="0.2">
      <c r="A929" s="369">
        <v>2017</v>
      </c>
      <c r="B929" s="374">
        <v>42928</v>
      </c>
      <c r="C929" s="369">
        <v>60</v>
      </c>
      <c r="D929" s="369">
        <v>49</v>
      </c>
      <c r="E929" s="369">
        <v>62</v>
      </c>
      <c r="F929" s="369">
        <v>49</v>
      </c>
      <c r="G929" s="369">
        <v>55</v>
      </c>
      <c r="H929" s="369">
        <v>56</v>
      </c>
      <c r="I929" s="369">
        <v>64</v>
      </c>
      <c r="J929" s="369">
        <v>44.000000000000007</v>
      </c>
      <c r="K929" s="369">
        <v>52.000000000000007</v>
      </c>
      <c r="L929" s="369">
        <v>57</v>
      </c>
      <c r="M929" s="369">
        <v>61.000000000000007</v>
      </c>
      <c r="N929" s="369">
        <v>54</v>
      </c>
      <c r="O929" s="369">
        <v>53.000000000000007</v>
      </c>
      <c r="P929" s="369">
        <v>45.000000000000007</v>
      </c>
      <c r="Q929" s="369">
        <v>60</v>
      </c>
      <c r="R929" s="369">
        <v>60</v>
      </c>
      <c r="S929" s="369">
        <v>61.000000000000007</v>
      </c>
    </row>
    <row r="930" spans="1:19" ht="12.75" customHeight="1" x14ac:dyDescent="0.2">
      <c r="A930" s="369">
        <v>2017</v>
      </c>
      <c r="B930" s="374">
        <v>42929</v>
      </c>
      <c r="C930" s="369">
        <v>58</v>
      </c>
      <c r="D930" s="369">
        <v>47</v>
      </c>
      <c r="E930" s="369">
        <v>55</v>
      </c>
      <c r="F930" s="369">
        <v>48</v>
      </c>
      <c r="G930" s="369">
        <v>53.000000000000007</v>
      </c>
      <c r="H930" s="369">
        <v>60</v>
      </c>
      <c r="I930" s="369">
        <v>70</v>
      </c>
      <c r="J930" s="369">
        <v>37.000000000000007</v>
      </c>
      <c r="K930" s="369">
        <v>45.000000000000007</v>
      </c>
      <c r="L930" s="369">
        <v>56</v>
      </c>
      <c r="M930" s="369">
        <v>58</v>
      </c>
      <c r="N930" s="369">
        <v>56</v>
      </c>
      <c r="O930" s="369">
        <v>53.000000000000007</v>
      </c>
      <c r="P930" s="369">
        <v>44.000000000000007</v>
      </c>
      <c r="Q930" s="369">
        <v>56</v>
      </c>
      <c r="R930" s="369">
        <v>54</v>
      </c>
      <c r="S930" s="369">
        <v>58</v>
      </c>
    </row>
    <row r="931" spans="1:19" ht="12.75" customHeight="1" x14ac:dyDescent="0.2">
      <c r="A931" s="369">
        <v>2017</v>
      </c>
      <c r="B931" s="374">
        <v>42930</v>
      </c>
      <c r="C931" s="369">
        <v>30</v>
      </c>
      <c r="D931" s="369">
        <v>17</v>
      </c>
      <c r="E931" s="369">
        <v>42</v>
      </c>
      <c r="F931" s="369">
        <v>23</v>
      </c>
      <c r="G931" s="369">
        <v>12</v>
      </c>
      <c r="H931" s="369">
        <v>25</v>
      </c>
      <c r="I931" s="369">
        <v>28</v>
      </c>
      <c r="J931" s="369">
        <v>11.000000000000002</v>
      </c>
      <c r="K931" s="369">
        <v>14</v>
      </c>
      <c r="L931" s="369">
        <v>18.000000000000004</v>
      </c>
      <c r="M931" s="369">
        <v>41</v>
      </c>
      <c r="N931" s="369">
        <v>24</v>
      </c>
      <c r="O931" s="369">
        <v>10</v>
      </c>
      <c r="P931" s="369">
        <v>16</v>
      </c>
      <c r="Q931" s="369">
        <v>15.000000000000002</v>
      </c>
      <c r="R931" s="369">
        <v>23</v>
      </c>
      <c r="S931" s="369">
        <v>16</v>
      </c>
    </row>
    <row r="932" spans="1:19" ht="12.75" customHeight="1" x14ac:dyDescent="0.2">
      <c r="A932" s="369">
        <v>2017</v>
      </c>
      <c r="B932" s="374">
        <v>42931</v>
      </c>
      <c r="C932" s="369">
        <v>53.000000000000007</v>
      </c>
      <c r="D932" s="369">
        <v>40</v>
      </c>
      <c r="E932" s="369">
        <v>47</v>
      </c>
      <c r="F932" s="369">
        <v>47</v>
      </c>
      <c r="G932" s="369">
        <v>38</v>
      </c>
      <c r="H932" s="369">
        <v>46</v>
      </c>
      <c r="I932" s="369">
        <v>45.000000000000007</v>
      </c>
      <c r="J932" s="369">
        <v>31</v>
      </c>
      <c r="K932" s="369">
        <v>39</v>
      </c>
      <c r="L932" s="369">
        <v>39</v>
      </c>
      <c r="M932" s="369">
        <v>48</v>
      </c>
      <c r="N932" s="369">
        <v>57</v>
      </c>
      <c r="O932" s="369">
        <v>37.000000000000007</v>
      </c>
      <c r="P932" s="369">
        <v>31</v>
      </c>
      <c r="Q932" s="369">
        <v>43</v>
      </c>
      <c r="R932" s="369">
        <v>42</v>
      </c>
      <c r="S932" s="369">
        <v>43</v>
      </c>
    </row>
    <row r="933" spans="1:19" ht="12.75" customHeight="1" x14ac:dyDescent="0.2">
      <c r="A933" s="369">
        <v>2017</v>
      </c>
      <c r="B933" s="374">
        <v>42932</v>
      </c>
      <c r="C933" s="369">
        <v>51.000000000000007</v>
      </c>
      <c r="D933" s="369">
        <v>54</v>
      </c>
      <c r="E933" s="369">
        <v>42</v>
      </c>
      <c r="F933" s="369">
        <v>48</v>
      </c>
      <c r="G933" s="369">
        <v>41</v>
      </c>
      <c r="H933" s="369">
        <v>48</v>
      </c>
      <c r="I933" s="369">
        <v>46</v>
      </c>
      <c r="J933" s="369">
        <v>36.000000000000007</v>
      </c>
      <c r="K933" s="369">
        <v>43</v>
      </c>
      <c r="L933" s="369">
        <v>58</v>
      </c>
      <c r="M933" s="369">
        <v>45.000000000000007</v>
      </c>
      <c r="N933" s="369">
        <v>45.000000000000007</v>
      </c>
      <c r="O933" s="369">
        <v>45.000000000000007</v>
      </c>
      <c r="P933" s="369">
        <v>36.000000000000007</v>
      </c>
      <c r="Q933" s="369">
        <v>41</v>
      </c>
      <c r="R933" s="369">
        <v>44.000000000000007</v>
      </c>
      <c r="S933" s="369">
        <v>42</v>
      </c>
    </row>
    <row r="934" spans="1:19" ht="12.75" customHeight="1" x14ac:dyDescent="0.2">
      <c r="A934" s="369">
        <v>2017</v>
      </c>
      <c r="B934" s="374">
        <v>42933</v>
      </c>
      <c r="C934" s="369">
        <v>47</v>
      </c>
      <c r="D934" s="369">
        <v>46</v>
      </c>
      <c r="E934" s="369">
        <v>49</v>
      </c>
      <c r="F934" s="369">
        <v>49</v>
      </c>
      <c r="G934" s="369">
        <v>56</v>
      </c>
      <c r="H934" s="369">
        <v>49</v>
      </c>
      <c r="I934" s="369">
        <v>45.000000000000007</v>
      </c>
      <c r="J934" s="369">
        <v>39</v>
      </c>
      <c r="K934" s="369">
        <v>53.000000000000007</v>
      </c>
      <c r="L934" s="369">
        <v>48</v>
      </c>
      <c r="M934" s="369">
        <v>41</v>
      </c>
      <c r="N934" s="369">
        <v>40</v>
      </c>
      <c r="O934" s="369">
        <v>36.000000000000007</v>
      </c>
      <c r="P934" s="369">
        <v>60</v>
      </c>
      <c r="Q934" s="369">
        <v>47</v>
      </c>
      <c r="R934" s="369">
        <v>50</v>
      </c>
      <c r="S934" s="369">
        <v>57</v>
      </c>
    </row>
    <row r="935" spans="1:19" ht="12.75" customHeight="1" x14ac:dyDescent="0.2">
      <c r="A935" s="369">
        <v>2017</v>
      </c>
      <c r="B935" s="374">
        <v>42934</v>
      </c>
      <c r="C935" s="369">
        <v>44.000000000000007</v>
      </c>
      <c r="D935" s="369">
        <v>44.000000000000007</v>
      </c>
      <c r="E935" s="369">
        <v>37.000000000000007</v>
      </c>
      <c r="F935" s="369">
        <v>54</v>
      </c>
      <c r="G935" s="369">
        <v>62</v>
      </c>
      <c r="H935" s="369">
        <v>48</v>
      </c>
      <c r="I935" s="369">
        <v>41</v>
      </c>
      <c r="J935" s="369">
        <v>46</v>
      </c>
      <c r="K935" s="369">
        <v>62</v>
      </c>
      <c r="L935" s="369">
        <v>56</v>
      </c>
      <c r="M935" s="369">
        <v>40</v>
      </c>
      <c r="N935" s="369">
        <v>37.000000000000007</v>
      </c>
      <c r="O935" s="369">
        <v>43</v>
      </c>
      <c r="P935" s="369">
        <v>53.000000000000007</v>
      </c>
      <c r="Q935" s="369">
        <v>66</v>
      </c>
      <c r="R935" s="369">
        <v>61.000000000000007</v>
      </c>
      <c r="S935" s="369">
        <v>70</v>
      </c>
    </row>
    <row r="936" spans="1:19" ht="12.75" customHeight="1" x14ac:dyDescent="0.2">
      <c r="A936" s="369">
        <v>2017</v>
      </c>
      <c r="B936" s="374">
        <v>42935</v>
      </c>
      <c r="C936" s="369">
        <v>61.000000000000007</v>
      </c>
      <c r="D936" s="369">
        <v>60</v>
      </c>
      <c r="E936" s="369">
        <v>42</v>
      </c>
      <c r="F936" s="369">
        <v>72.000000000000014</v>
      </c>
      <c r="G936" s="369">
        <v>62</v>
      </c>
      <c r="H936" s="369">
        <v>76</v>
      </c>
      <c r="I936" s="369">
        <v>74.000000000000014</v>
      </c>
      <c r="J936" s="369">
        <v>53.000000000000007</v>
      </c>
      <c r="K936" s="369">
        <v>65</v>
      </c>
      <c r="L936" s="369">
        <v>61.000000000000007</v>
      </c>
      <c r="M936" s="369">
        <v>47</v>
      </c>
      <c r="N936" s="369">
        <v>56</v>
      </c>
      <c r="O936" s="369">
        <v>57</v>
      </c>
      <c r="P936" s="369">
        <v>53.000000000000007</v>
      </c>
      <c r="Q936" s="369">
        <v>66</v>
      </c>
      <c r="R936" s="369">
        <v>68</v>
      </c>
      <c r="S936" s="369">
        <v>67</v>
      </c>
    </row>
    <row r="937" spans="1:19" ht="12.75" customHeight="1" x14ac:dyDescent="0.2">
      <c r="A937" s="369">
        <v>2017</v>
      </c>
      <c r="B937" s="374">
        <v>42936</v>
      </c>
      <c r="C937" s="369">
        <v>73.000000000000014</v>
      </c>
      <c r="D937" s="369">
        <v>60</v>
      </c>
      <c r="E937" s="369">
        <v>63</v>
      </c>
      <c r="F937" s="369">
        <v>58</v>
      </c>
      <c r="G937" s="369">
        <v>65</v>
      </c>
      <c r="H937" s="369">
        <v>71.000000000000014</v>
      </c>
      <c r="I937" s="369">
        <v>77</v>
      </c>
      <c r="J937" s="369">
        <v>47</v>
      </c>
      <c r="K937" s="369">
        <v>61.000000000000007</v>
      </c>
      <c r="L937" s="369">
        <v>68</v>
      </c>
      <c r="M937" s="369">
        <v>65</v>
      </c>
      <c r="N937" s="369">
        <v>64</v>
      </c>
      <c r="O937" s="369">
        <v>57</v>
      </c>
      <c r="P937" s="369">
        <v>52.000000000000007</v>
      </c>
      <c r="Q937" s="369">
        <v>67</v>
      </c>
      <c r="R937" s="369">
        <v>63</v>
      </c>
      <c r="S937" s="369">
        <v>69</v>
      </c>
    </row>
    <row r="938" spans="1:19" ht="12.75" customHeight="1" x14ac:dyDescent="0.2">
      <c r="A938" s="369">
        <v>2017</v>
      </c>
      <c r="B938" s="374">
        <v>42937</v>
      </c>
      <c r="C938" s="369">
        <v>70</v>
      </c>
      <c r="D938" s="369">
        <v>50</v>
      </c>
      <c r="E938" s="369">
        <v>66</v>
      </c>
      <c r="F938" s="369">
        <v>59.000000000000007</v>
      </c>
      <c r="G938" s="369">
        <v>50</v>
      </c>
      <c r="H938" s="369">
        <v>65</v>
      </c>
      <c r="I938" s="369">
        <v>64</v>
      </c>
      <c r="J938" s="369">
        <v>41</v>
      </c>
      <c r="K938" s="369">
        <v>52.000000000000007</v>
      </c>
      <c r="L938" s="369">
        <v>52.000000000000007</v>
      </c>
      <c r="M938" s="369">
        <v>64</v>
      </c>
      <c r="N938" s="369">
        <v>52.000000000000007</v>
      </c>
      <c r="O938" s="369">
        <v>47</v>
      </c>
      <c r="P938" s="369">
        <v>43</v>
      </c>
      <c r="Q938" s="369">
        <v>54</v>
      </c>
      <c r="R938" s="369">
        <v>54</v>
      </c>
      <c r="S938" s="369">
        <v>55</v>
      </c>
    </row>
    <row r="939" spans="1:19" ht="12.75" customHeight="1" x14ac:dyDescent="0.2">
      <c r="A939" s="369">
        <v>2017</v>
      </c>
      <c r="B939" s="374">
        <v>42938</v>
      </c>
      <c r="C939" s="369">
        <v>60</v>
      </c>
      <c r="D939" s="369">
        <v>75</v>
      </c>
      <c r="E939" s="369">
        <v>62</v>
      </c>
      <c r="F939" s="369">
        <v>76</v>
      </c>
      <c r="G939" s="369">
        <v>52.000000000000007</v>
      </c>
      <c r="H939" s="369">
        <v>66</v>
      </c>
      <c r="I939" s="369">
        <v>66</v>
      </c>
      <c r="J939" s="369">
        <v>40</v>
      </c>
      <c r="K939" s="369">
        <v>49</v>
      </c>
      <c r="L939" s="369">
        <v>67</v>
      </c>
      <c r="M939" s="369">
        <v>54</v>
      </c>
      <c r="N939" s="369">
        <v>52.000000000000007</v>
      </c>
      <c r="O939" s="369">
        <v>59.000000000000007</v>
      </c>
      <c r="P939" s="369">
        <v>49</v>
      </c>
      <c r="Q939" s="369">
        <v>59.000000000000007</v>
      </c>
      <c r="R939" s="369">
        <v>64</v>
      </c>
      <c r="S939" s="369">
        <v>55</v>
      </c>
    </row>
    <row r="940" spans="1:19" ht="12.75" customHeight="1" x14ac:dyDescent="0.2">
      <c r="A940" s="369">
        <v>2017</v>
      </c>
      <c r="B940" s="374">
        <v>42939</v>
      </c>
      <c r="C940" s="369">
        <v>49</v>
      </c>
      <c r="D940" s="369">
        <v>57</v>
      </c>
      <c r="E940" s="369">
        <v>57</v>
      </c>
      <c r="F940" s="369">
        <v>47</v>
      </c>
      <c r="G940" s="369">
        <v>54</v>
      </c>
      <c r="H940" s="369">
        <v>49</v>
      </c>
      <c r="I940" s="369">
        <v>47</v>
      </c>
      <c r="J940" s="369">
        <v>30</v>
      </c>
      <c r="K940" s="369">
        <v>49</v>
      </c>
      <c r="L940" s="369">
        <v>43</v>
      </c>
      <c r="M940" s="369">
        <v>40</v>
      </c>
      <c r="N940" s="369">
        <v>45.000000000000007</v>
      </c>
      <c r="O940" s="369">
        <v>51.000000000000007</v>
      </c>
      <c r="P940" s="369">
        <v>39</v>
      </c>
      <c r="Q940" s="369">
        <v>48</v>
      </c>
      <c r="R940" s="369">
        <v>57</v>
      </c>
      <c r="S940" s="369">
        <v>52.000000000000007</v>
      </c>
    </row>
    <row r="941" spans="1:19" ht="12.75" customHeight="1" x14ac:dyDescent="0.2">
      <c r="A941" s="369">
        <v>2017</v>
      </c>
      <c r="B941" s="374">
        <v>42940</v>
      </c>
      <c r="C941" s="369">
        <v>57</v>
      </c>
      <c r="D941" s="369">
        <v>23</v>
      </c>
      <c r="E941" s="369">
        <v>47</v>
      </c>
      <c r="F941" s="369">
        <v>52.000000000000007</v>
      </c>
      <c r="G941" s="369">
        <v>29</v>
      </c>
      <c r="H941" s="369">
        <v>54</v>
      </c>
      <c r="I941" s="369">
        <v>37.000000000000007</v>
      </c>
      <c r="J941" s="369">
        <v>21</v>
      </c>
      <c r="K941" s="369">
        <v>33</v>
      </c>
      <c r="L941" s="369">
        <v>23</v>
      </c>
      <c r="M941" s="369">
        <v>51.000000000000007</v>
      </c>
      <c r="N941" s="369">
        <v>24</v>
      </c>
      <c r="O941" s="369">
        <v>23</v>
      </c>
      <c r="P941" s="369">
        <v>24</v>
      </c>
      <c r="Q941" s="369">
        <v>35</v>
      </c>
      <c r="R941" s="369">
        <v>29</v>
      </c>
      <c r="S941" s="369">
        <v>35</v>
      </c>
    </row>
    <row r="942" spans="1:19" ht="12.75" customHeight="1" x14ac:dyDescent="0.2">
      <c r="A942" s="369">
        <v>2017</v>
      </c>
      <c r="B942" s="374">
        <v>42941</v>
      </c>
      <c r="C942" s="369">
        <v>31</v>
      </c>
      <c r="D942" s="369">
        <v>17</v>
      </c>
      <c r="E942" s="369">
        <v>35</v>
      </c>
      <c r="F942" s="369">
        <v>37.000000000000007</v>
      </c>
      <c r="G942" s="369">
        <v>21</v>
      </c>
      <c r="H942" s="369">
        <v>33</v>
      </c>
      <c r="I942" s="369">
        <v>34</v>
      </c>
      <c r="J942" s="369">
        <v>13.000000000000002</v>
      </c>
      <c r="K942" s="369">
        <v>28</v>
      </c>
      <c r="L942" s="369">
        <v>21</v>
      </c>
      <c r="M942" s="369">
        <v>31</v>
      </c>
      <c r="N942" s="369">
        <v>26.000000000000004</v>
      </c>
      <c r="O942" s="369">
        <v>20</v>
      </c>
      <c r="P942" s="369">
        <v>19</v>
      </c>
      <c r="Q942" s="369">
        <v>28</v>
      </c>
      <c r="R942" s="369">
        <v>22.000000000000004</v>
      </c>
      <c r="S942" s="369">
        <v>31</v>
      </c>
    </row>
    <row r="943" spans="1:19" ht="12.75" customHeight="1" x14ac:dyDescent="0.2">
      <c r="A943" s="369">
        <v>2017</v>
      </c>
      <c r="B943" s="374">
        <v>42942</v>
      </c>
      <c r="C943" s="369">
        <v>33</v>
      </c>
      <c r="D943" s="369">
        <v>34</v>
      </c>
      <c r="E943" s="369">
        <v>35</v>
      </c>
      <c r="F943" s="369">
        <v>37.000000000000007</v>
      </c>
      <c r="G943" s="369">
        <v>43</v>
      </c>
      <c r="H943" s="369">
        <v>36.000000000000007</v>
      </c>
      <c r="I943" s="369">
        <v>38</v>
      </c>
      <c r="J943" s="369">
        <v>29</v>
      </c>
      <c r="K943" s="369">
        <v>40</v>
      </c>
      <c r="L943" s="369">
        <v>39</v>
      </c>
      <c r="M943" s="369">
        <v>31</v>
      </c>
      <c r="N943" s="369">
        <v>33</v>
      </c>
      <c r="O943" s="369">
        <v>28</v>
      </c>
      <c r="P943" s="369">
        <v>41</v>
      </c>
      <c r="Q943" s="369">
        <v>40</v>
      </c>
      <c r="R943" s="369">
        <v>41</v>
      </c>
      <c r="S943" s="369">
        <v>44.000000000000007</v>
      </c>
    </row>
    <row r="944" spans="1:19" ht="12.75" customHeight="1" x14ac:dyDescent="0.2">
      <c r="A944" s="369">
        <v>2017</v>
      </c>
      <c r="B944" s="374">
        <v>42943</v>
      </c>
      <c r="C944" s="369">
        <v>35</v>
      </c>
      <c r="D944" s="369">
        <v>33</v>
      </c>
      <c r="E944" s="369">
        <v>39</v>
      </c>
      <c r="F944" s="369">
        <v>34</v>
      </c>
      <c r="G944" s="369">
        <v>34</v>
      </c>
      <c r="H944" s="369">
        <v>35</v>
      </c>
      <c r="I944" s="369">
        <v>34</v>
      </c>
      <c r="J944" s="369">
        <v>23</v>
      </c>
      <c r="K944" s="369">
        <v>30</v>
      </c>
      <c r="L944" s="369">
        <v>25</v>
      </c>
      <c r="M944" s="369">
        <v>33</v>
      </c>
      <c r="N944" s="369">
        <v>28</v>
      </c>
      <c r="O944" s="369">
        <v>24</v>
      </c>
      <c r="P944" s="369">
        <v>31</v>
      </c>
      <c r="Q944" s="369">
        <v>37.000000000000007</v>
      </c>
      <c r="R944" s="369">
        <v>46</v>
      </c>
      <c r="S944" s="369" t="s">
        <v>71</v>
      </c>
    </row>
    <row r="945" spans="1:19" ht="12.75" customHeight="1" x14ac:dyDescent="0.2">
      <c r="A945" s="369">
        <v>2017</v>
      </c>
      <c r="B945" s="374">
        <v>42944</v>
      </c>
      <c r="C945" s="369">
        <v>41</v>
      </c>
      <c r="D945" s="369">
        <v>58</v>
      </c>
      <c r="E945" s="369">
        <v>44.000000000000007</v>
      </c>
      <c r="F945" s="369">
        <v>49</v>
      </c>
      <c r="G945" s="369">
        <v>50</v>
      </c>
      <c r="H945" s="369">
        <v>44.000000000000007</v>
      </c>
      <c r="I945" s="369">
        <v>52.000000000000007</v>
      </c>
      <c r="J945" s="369">
        <v>25</v>
      </c>
      <c r="K945" s="369">
        <v>64</v>
      </c>
      <c r="L945" s="369">
        <v>57</v>
      </c>
      <c r="M945" s="369">
        <v>43</v>
      </c>
      <c r="N945" s="369">
        <v>39</v>
      </c>
      <c r="O945" s="369">
        <v>50</v>
      </c>
      <c r="P945" s="369">
        <v>40</v>
      </c>
      <c r="Q945" s="369">
        <v>60</v>
      </c>
      <c r="R945" s="369">
        <v>60</v>
      </c>
      <c r="S945" s="369" t="s">
        <v>71</v>
      </c>
    </row>
    <row r="946" spans="1:19" ht="12.75" customHeight="1" x14ac:dyDescent="0.2">
      <c r="A946" s="369">
        <v>2017</v>
      </c>
      <c r="B946" s="374">
        <v>42945</v>
      </c>
      <c r="C946" s="369">
        <v>30</v>
      </c>
      <c r="D946" s="369">
        <v>27</v>
      </c>
      <c r="E946" s="369">
        <v>30</v>
      </c>
      <c r="F946" s="369">
        <v>30</v>
      </c>
      <c r="G946" s="369">
        <v>33</v>
      </c>
      <c r="H946" s="369">
        <v>29</v>
      </c>
      <c r="I946" s="369">
        <v>28</v>
      </c>
      <c r="J946" s="369">
        <v>25</v>
      </c>
      <c r="K946" s="369">
        <v>30</v>
      </c>
      <c r="L946" s="369">
        <v>25</v>
      </c>
      <c r="M946" s="369">
        <v>30</v>
      </c>
      <c r="N946" s="369">
        <v>24</v>
      </c>
      <c r="O946" s="369">
        <v>24</v>
      </c>
      <c r="P946" s="369">
        <v>29</v>
      </c>
      <c r="Q946" s="369">
        <v>29</v>
      </c>
      <c r="R946" s="369">
        <v>30</v>
      </c>
      <c r="S946" s="369">
        <v>31</v>
      </c>
    </row>
    <row r="947" spans="1:19" ht="12.75" customHeight="1" x14ac:dyDescent="0.2">
      <c r="A947" s="369">
        <v>2017</v>
      </c>
      <c r="B947" s="374">
        <v>42946</v>
      </c>
      <c r="C947" s="369">
        <v>38</v>
      </c>
      <c r="D947" s="369">
        <v>41</v>
      </c>
      <c r="E947" s="369">
        <v>31</v>
      </c>
      <c r="F947" s="369">
        <v>37.000000000000007</v>
      </c>
      <c r="G947" s="369">
        <v>35</v>
      </c>
      <c r="H947" s="369">
        <v>40</v>
      </c>
      <c r="I947" s="369">
        <v>49</v>
      </c>
      <c r="J947" s="369">
        <v>24</v>
      </c>
      <c r="K947" s="369">
        <v>35</v>
      </c>
      <c r="L947" s="369">
        <v>37.000000000000007</v>
      </c>
      <c r="M947" s="369">
        <v>34</v>
      </c>
      <c r="N947" s="369">
        <v>38</v>
      </c>
      <c r="O947" s="369">
        <v>35</v>
      </c>
      <c r="P947" s="369">
        <v>34</v>
      </c>
      <c r="Q947" s="369">
        <v>36.000000000000007</v>
      </c>
      <c r="R947" s="369">
        <v>40</v>
      </c>
      <c r="S947" s="369" t="s">
        <v>71</v>
      </c>
    </row>
    <row r="948" spans="1:19" ht="12.75" customHeight="1" x14ac:dyDescent="0.2">
      <c r="A948" s="369">
        <v>2017</v>
      </c>
      <c r="B948" s="374">
        <v>42947</v>
      </c>
      <c r="C948" s="369">
        <v>51.000000000000007</v>
      </c>
      <c r="D948" s="369">
        <v>60</v>
      </c>
      <c r="E948" s="369">
        <v>43</v>
      </c>
      <c r="F948" s="369">
        <v>48</v>
      </c>
      <c r="G948" s="369">
        <v>36.000000000000007</v>
      </c>
      <c r="H948" s="369">
        <v>49</v>
      </c>
      <c r="I948" s="369">
        <v>44.000000000000007</v>
      </c>
      <c r="J948" s="369">
        <v>33</v>
      </c>
      <c r="K948" s="369">
        <v>39</v>
      </c>
      <c r="L948" s="369">
        <v>49</v>
      </c>
      <c r="M948" s="369">
        <v>49</v>
      </c>
      <c r="N948" s="369">
        <v>54</v>
      </c>
      <c r="O948" s="369">
        <v>35</v>
      </c>
      <c r="P948" s="369">
        <v>33</v>
      </c>
      <c r="Q948" s="369">
        <v>35</v>
      </c>
      <c r="R948" s="369">
        <v>39</v>
      </c>
      <c r="S948" s="369">
        <v>40</v>
      </c>
    </row>
    <row r="949" spans="1:19" ht="12.75" customHeight="1" x14ac:dyDescent="0.2">
      <c r="A949" s="369">
        <v>2017</v>
      </c>
      <c r="B949" s="374">
        <v>42948</v>
      </c>
      <c r="C949" s="369">
        <v>48</v>
      </c>
      <c r="D949" s="369">
        <v>72.000000000000014</v>
      </c>
      <c r="E949" s="369">
        <v>67</v>
      </c>
      <c r="F949" s="369">
        <v>67</v>
      </c>
      <c r="G949" s="369">
        <v>40</v>
      </c>
      <c r="H949" s="369">
        <v>58</v>
      </c>
      <c r="I949" s="369">
        <v>54</v>
      </c>
      <c r="J949" s="369">
        <v>30</v>
      </c>
      <c r="K949" s="369">
        <v>43</v>
      </c>
      <c r="L949" s="369">
        <v>67</v>
      </c>
      <c r="M949" s="369">
        <v>49</v>
      </c>
      <c r="N949" s="369">
        <v>60</v>
      </c>
      <c r="O949" s="369">
        <v>50</v>
      </c>
      <c r="P949" s="369">
        <v>36.000000000000007</v>
      </c>
      <c r="Q949" s="369">
        <v>51.000000000000007</v>
      </c>
      <c r="R949" s="369">
        <v>50</v>
      </c>
      <c r="S949" s="369">
        <v>47</v>
      </c>
    </row>
    <row r="950" spans="1:19" ht="12.75" customHeight="1" x14ac:dyDescent="0.2">
      <c r="A950" s="369">
        <v>2017</v>
      </c>
      <c r="B950" s="374">
        <v>42949</v>
      </c>
      <c r="C950" s="369">
        <v>48</v>
      </c>
      <c r="D950" s="369">
        <v>33</v>
      </c>
      <c r="E950" s="369">
        <v>56</v>
      </c>
      <c r="F950" s="369">
        <v>49</v>
      </c>
      <c r="G950" s="369">
        <v>50</v>
      </c>
      <c r="H950" s="369">
        <v>49</v>
      </c>
      <c r="I950" s="369">
        <v>47</v>
      </c>
      <c r="J950" s="369">
        <v>37.000000000000007</v>
      </c>
      <c r="K950" s="369">
        <v>46</v>
      </c>
      <c r="L950" s="369">
        <v>39</v>
      </c>
      <c r="M950" s="369">
        <v>50</v>
      </c>
      <c r="N950" s="369">
        <v>40</v>
      </c>
      <c r="O950" s="369">
        <v>34</v>
      </c>
      <c r="P950" s="369">
        <v>46</v>
      </c>
      <c r="Q950" s="369">
        <v>42</v>
      </c>
      <c r="R950" s="369">
        <v>51.000000000000007</v>
      </c>
      <c r="S950" s="369" t="s">
        <v>71</v>
      </c>
    </row>
    <row r="951" spans="1:19" ht="12.75" customHeight="1" x14ac:dyDescent="0.2">
      <c r="A951" s="369">
        <v>2017</v>
      </c>
      <c r="B951" s="374">
        <v>42950</v>
      </c>
      <c r="C951" s="369">
        <v>43</v>
      </c>
      <c r="D951" s="369">
        <v>54</v>
      </c>
      <c r="E951" s="369">
        <v>42</v>
      </c>
      <c r="F951" s="369">
        <v>52.000000000000007</v>
      </c>
      <c r="G951" s="369">
        <v>58</v>
      </c>
      <c r="H951" s="369">
        <v>48</v>
      </c>
      <c r="I951" s="369">
        <v>43</v>
      </c>
      <c r="J951" s="369">
        <v>49</v>
      </c>
      <c r="K951" s="369">
        <v>55</v>
      </c>
      <c r="L951" s="369">
        <v>51.000000000000007</v>
      </c>
      <c r="M951" s="369">
        <v>47</v>
      </c>
      <c r="N951" s="369">
        <v>39</v>
      </c>
      <c r="O951" s="369">
        <v>46</v>
      </c>
      <c r="P951" s="369">
        <v>66</v>
      </c>
      <c r="Q951" s="369">
        <v>51.000000000000007</v>
      </c>
      <c r="R951" s="369">
        <v>51.000000000000007</v>
      </c>
      <c r="S951" s="369">
        <v>55</v>
      </c>
    </row>
    <row r="952" spans="1:19" ht="12.75" customHeight="1" x14ac:dyDescent="0.2">
      <c r="A952" s="369">
        <v>2017</v>
      </c>
      <c r="B952" s="374">
        <v>42951</v>
      </c>
      <c r="C952" s="369">
        <v>37.000000000000007</v>
      </c>
      <c r="D952" s="369">
        <v>30</v>
      </c>
      <c r="E952" s="369">
        <v>37.000000000000007</v>
      </c>
      <c r="F952" s="369">
        <v>42</v>
      </c>
      <c r="G952" s="369">
        <v>44.000000000000007</v>
      </c>
      <c r="H952" s="369">
        <v>38</v>
      </c>
      <c r="I952" s="369">
        <v>37.000000000000007</v>
      </c>
      <c r="J952" s="369">
        <v>38</v>
      </c>
      <c r="K952" s="369">
        <v>43</v>
      </c>
      <c r="L952" s="369">
        <v>30</v>
      </c>
      <c r="M952" s="369">
        <v>39</v>
      </c>
      <c r="N952" s="369">
        <v>23</v>
      </c>
      <c r="O952" s="369">
        <v>23</v>
      </c>
      <c r="P952" s="369">
        <v>44.000000000000007</v>
      </c>
      <c r="Q952" s="369">
        <v>40</v>
      </c>
      <c r="R952" s="369">
        <v>39</v>
      </c>
      <c r="S952" s="369">
        <v>43</v>
      </c>
    </row>
    <row r="953" spans="1:19" ht="12.75" customHeight="1" x14ac:dyDescent="0.2">
      <c r="A953" s="369">
        <v>2017</v>
      </c>
      <c r="B953" s="374">
        <v>42952</v>
      </c>
      <c r="C953" s="369">
        <v>38</v>
      </c>
      <c r="D953" s="369">
        <v>36.000000000000007</v>
      </c>
      <c r="E953" s="369">
        <v>41</v>
      </c>
      <c r="F953" s="369">
        <v>35</v>
      </c>
      <c r="G953" s="369">
        <v>33</v>
      </c>
      <c r="H953" s="369">
        <v>35</v>
      </c>
      <c r="I953" s="369">
        <v>35</v>
      </c>
      <c r="J953" s="369">
        <v>29</v>
      </c>
      <c r="K953" s="369">
        <v>32</v>
      </c>
      <c r="L953" s="369">
        <v>38</v>
      </c>
      <c r="M953" s="369">
        <v>38</v>
      </c>
      <c r="N953" s="369">
        <v>29</v>
      </c>
      <c r="O953" s="369">
        <v>32</v>
      </c>
      <c r="P953" s="369">
        <v>31</v>
      </c>
      <c r="Q953" s="369">
        <v>32</v>
      </c>
      <c r="R953" s="369">
        <v>34</v>
      </c>
      <c r="S953" s="369">
        <v>32</v>
      </c>
    </row>
    <row r="954" spans="1:19" ht="12.75" customHeight="1" x14ac:dyDescent="0.2">
      <c r="A954" s="369">
        <v>2017</v>
      </c>
      <c r="B954" s="374">
        <v>42953</v>
      </c>
      <c r="C954" s="369">
        <v>39</v>
      </c>
      <c r="D954" s="369">
        <v>30</v>
      </c>
      <c r="E954" s="369">
        <v>36.000000000000007</v>
      </c>
      <c r="F954" s="369">
        <v>34</v>
      </c>
      <c r="G954" s="369">
        <v>30</v>
      </c>
      <c r="H954" s="369">
        <v>34</v>
      </c>
      <c r="I954" s="369">
        <v>34</v>
      </c>
      <c r="J954" s="369">
        <v>25</v>
      </c>
      <c r="K954" s="369">
        <v>30</v>
      </c>
      <c r="L954" s="369">
        <v>30</v>
      </c>
      <c r="M954" s="369">
        <v>39</v>
      </c>
      <c r="N954" s="369">
        <v>28</v>
      </c>
      <c r="O954" s="369">
        <v>27</v>
      </c>
      <c r="P954" s="369">
        <v>27</v>
      </c>
      <c r="Q954" s="369">
        <v>30</v>
      </c>
      <c r="R954" s="369">
        <v>31</v>
      </c>
      <c r="S954" s="369">
        <v>30</v>
      </c>
    </row>
    <row r="955" spans="1:19" ht="12.75" customHeight="1" x14ac:dyDescent="0.2">
      <c r="A955" s="369">
        <v>2017</v>
      </c>
      <c r="B955" s="374">
        <v>42954</v>
      </c>
      <c r="C955" s="369">
        <v>35</v>
      </c>
      <c r="D955" s="369">
        <v>26.000000000000004</v>
      </c>
      <c r="E955" s="369">
        <v>38</v>
      </c>
      <c r="F955" s="369">
        <v>28</v>
      </c>
      <c r="G955" s="369">
        <v>27</v>
      </c>
      <c r="H955" s="369">
        <v>27</v>
      </c>
      <c r="I955" s="369">
        <v>31</v>
      </c>
      <c r="J955" s="369">
        <v>8</v>
      </c>
      <c r="K955" s="369">
        <v>20</v>
      </c>
      <c r="L955" s="369">
        <v>20</v>
      </c>
      <c r="M955" s="369">
        <v>33</v>
      </c>
      <c r="N955" s="369">
        <v>28</v>
      </c>
      <c r="O955" s="369">
        <v>19</v>
      </c>
      <c r="P955" s="369">
        <v>26.000000000000004</v>
      </c>
      <c r="Q955" s="369">
        <v>25</v>
      </c>
      <c r="R955" s="369">
        <v>26.000000000000004</v>
      </c>
      <c r="S955" s="369">
        <v>28</v>
      </c>
    </row>
    <row r="956" spans="1:19" ht="12.75" customHeight="1" x14ac:dyDescent="0.2">
      <c r="A956" s="369">
        <v>2017</v>
      </c>
      <c r="B956" s="374">
        <v>42955</v>
      </c>
      <c r="C956" s="369">
        <v>36.000000000000007</v>
      </c>
      <c r="D956" s="369">
        <v>37.000000000000007</v>
      </c>
      <c r="E956" s="369">
        <v>38</v>
      </c>
      <c r="F956" s="369">
        <v>43</v>
      </c>
      <c r="G956" s="369">
        <v>35</v>
      </c>
      <c r="H956" s="369">
        <v>39</v>
      </c>
      <c r="I956" s="369">
        <v>37.000000000000007</v>
      </c>
      <c r="J956" s="369">
        <v>29</v>
      </c>
      <c r="K956" s="369">
        <v>34</v>
      </c>
      <c r="L956" s="369">
        <v>37.000000000000007</v>
      </c>
      <c r="M956" s="369">
        <v>38</v>
      </c>
      <c r="N956" s="369">
        <v>40</v>
      </c>
      <c r="O956" s="369">
        <v>36.000000000000007</v>
      </c>
      <c r="P956" s="369">
        <v>30</v>
      </c>
      <c r="Q956" s="369">
        <v>33</v>
      </c>
      <c r="R956" s="369">
        <v>36.000000000000007</v>
      </c>
      <c r="S956" s="369">
        <v>34</v>
      </c>
    </row>
    <row r="957" spans="1:19" ht="12.75" customHeight="1" x14ac:dyDescent="0.2">
      <c r="A957" s="369">
        <v>2017</v>
      </c>
      <c r="B957" s="374">
        <v>42956</v>
      </c>
      <c r="C957" s="369">
        <v>48</v>
      </c>
      <c r="D957" s="369">
        <v>62</v>
      </c>
      <c r="E957" s="369">
        <v>50</v>
      </c>
      <c r="F957" s="369">
        <v>65</v>
      </c>
      <c r="G957" s="369">
        <v>42</v>
      </c>
      <c r="H957" s="369">
        <v>66</v>
      </c>
      <c r="I957" s="369">
        <v>50</v>
      </c>
      <c r="J957" s="369">
        <v>45.000000000000007</v>
      </c>
      <c r="K957" s="369">
        <v>42</v>
      </c>
      <c r="L957" s="369">
        <v>63</v>
      </c>
      <c r="M957" s="369">
        <v>46</v>
      </c>
      <c r="N957" s="369">
        <v>45.000000000000007</v>
      </c>
      <c r="O957" s="369">
        <v>55</v>
      </c>
      <c r="P957" s="369">
        <v>42</v>
      </c>
      <c r="Q957" s="369">
        <v>42</v>
      </c>
      <c r="R957" s="369">
        <v>49</v>
      </c>
      <c r="S957" s="369">
        <v>39</v>
      </c>
    </row>
    <row r="958" spans="1:19" ht="12.75" customHeight="1" x14ac:dyDescent="0.2">
      <c r="A958" s="369">
        <v>2017</v>
      </c>
      <c r="B958" s="374">
        <v>42957</v>
      </c>
      <c r="C958" s="369">
        <v>53.000000000000007</v>
      </c>
      <c r="D958" s="369">
        <v>54</v>
      </c>
      <c r="E958" s="369">
        <v>53.000000000000007</v>
      </c>
      <c r="F958" s="369">
        <v>56</v>
      </c>
      <c r="G958" s="369">
        <v>61.000000000000007</v>
      </c>
      <c r="H958" s="369">
        <v>56</v>
      </c>
      <c r="I958" s="369">
        <v>54</v>
      </c>
      <c r="J958" s="369">
        <v>48</v>
      </c>
      <c r="K958" s="369">
        <v>55</v>
      </c>
      <c r="L958" s="369">
        <v>51.000000000000007</v>
      </c>
      <c r="M958" s="369">
        <v>50</v>
      </c>
      <c r="N958" s="369">
        <v>45.000000000000007</v>
      </c>
      <c r="O958" s="369">
        <v>47</v>
      </c>
      <c r="P958" s="369">
        <v>58</v>
      </c>
      <c r="Q958" s="369">
        <v>53.000000000000007</v>
      </c>
      <c r="R958" s="369">
        <v>57</v>
      </c>
      <c r="S958" s="369">
        <v>59.000000000000007</v>
      </c>
    </row>
    <row r="959" spans="1:19" ht="12.75" customHeight="1" x14ac:dyDescent="0.2">
      <c r="A959" s="369">
        <v>2017</v>
      </c>
      <c r="B959" s="374">
        <v>42958</v>
      </c>
      <c r="C959" s="369">
        <v>45.000000000000007</v>
      </c>
      <c r="D959" s="369">
        <v>44.000000000000007</v>
      </c>
      <c r="E959" s="369">
        <v>44.000000000000007</v>
      </c>
      <c r="F959" s="369">
        <v>47</v>
      </c>
      <c r="G959" s="369">
        <v>50</v>
      </c>
      <c r="H959" s="369">
        <v>45.000000000000007</v>
      </c>
      <c r="I959" s="369">
        <v>42</v>
      </c>
      <c r="J959" s="369">
        <v>38</v>
      </c>
      <c r="K959" s="369">
        <v>51.000000000000007</v>
      </c>
      <c r="L959" s="369">
        <v>46</v>
      </c>
      <c r="M959" s="369">
        <v>44.000000000000007</v>
      </c>
      <c r="N959" s="369">
        <v>35</v>
      </c>
      <c r="O959" s="369">
        <v>40</v>
      </c>
      <c r="P959" s="369">
        <v>50</v>
      </c>
      <c r="Q959" s="369">
        <v>46</v>
      </c>
      <c r="R959" s="369">
        <v>47</v>
      </c>
      <c r="S959" s="369">
        <v>51.000000000000007</v>
      </c>
    </row>
    <row r="960" spans="1:19" ht="12.75" customHeight="1" x14ac:dyDescent="0.2">
      <c r="A960" s="369">
        <v>2017</v>
      </c>
      <c r="B960" s="374">
        <v>42959</v>
      </c>
      <c r="C960" s="369">
        <v>25</v>
      </c>
      <c r="D960" s="369">
        <v>35</v>
      </c>
      <c r="E960" s="369">
        <v>32</v>
      </c>
      <c r="F960" s="369">
        <v>33</v>
      </c>
      <c r="G960" s="369">
        <v>38</v>
      </c>
      <c r="H960" s="369">
        <v>30</v>
      </c>
      <c r="I960" s="369">
        <v>27</v>
      </c>
      <c r="J960" s="369">
        <v>33</v>
      </c>
      <c r="K960" s="369">
        <v>39</v>
      </c>
      <c r="L960" s="369">
        <v>38</v>
      </c>
      <c r="M960" s="369">
        <v>27</v>
      </c>
      <c r="N960" s="369">
        <v>29</v>
      </c>
      <c r="O960" s="369">
        <v>34</v>
      </c>
      <c r="P960" s="369">
        <v>44.000000000000007</v>
      </c>
      <c r="Q960" s="369">
        <v>32</v>
      </c>
      <c r="R960" s="369">
        <v>37.000000000000007</v>
      </c>
      <c r="S960" s="369">
        <v>39</v>
      </c>
    </row>
    <row r="961" spans="1:19" ht="12.75" customHeight="1" x14ac:dyDescent="0.2">
      <c r="A961" s="369">
        <v>2017</v>
      </c>
      <c r="B961" s="374">
        <v>42960</v>
      </c>
      <c r="C961" s="369">
        <v>50</v>
      </c>
      <c r="D961" s="369">
        <v>42</v>
      </c>
      <c r="E961" s="369">
        <v>47</v>
      </c>
      <c r="F961" s="369">
        <v>47</v>
      </c>
      <c r="G961" s="369">
        <v>40</v>
      </c>
      <c r="H961" s="369">
        <v>44.000000000000007</v>
      </c>
      <c r="I961" s="369">
        <v>44.000000000000007</v>
      </c>
      <c r="J961" s="369">
        <v>35</v>
      </c>
      <c r="K961" s="369">
        <v>40</v>
      </c>
      <c r="L961" s="369">
        <v>42</v>
      </c>
      <c r="M961" s="369">
        <v>50</v>
      </c>
      <c r="N961" s="369">
        <v>40</v>
      </c>
      <c r="O961" s="369">
        <v>40</v>
      </c>
      <c r="P961" s="369">
        <v>36.000000000000007</v>
      </c>
      <c r="Q961" s="369">
        <v>42</v>
      </c>
      <c r="R961" s="369">
        <v>41</v>
      </c>
      <c r="S961" s="369">
        <v>44.000000000000007</v>
      </c>
    </row>
    <row r="962" spans="1:19" ht="12.75" customHeight="1" x14ac:dyDescent="0.2">
      <c r="A962" s="369">
        <v>2017</v>
      </c>
      <c r="B962" s="374">
        <v>42961</v>
      </c>
      <c r="C962" s="369">
        <v>44.000000000000007</v>
      </c>
      <c r="D962" s="369">
        <v>44.000000000000007</v>
      </c>
      <c r="E962" s="369">
        <v>58</v>
      </c>
      <c r="F962" s="369">
        <v>52.000000000000007</v>
      </c>
      <c r="G962" s="369">
        <v>40</v>
      </c>
      <c r="H962" s="369">
        <v>45.000000000000007</v>
      </c>
      <c r="I962" s="369">
        <v>42</v>
      </c>
      <c r="J962" s="369">
        <v>32</v>
      </c>
      <c r="K962" s="369">
        <v>32</v>
      </c>
      <c r="L962" s="369">
        <v>46</v>
      </c>
      <c r="M962" s="369">
        <v>40</v>
      </c>
      <c r="N962" s="369">
        <v>44.000000000000007</v>
      </c>
      <c r="O962" s="369">
        <v>45.000000000000007</v>
      </c>
      <c r="P962" s="369">
        <v>49</v>
      </c>
      <c r="Q962" s="369">
        <v>39</v>
      </c>
      <c r="R962" s="369">
        <v>44.000000000000007</v>
      </c>
      <c r="S962" s="369">
        <v>40</v>
      </c>
    </row>
    <row r="963" spans="1:19" ht="12.75" customHeight="1" x14ac:dyDescent="0.2">
      <c r="A963" s="369">
        <v>2017</v>
      </c>
      <c r="B963" s="374">
        <v>42962</v>
      </c>
      <c r="C963" s="369">
        <v>20</v>
      </c>
      <c r="D963" s="369">
        <v>37.000000000000007</v>
      </c>
      <c r="E963" s="369">
        <v>30</v>
      </c>
      <c r="F963" s="369">
        <v>21</v>
      </c>
      <c r="G963" s="369">
        <v>32</v>
      </c>
      <c r="H963" s="369">
        <v>20</v>
      </c>
      <c r="I963" s="369">
        <v>29</v>
      </c>
      <c r="J963" s="369">
        <v>23</v>
      </c>
      <c r="K963" s="369">
        <v>25</v>
      </c>
      <c r="L963" s="369">
        <v>28</v>
      </c>
      <c r="M963" s="369">
        <v>18.000000000000004</v>
      </c>
      <c r="N963" s="369">
        <v>38</v>
      </c>
      <c r="O963" s="369">
        <v>29</v>
      </c>
      <c r="P963" s="369">
        <v>32</v>
      </c>
      <c r="Q963" s="369">
        <v>26.000000000000004</v>
      </c>
      <c r="R963" s="369">
        <v>27</v>
      </c>
      <c r="S963" s="369" t="s">
        <v>71</v>
      </c>
    </row>
    <row r="964" spans="1:19" ht="12.75" customHeight="1" x14ac:dyDescent="0.2">
      <c r="A964" s="369">
        <v>2017</v>
      </c>
      <c r="B964" s="374">
        <v>42963</v>
      </c>
      <c r="C964" s="369">
        <v>50</v>
      </c>
      <c r="D964" s="369">
        <v>48</v>
      </c>
      <c r="E964" s="369">
        <v>56</v>
      </c>
      <c r="F964" s="369">
        <v>59.000000000000007</v>
      </c>
      <c r="G964" s="369">
        <v>45.000000000000007</v>
      </c>
      <c r="H964" s="369">
        <v>58</v>
      </c>
      <c r="I964" s="369">
        <v>53.000000000000007</v>
      </c>
      <c r="J964" s="369">
        <v>36.000000000000007</v>
      </c>
      <c r="K964" s="369">
        <v>46</v>
      </c>
      <c r="L964" s="369">
        <v>52.000000000000007</v>
      </c>
      <c r="M964" s="369">
        <v>56</v>
      </c>
      <c r="N964" s="369">
        <v>60</v>
      </c>
      <c r="O964" s="369">
        <v>47</v>
      </c>
      <c r="P964" s="369">
        <v>41</v>
      </c>
      <c r="Q964" s="369">
        <v>50</v>
      </c>
      <c r="R964" s="369">
        <v>50</v>
      </c>
      <c r="S964" s="369">
        <v>51.000000000000007</v>
      </c>
    </row>
    <row r="965" spans="1:19" ht="12.75" customHeight="1" x14ac:dyDescent="0.2">
      <c r="A965" s="369">
        <v>2017</v>
      </c>
      <c r="B965" s="374">
        <v>42964</v>
      </c>
      <c r="C965" s="369">
        <v>54</v>
      </c>
      <c r="D965" s="369">
        <v>35</v>
      </c>
      <c r="E965" s="369">
        <v>56</v>
      </c>
      <c r="F965" s="369">
        <v>61.000000000000007</v>
      </c>
      <c r="G965" s="369">
        <v>58</v>
      </c>
      <c r="H965" s="369">
        <v>56</v>
      </c>
      <c r="I965" s="369">
        <v>51.000000000000007</v>
      </c>
      <c r="J965" s="369">
        <v>47</v>
      </c>
      <c r="K965" s="369">
        <v>50</v>
      </c>
      <c r="L965" s="369">
        <v>41</v>
      </c>
      <c r="M965" s="369">
        <v>52.000000000000007</v>
      </c>
      <c r="N965" s="369">
        <v>34</v>
      </c>
      <c r="O965" s="369">
        <v>30</v>
      </c>
      <c r="P965" s="369">
        <v>56</v>
      </c>
      <c r="Q965" s="369">
        <v>51.000000000000007</v>
      </c>
      <c r="R965" s="369">
        <v>42</v>
      </c>
      <c r="S965" s="369">
        <v>60</v>
      </c>
    </row>
    <row r="966" spans="1:19" ht="12.75" customHeight="1" x14ac:dyDescent="0.2">
      <c r="A966" s="369">
        <v>2017</v>
      </c>
      <c r="B966" s="374">
        <v>42965</v>
      </c>
      <c r="C966" s="369">
        <v>34</v>
      </c>
      <c r="D966" s="369">
        <v>25</v>
      </c>
      <c r="E966" s="369">
        <v>35</v>
      </c>
      <c r="F966" s="369">
        <v>29</v>
      </c>
      <c r="G966" s="369">
        <v>31</v>
      </c>
      <c r="H966" s="369">
        <v>29</v>
      </c>
      <c r="I966" s="369">
        <v>29</v>
      </c>
      <c r="J966" s="369">
        <v>21</v>
      </c>
      <c r="K966" s="369">
        <v>26.000000000000004</v>
      </c>
      <c r="L966" s="369">
        <v>23</v>
      </c>
      <c r="M966" s="369">
        <v>34</v>
      </c>
      <c r="N966" s="369">
        <v>26.000000000000004</v>
      </c>
      <c r="O966" s="369">
        <v>21</v>
      </c>
      <c r="P966" s="369">
        <v>30</v>
      </c>
      <c r="Q966" s="369">
        <v>28</v>
      </c>
      <c r="R966" s="369">
        <v>29</v>
      </c>
      <c r="S966" s="369">
        <v>32</v>
      </c>
    </row>
    <row r="967" spans="1:19" ht="12.75" customHeight="1" x14ac:dyDescent="0.2">
      <c r="A967" s="369">
        <v>2017</v>
      </c>
      <c r="B967" s="374">
        <v>42966</v>
      </c>
      <c r="C967" s="369">
        <v>53.000000000000007</v>
      </c>
      <c r="D967" s="369">
        <v>49</v>
      </c>
      <c r="E967" s="369">
        <v>45.000000000000007</v>
      </c>
      <c r="F967" s="369">
        <v>49</v>
      </c>
      <c r="G967" s="369">
        <v>51.000000000000007</v>
      </c>
      <c r="H967" s="369">
        <v>51.000000000000007</v>
      </c>
      <c r="I967" s="369">
        <v>54</v>
      </c>
      <c r="J967" s="369">
        <v>40</v>
      </c>
      <c r="K967" s="369">
        <v>48</v>
      </c>
      <c r="L967" s="369">
        <v>49</v>
      </c>
      <c r="M967" s="369">
        <v>49</v>
      </c>
      <c r="N967" s="369">
        <v>45.000000000000007</v>
      </c>
      <c r="O967" s="369">
        <v>51.000000000000007</v>
      </c>
      <c r="P967" s="369">
        <v>44.000000000000007</v>
      </c>
      <c r="Q967" s="369">
        <v>49</v>
      </c>
      <c r="R967" s="369">
        <v>49</v>
      </c>
      <c r="S967" s="369">
        <v>50</v>
      </c>
    </row>
    <row r="968" spans="1:19" ht="12.75" customHeight="1" x14ac:dyDescent="0.2">
      <c r="A968" s="369">
        <v>2017</v>
      </c>
      <c r="B968" s="374">
        <v>42967</v>
      </c>
      <c r="C968" s="369">
        <v>44.000000000000007</v>
      </c>
      <c r="D968" s="369">
        <v>32</v>
      </c>
      <c r="E968" s="369">
        <v>43</v>
      </c>
      <c r="F968" s="369">
        <v>43</v>
      </c>
      <c r="G968" s="369">
        <v>32</v>
      </c>
      <c r="H968" s="369">
        <v>39</v>
      </c>
      <c r="I968" s="369">
        <v>38</v>
      </c>
      <c r="J968" s="369">
        <v>29</v>
      </c>
      <c r="K968" s="369">
        <v>33</v>
      </c>
      <c r="L968" s="369">
        <v>30</v>
      </c>
      <c r="M968" s="369">
        <v>42</v>
      </c>
      <c r="N968" s="369">
        <v>31</v>
      </c>
      <c r="O968" s="369">
        <v>31</v>
      </c>
      <c r="P968" s="369">
        <v>30</v>
      </c>
      <c r="Q968" s="369">
        <v>35</v>
      </c>
      <c r="R968" s="369">
        <v>33</v>
      </c>
      <c r="S968" s="369">
        <v>35</v>
      </c>
    </row>
    <row r="969" spans="1:19" ht="12.75" customHeight="1" x14ac:dyDescent="0.2">
      <c r="A969" s="369">
        <v>2017</v>
      </c>
      <c r="B969" s="374">
        <v>42968</v>
      </c>
      <c r="C969" s="369">
        <v>46</v>
      </c>
      <c r="D969" s="369">
        <v>57</v>
      </c>
      <c r="E969" s="369">
        <v>47</v>
      </c>
      <c r="F969" s="369">
        <v>44.000000000000007</v>
      </c>
      <c r="G969" s="369">
        <v>58</v>
      </c>
      <c r="H969" s="369">
        <v>48</v>
      </c>
      <c r="I969" s="369">
        <v>43</v>
      </c>
      <c r="J969" s="369">
        <v>46</v>
      </c>
      <c r="K969" s="369">
        <v>59.000000000000007</v>
      </c>
      <c r="L969" s="369">
        <v>59.000000000000007</v>
      </c>
      <c r="M969" s="369">
        <v>46</v>
      </c>
      <c r="N969" s="369">
        <v>43</v>
      </c>
      <c r="O969" s="369">
        <v>58</v>
      </c>
      <c r="P969" s="369">
        <v>56</v>
      </c>
      <c r="Q969" s="369">
        <v>58</v>
      </c>
      <c r="R969" s="369">
        <v>59.000000000000007</v>
      </c>
      <c r="S969" s="369" t="s">
        <v>71</v>
      </c>
    </row>
    <row r="970" spans="1:19" ht="12.75" customHeight="1" x14ac:dyDescent="0.2">
      <c r="A970" s="369">
        <v>2017</v>
      </c>
      <c r="B970" s="374">
        <v>42969</v>
      </c>
      <c r="C970" s="369">
        <v>46</v>
      </c>
      <c r="D970" s="369">
        <v>50</v>
      </c>
      <c r="E970" s="369">
        <v>35</v>
      </c>
      <c r="F970" s="369">
        <v>46</v>
      </c>
      <c r="G970" s="369">
        <v>59.000000000000007</v>
      </c>
      <c r="H970" s="369">
        <v>46</v>
      </c>
      <c r="I970" s="369">
        <v>46</v>
      </c>
      <c r="J970" s="369">
        <v>50</v>
      </c>
      <c r="K970" s="369">
        <v>59.000000000000007</v>
      </c>
      <c r="L970" s="369">
        <v>55</v>
      </c>
      <c r="M970" s="369">
        <v>44.000000000000007</v>
      </c>
      <c r="N970" s="369">
        <v>30</v>
      </c>
      <c r="O970" s="369">
        <v>57</v>
      </c>
      <c r="P970" s="369">
        <v>60</v>
      </c>
      <c r="Q970" s="369">
        <v>52.000000000000007</v>
      </c>
      <c r="R970" s="369">
        <v>52.000000000000007</v>
      </c>
      <c r="S970" s="369" t="s">
        <v>71</v>
      </c>
    </row>
    <row r="971" spans="1:19" ht="12.75" customHeight="1" x14ac:dyDescent="0.2">
      <c r="A971" s="369">
        <v>2017</v>
      </c>
      <c r="B971" s="374">
        <v>42970</v>
      </c>
      <c r="C971" s="369">
        <v>51.000000000000007</v>
      </c>
      <c r="D971" s="369">
        <v>37.000000000000007</v>
      </c>
      <c r="E971" s="369">
        <v>46</v>
      </c>
      <c r="F971" s="369">
        <v>47</v>
      </c>
      <c r="G971" s="369">
        <v>38</v>
      </c>
      <c r="H971" s="369">
        <v>46</v>
      </c>
      <c r="I971" s="369">
        <v>45.000000000000007</v>
      </c>
      <c r="J971" s="369">
        <v>32</v>
      </c>
      <c r="K971" s="369">
        <v>41</v>
      </c>
      <c r="L971" s="369">
        <v>36.000000000000007</v>
      </c>
      <c r="M971" s="369">
        <v>43</v>
      </c>
      <c r="N971" s="369">
        <v>41</v>
      </c>
      <c r="O971" s="369">
        <v>39</v>
      </c>
      <c r="P971" s="369">
        <v>33</v>
      </c>
      <c r="Q971" s="369">
        <v>42</v>
      </c>
      <c r="R971" s="369">
        <v>41</v>
      </c>
      <c r="S971" s="369">
        <v>43</v>
      </c>
    </row>
    <row r="972" spans="1:19" ht="12.75" customHeight="1" x14ac:dyDescent="0.2">
      <c r="A972" s="369">
        <v>2017</v>
      </c>
      <c r="B972" s="374">
        <v>42971</v>
      </c>
      <c r="C972" s="369">
        <v>46</v>
      </c>
      <c r="D972" s="369">
        <v>39</v>
      </c>
      <c r="E972" s="369">
        <v>47</v>
      </c>
      <c r="F972" s="369">
        <v>46</v>
      </c>
      <c r="G972" s="369">
        <v>39</v>
      </c>
      <c r="H972" s="369">
        <v>44.000000000000007</v>
      </c>
      <c r="I972" s="369">
        <v>44.000000000000007</v>
      </c>
      <c r="J972" s="369">
        <v>30</v>
      </c>
      <c r="K972" s="369">
        <v>38</v>
      </c>
      <c r="L972" s="369">
        <v>39</v>
      </c>
      <c r="M972" s="369">
        <v>46</v>
      </c>
      <c r="N972" s="369">
        <v>40</v>
      </c>
      <c r="O972" s="369">
        <v>39</v>
      </c>
      <c r="P972" s="369">
        <v>35</v>
      </c>
      <c r="Q972" s="369">
        <v>40</v>
      </c>
      <c r="R972" s="369">
        <v>41</v>
      </c>
      <c r="S972" s="369">
        <v>42</v>
      </c>
    </row>
    <row r="973" spans="1:19" ht="12.75" customHeight="1" x14ac:dyDescent="0.2">
      <c r="A973" s="369">
        <v>2017</v>
      </c>
      <c r="B973" s="374">
        <v>42972</v>
      </c>
      <c r="C973" s="369">
        <v>42</v>
      </c>
      <c r="D973" s="369">
        <v>29</v>
      </c>
      <c r="E973" s="369">
        <v>44.000000000000007</v>
      </c>
      <c r="F973" s="369">
        <v>39</v>
      </c>
      <c r="G973" s="369">
        <v>28</v>
      </c>
      <c r="H973" s="369">
        <v>40</v>
      </c>
      <c r="I973" s="369">
        <v>39</v>
      </c>
      <c r="J973" s="369">
        <v>24</v>
      </c>
      <c r="K973" s="369">
        <v>28</v>
      </c>
      <c r="L973" s="369">
        <v>31</v>
      </c>
      <c r="M973" s="369">
        <v>43</v>
      </c>
      <c r="N973" s="369">
        <v>37.000000000000007</v>
      </c>
      <c r="O973" s="369">
        <v>30</v>
      </c>
      <c r="P973" s="369">
        <v>28</v>
      </c>
      <c r="Q973" s="369">
        <v>33</v>
      </c>
      <c r="R973" s="369">
        <v>31</v>
      </c>
      <c r="S973" s="369">
        <v>34</v>
      </c>
    </row>
    <row r="974" spans="1:19" ht="12.75" customHeight="1" x14ac:dyDescent="0.2">
      <c r="A974" s="369">
        <v>2017</v>
      </c>
      <c r="B974" s="374">
        <v>42973</v>
      </c>
      <c r="C974" s="369">
        <v>41</v>
      </c>
      <c r="D974" s="369">
        <v>46</v>
      </c>
      <c r="E974" s="369">
        <v>47</v>
      </c>
      <c r="F974" s="369">
        <v>41</v>
      </c>
      <c r="G974" s="369">
        <v>37.000000000000007</v>
      </c>
      <c r="H974" s="369">
        <v>43</v>
      </c>
      <c r="I974" s="369">
        <v>46</v>
      </c>
      <c r="J974" s="369">
        <v>25</v>
      </c>
      <c r="K974" s="369">
        <v>35</v>
      </c>
      <c r="L974" s="369">
        <v>39</v>
      </c>
      <c r="M974" s="369">
        <v>39</v>
      </c>
      <c r="N974" s="369">
        <v>42</v>
      </c>
      <c r="O974" s="369">
        <v>43</v>
      </c>
      <c r="P974" s="369">
        <v>37.000000000000007</v>
      </c>
      <c r="Q974" s="369">
        <v>40</v>
      </c>
      <c r="R974" s="369">
        <v>41</v>
      </c>
      <c r="S974" s="369">
        <v>38</v>
      </c>
    </row>
    <row r="975" spans="1:19" ht="12.75" customHeight="1" x14ac:dyDescent="0.2">
      <c r="A975" s="369">
        <v>2017</v>
      </c>
      <c r="B975" s="374">
        <v>42974</v>
      </c>
      <c r="C975" s="369">
        <v>44.000000000000007</v>
      </c>
      <c r="D975" s="369">
        <v>43</v>
      </c>
      <c r="E975" s="369">
        <v>43</v>
      </c>
      <c r="F975" s="369">
        <v>47</v>
      </c>
      <c r="G975" s="369">
        <v>48</v>
      </c>
      <c r="H975" s="369">
        <v>44.000000000000007</v>
      </c>
      <c r="I975" s="369">
        <v>43</v>
      </c>
      <c r="J975" s="369">
        <v>28</v>
      </c>
      <c r="K975" s="369">
        <v>48</v>
      </c>
      <c r="L975" s="369">
        <v>42</v>
      </c>
      <c r="M975" s="369">
        <v>40</v>
      </c>
      <c r="N975" s="369">
        <v>36.000000000000007</v>
      </c>
      <c r="O975" s="369">
        <v>43</v>
      </c>
      <c r="P975" s="369">
        <v>41</v>
      </c>
      <c r="Q975" s="369">
        <v>45.000000000000007</v>
      </c>
      <c r="R975" s="369">
        <v>47</v>
      </c>
      <c r="S975" s="369">
        <v>48</v>
      </c>
    </row>
    <row r="976" spans="1:19" ht="12.75" customHeight="1" x14ac:dyDescent="0.2">
      <c r="A976" s="369">
        <v>2017</v>
      </c>
      <c r="B976" s="374">
        <v>42975</v>
      </c>
      <c r="C976" s="369">
        <v>35</v>
      </c>
      <c r="D976" s="369">
        <v>36.000000000000007</v>
      </c>
      <c r="E976" s="369">
        <v>36.000000000000007</v>
      </c>
      <c r="F976" s="369">
        <v>37.000000000000007</v>
      </c>
      <c r="G976" s="369">
        <v>41</v>
      </c>
      <c r="H976" s="369">
        <v>35</v>
      </c>
      <c r="I976" s="369">
        <v>36.000000000000007</v>
      </c>
      <c r="J976" s="369">
        <v>32</v>
      </c>
      <c r="K976" s="369">
        <v>39</v>
      </c>
      <c r="L976" s="369">
        <v>38</v>
      </c>
      <c r="M976" s="369">
        <v>34</v>
      </c>
      <c r="N976" s="369">
        <v>28</v>
      </c>
      <c r="O976" s="369">
        <v>35</v>
      </c>
      <c r="P976" s="369">
        <v>41</v>
      </c>
      <c r="Q976" s="369">
        <v>38</v>
      </c>
      <c r="R976" s="369">
        <v>38</v>
      </c>
      <c r="S976" s="369">
        <v>41</v>
      </c>
    </row>
    <row r="977" spans="1:19" ht="12.75" customHeight="1" x14ac:dyDescent="0.2">
      <c r="A977" s="369">
        <v>2017</v>
      </c>
      <c r="B977" s="374">
        <v>42976</v>
      </c>
      <c r="C977" s="369">
        <v>21</v>
      </c>
      <c r="D977" s="369">
        <v>17</v>
      </c>
      <c r="E977" s="369">
        <v>35</v>
      </c>
      <c r="F977" s="369">
        <v>17</v>
      </c>
      <c r="G977" s="369">
        <v>17</v>
      </c>
      <c r="H977" s="369">
        <v>17</v>
      </c>
      <c r="I977" s="369">
        <v>22.000000000000004</v>
      </c>
      <c r="J977" s="369">
        <v>5</v>
      </c>
      <c r="K977" s="369">
        <v>15.000000000000002</v>
      </c>
      <c r="L977" s="369">
        <v>17</v>
      </c>
      <c r="M977" s="369">
        <v>24</v>
      </c>
      <c r="N977" s="369">
        <v>20</v>
      </c>
      <c r="O977" s="369">
        <v>16</v>
      </c>
      <c r="P977" s="369">
        <v>17</v>
      </c>
      <c r="Q977" s="369">
        <v>16</v>
      </c>
      <c r="R977" s="369">
        <v>16</v>
      </c>
      <c r="S977" s="369">
        <v>16</v>
      </c>
    </row>
    <row r="978" spans="1:19" ht="12.75" customHeight="1" x14ac:dyDescent="0.2">
      <c r="A978" s="369">
        <v>2017</v>
      </c>
      <c r="B978" s="374">
        <v>42977</v>
      </c>
      <c r="C978" s="369">
        <v>39</v>
      </c>
      <c r="D978" s="369">
        <v>37.000000000000007</v>
      </c>
      <c r="E978" s="369">
        <v>41</v>
      </c>
      <c r="F978" s="369">
        <v>46</v>
      </c>
      <c r="G978" s="369">
        <v>41</v>
      </c>
      <c r="H978" s="369">
        <v>41</v>
      </c>
      <c r="I978" s="369">
        <v>42</v>
      </c>
      <c r="J978" s="369">
        <v>35</v>
      </c>
      <c r="K978" s="369">
        <v>41</v>
      </c>
      <c r="L978" s="369">
        <v>40</v>
      </c>
      <c r="M978" s="369">
        <v>38</v>
      </c>
      <c r="N978" s="369">
        <v>37.000000000000007</v>
      </c>
      <c r="O978" s="369">
        <v>40</v>
      </c>
      <c r="P978" s="369">
        <v>37.000000000000007</v>
      </c>
      <c r="Q978" s="369">
        <v>41</v>
      </c>
      <c r="R978" s="369">
        <v>42</v>
      </c>
      <c r="S978" s="369">
        <v>43</v>
      </c>
    </row>
    <row r="979" spans="1:19" ht="12.75" customHeight="1" x14ac:dyDescent="0.2">
      <c r="A979" s="369">
        <v>2017</v>
      </c>
      <c r="B979" s="374">
        <v>42978</v>
      </c>
      <c r="C979" s="369">
        <v>55</v>
      </c>
      <c r="D979" s="369">
        <v>38</v>
      </c>
      <c r="E979" s="369">
        <v>57</v>
      </c>
      <c r="F979" s="369">
        <v>51.000000000000007</v>
      </c>
      <c r="G979" s="369">
        <v>40</v>
      </c>
      <c r="H979" s="369">
        <v>53.000000000000007</v>
      </c>
      <c r="I979" s="369">
        <v>52.000000000000007</v>
      </c>
      <c r="J979" s="369">
        <v>34</v>
      </c>
      <c r="K979" s="369">
        <v>42</v>
      </c>
      <c r="L979" s="369">
        <v>40</v>
      </c>
      <c r="M979" s="369">
        <v>52.000000000000007</v>
      </c>
      <c r="N979" s="369">
        <v>37.000000000000007</v>
      </c>
      <c r="O979" s="369">
        <v>41</v>
      </c>
      <c r="P979" s="369">
        <v>37.000000000000007</v>
      </c>
      <c r="Q979" s="369">
        <v>46</v>
      </c>
      <c r="R979" s="369">
        <v>46</v>
      </c>
      <c r="S979" s="369">
        <v>47</v>
      </c>
    </row>
    <row r="980" spans="1:19" ht="12.75" customHeight="1" x14ac:dyDescent="0.2">
      <c r="A980" s="369">
        <v>2017</v>
      </c>
      <c r="B980" s="374">
        <v>42979</v>
      </c>
      <c r="C980" s="369">
        <v>33</v>
      </c>
      <c r="D980" s="369">
        <v>30</v>
      </c>
      <c r="E980" s="369">
        <v>33</v>
      </c>
      <c r="F980" s="369">
        <v>37.000000000000007</v>
      </c>
      <c r="G980" s="369">
        <v>30</v>
      </c>
      <c r="H980" s="369">
        <v>32</v>
      </c>
      <c r="I980" s="369">
        <v>35</v>
      </c>
      <c r="J980" s="369">
        <v>27</v>
      </c>
      <c r="K980" s="369">
        <v>32</v>
      </c>
      <c r="L980" s="369">
        <v>31</v>
      </c>
      <c r="M980" s="369">
        <v>31</v>
      </c>
      <c r="N980" s="369">
        <v>29</v>
      </c>
      <c r="O980" s="369">
        <v>30</v>
      </c>
      <c r="P980" s="369">
        <v>29</v>
      </c>
      <c r="Q980" s="369">
        <v>33</v>
      </c>
      <c r="R980" s="369">
        <v>32</v>
      </c>
      <c r="S980" s="369">
        <v>34</v>
      </c>
    </row>
    <row r="981" spans="1:19" ht="12.75" customHeight="1" x14ac:dyDescent="0.2">
      <c r="A981" s="369">
        <v>2017</v>
      </c>
      <c r="B981" s="374">
        <v>42980</v>
      </c>
      <c r="C981" s="369">
        <v>36.000000000000007</v>
      </c>
      <c r="D981" s="369">
        <v>30</v>
      </c>
      <c r="E981" s="369">
        <v>41</v>
      </c>
      <c r="F981" s="369">
        <v>31</v>
      </c>
      <c r="G981" s="369">
        <v>30</v>
      </c>
      <c r="H981" s="369">
        <v>32</v>
      </c>
      <c r="I981" s="369">
        <v>38</v>
      </c>
      <c r="J981" s="369">
        <v>21</v>
      </c>
      <c r="K981" s="369">
        <v>29</v>
      </c>
      <c r="L981" s="369">
        <v>31</v>
      </c>
      <c r="M981" s="369">
        <v>36.000000000000007</v>
      </c>
      <c r="N981" s="369">
        <v>29</v>
      </c>
      <c r="O981" s="369">
        <v>28</v>
      </c>
      <c r="P981" s="369">
        <v>33</v>
      </c>
      <c r="Q981" s="369">
        <v>33</v>
      </c>
      <c r="R981" s="369">
        <v>38</v>
      </c>
      <c r="S981" s="369">
        <v>34</v>
      </c>
    </row>
    <row r="982" spans="1:19" ht="12.75" customHeight="1" x14ac:dyDescent="0.2">
      <c r="A982" s="369">
        <v>2017</v>
      </c>
      <c r="B982" s="374">
        <v>42981</v>
      </c>
      <c r="C982" s="369">
        <v>25</v>
      </c>
      <c r="D982" s="369">
        <v>26.000000000000004</v>
      </c>
      <c r="E982" s="369">
        <v>27</v>
      </c>
      <c r="F982" s="369">
        <v>25</v>
      </c>
      <c r="G982" s="369">
        <v>28</v>
      </c>
      <c r="H982" s="369">
        <v>25</v>
      </c>
      <c r="I982" s="369">
        <v>28</v>
      </c>
      <c r="J982" s="369">
        <v>22.000000000000004</v>
      </c>
      <c r="K982" s="369">
        <v>26.000000000000004</v>
      </c>
      <c r="L982" s="369">
        <v>28</v>
      </c>
      <c r="M982" s="369">
        <v>25</v>
      </c>
      <c r="N982" s="369">
        <v>22.000000000000004</v>
      </c>
      <c r="O982" s="369">
        <v>27</v>
      </c>
      <c r="P982" s="369">
        <v>27</v>
      </c>
      <c r="Q982" s="369">
        <v>27</v>
      </c>
      <c r="R982" s="369">
        <v>28</v>
      </c>
      <c r="S982" s="369">
        <v>27</v>
      </c>
    </row>
    <row r="983" spans="1:19" ht="12.75" customHeight="1" x14ac:dyDescent="0.2">
      <c r="A983" s="369">
        <v>2017</v>
      </c>
      <c r="B983" s="374">
        <v>42982</v>
      </c>
      <c r="C983" s="369">
        <v>44.000000000000007</v>
      </c>
      <c r="D983" s="369">
        <v>48</v>
      </c>
      <c r="E983" s="369">
        <v>46</v>
      </c>
      <c r="F983" s="369">
        <v>48</v>
      </c>
      <c r="G983" s="369">
        <v>48</v>
      </c>
      <c r="H983" s="369">
        <v>45.000000000000007</v>
      </c>
      <c r="I983" s="369">
        <v>46</v>
      </c>
      <c r="J983" s="369">
        <v>45.000000000000007</v>
      </c>
      <c r="K983" s="369">
        <v>47</v>
      </c>
      <c r="L983" s="369">
        <v>49</v>
      </c>
      <c r="M983" s="369">
        <v>44.000000000000007</v>
      </c>
      <c r="N983" s="369">
        <v>36.000000000000007</v>
      </c>
      <c r="O983" s="369">
        <v>48</v>
      </c>
      <c r="P983" s="369">
        <v>44.000000000000007</v>
      </c>
      <c r="Q983" s="369">
        <v>51.000000000000007</v>
      </c>
      <c r="R983" s="369">
        <v>51.000000000000007</v>
      </c>
      <c r="S983" s="369">
        <v>51.000000000000007</v>
      </c>
    </row>
    <row r="984" spans="1:19" ht="12.75" customHeight="1" x14ac:dyDescent="0.2">
      <c r="A984" s="369">
        <v>2017</v>
      </c>
      <c r="B984" s="374">
        <v>42983</v>
      </c>
      <c r="C984" s="369">
        <v>47</v>
      </c>
      <c r="D984" s="369">
        <v>52.000000000000007</v>
      </c>
      <c r="E984" s="369">
        <v>42</v>
      </c>
      <c r="F984" s="369">
        <v>44.000000000000007</v>
      </c>
      <c r="G984" s="369">
        <v>56</v>
      </c>
      <c r="H984" s="369">
        <v>46</v>
      </c>
      <c r="I984" s="369">
        <v>46</v>
      </c>
      <c r="J984" s="369">
        <v>33</v>
      </c>
      <c r="K984" s="369">
        <v>57</v>
      </c>
      <c r="L984" s="369">
        <v>55</v>
      </c>
      <c r="M984" s="369">
        <v>43</v>
      </c>
      <c r="N984" s="369">
        <v>34</v>
      </c>
      <c r="O984" s="369">
        <v>54</v>
      </c>
      <c r="P984" s="369">
        <v>54</v>
      </c>
      <c r="Q984" s="369">
        <v>54</v>
      </c>
      <c r="R984" s="369">
        <v>52.000000000000007</v>
      </c>
      <c r="S984" s="369">
        <v>54</v>
      </c>
    </row>
    <row r="985" spans="1:19" ht="12.75" customHeight="1" x14ac:dyDescent="0.2">
      <c r="A985" s="369">
        <v>2017</v>
      </c>
      <c r="B985" s="374">
        <v>42984</v>
      </c>
      <c r="C985" s="369">
        <v>26.000000000000004</v>
      </c>
      <c r="D985" s="369">
        <v>28</v>
      </c>
      <c r="E985" s="369">
        <v>38</v>
      </c>
      <c r="F985" s="369">
        <v>27</v>
      </c>
      <c r="G985" s="369">
        <v>34</v>
      </c>
      <c r="H985" s="369">
        <v>24</v>
      </c>
      <c r="I985" s="369">
        <v>26.000000000000004</v>
      </c>
      <c r="J985" s="369">
        <v>13.000000000000002</v>
      </c>
      <c r="K985" s="369">
        <v>25</v>
      </c>
      <c r="L985" s="369">
        <v>28</v>
      </c>
      <c r="M985" s="369">
        <v>25</v>
      </c>
      <c r="N985" s="369">
        <v>21</v>
      </c>
      <c r="O985" s="369">
        <v>28</v>
      </c>
      <c r="P985" s="369">
        <v>32</v>
      </c>
      <c r="Q985" s="369">
        <v>27</v>
      </c>
      <c r="R985" s="369">
        <v>27</v>
      </c>
      <c r="S985" s="369">
        <v>27</v>
      </c>
    </row>
    <row r="986" spans="1:19" ht="12.75" customHeight="1" x14ac:dyDescent="0.2">
      <c r="A986" s="369">
        <v>2017</v>
      </c>
      <c r="B986" s="374">
        <v>42985</v>
      </c>
      <c r="C986" s="369">
        <v>35</v>
      </c>
      <c r="D986" s="369">
        <v>31</v>
      </c>
      <c r="E986" s="369">
        <v>40</v>
      </c>
      <c r="F986" s="369">
        <v>33</v>
      </c>
      <c r="G986" s="369">
        <v>39</v>
      </c>
      <c r="H986" s="369">
        <v>35</v>
      </c>
      <c r="I986" s="369">
        <v>40</v>
      </c>
      <c r="J986" s="369">
        <v>34</v>
      </c>
      <c r="K986" s="369">
        <v>36.000000000000007</v>
      </c>
      <c r="L986" s="369">
        <v>39</v>
      </c>
      <c r="M986" s="369">
        <v>33</v>
      </c>
      <c r="N986" s="369">
        <v>32</v>
      </c>
      <c r="O986" s="369">
        <v>35</v>
      </c>
      <c r="P986" s="369">
        <v>34</v>
      </c>
      <c r="Q986" s="369">
        <v>38</v>
      </c>
      <c r="R986" s="369">
        <v>40</v>
      </c>
      <c r="S986" s="369">
        <v>37.000000000000007</v>
      </c>
    </row>
    <row r="987" spans="1:19" ht="12.75" customHeight="1" x14ac:dyDescent="0.2">
      <c r="A987" s="369">
        <v>2017</v>
      </c>
      <c r="B987" s="374">
        <v>42986</v>
      </c>
      <c r="C987" s="369">
        <v>34</v>
      </c>
      <c r="D987" s="369">
        <v>27</v>
      </c>
      <c r="E987" s="369">
        <v>37.000000000000007</v>
      </c>
      <c r="F987" s="369">
        <v>34</v>
      </c>
      <c r="G987" s="369">
        <v>28</v>
      </c>
      <c r="H987" s="369">
        <v>34</v>
      </c>
      <c r="I987" s="369">
        <v>36.000000000000007</v>
      </c>
      <c r="J987" s="369">
        <v>28</v>
      </c>
      <c r="K987" s="369">
        <v>33</v>
      </c>
      <c r="L987" s="369">
        <v>31</v>
      </c>
      <c r="M987" s="369">
        <v>33</v>
      </c>
      <c r="N987" s="369">
        <v>27</v>
      </c>
      <c r="O987" s="369">
        <v>31</v>
      </c>
      <c r="P987" s="369">
        <v>27</v>
      </c>
      <c r="Q987" s="369">
        <v>33</v>
      </c>
      <c r="R987" s="369">
        <v>34</v>
      </c>
      <c r="S987" s="369">
        <v>32</v>
      </c>
    </row>
    <row r="988" spans="1:19" ht="12.75" customHeight="1" x14ac:dyDescent="0.2">
      <c r="A988" s="369">
        <v>2017</v>
      </c>
      <c r="B988" s="374">
        <v>42987</v>
      </c>
      <c r="C988" s="369">
        <v>28</v>
      </c>
      <c r="D988" s="369">
        <v>22.000000000000004</v>
      </c>
      <c r="E988" s="369">
        <v>28</v>
      </c>
      <c r="F988" s="369">
        <v>28</v>
      </c>
      <c r="G988" s="369">
        <v>21</v>
      </c>
      <c r="H988" s="369">
        <v>27</v>
      </c>
      <c r="I988" s="369">
        <v>25</v>
      </c>
      <c r="J988" s="369">
        <v>16</v>
      </c>
      <c r="K988" s="369">
        <v>20</v>
      </c>
      <c r="L988" s="369">
        <v>22.000000000000004</v>
      </c>
      <c r="M988" s="369">
        <v>26.000000000000004</v>
      </c>
      <c r="N988" s="369">
        <v>21</v>
      </c>
      <c r="O988" s="369">
        <v>22.000000000000004</v>
      </c>
      <c r="P988" s="369">
        <v>18.000000000000004</v>
      </c>
      <c r="Q988" s="369">
        <v>23</v>
      </c>
      <c r="R988" s="369">
        <v>23</v>
      </c>
      <c r="S988" s="369">
        <v>23</v>
      </c>
    </row>
    <row r="989" spans="1:19" ht="12.75" customHeight="1" x14ac:dyDescent="0.2">
      <c r="A989" s="369">
        <v>2017</v>
      </c>
      <c r="B989" s="374">
        <v>42988</v>
      </c>
      <c r="C989" s="369">
        <v>27</v>
      </c>
      <c r="D989" s="369">
        <v>29</v>
      </c>
      <c r="E989" s="369">
        <v>35</v>
      </c>
      <c r="F989" s="369">
        <v>27</v>
      </c>
      <c r="G989" s="369">
        <v>24</v>
      </c>
      <c r="H989" s="369">
        <v>25</v>
      </c>
      <c r="I989" s="369">
        <v>33</v>
      </c>
      <c r="J989" s="369">
        <v>20</v>
      </c>
      <c r="K989" s="369">
        <v>23</v>
      </c>
      <c r="L989" s="369">
        <v>27</v>
      </c>
      <c r="M989" s="369">
        <v>25</v>
      </c>
      <c r="N989" s="369">
        <v>25</v>
      </c>
      <c r="O989" s="369">
        <v>27</v>
      </c>
      <c r="P989" s="369">
        <v>25</v>
      </c>
      <c r="Q989" s="369">
        <v>26.000000000000004</v>
      </c>
      <c r="R989" s="369">
        <v>28</v>
      </c>
      <c r="S989" s="369">
        <v>25</v>
      </c>
    </row>
    <row r="990" spans="1:19" ht="12.75" customHeight="1" x14ac:dyDescent="0.2">
      <c r="A990" s="369">
        <v>2017</v>
      </c>
      <c r="B990" s="374">
        <v>42989</v>
      </c>
      <c r="C990" s="369">
        <v>31</v>
      </c>
      <c r="D990" s="369">
        <v>33</v>
      </c>
      <c r="E990" s="369">
        <v>33</v>
      </c>
      <c r="F990" s="369">
        <v>35</v>
      </c>
      <c r="G990" s="369">
        <v>23</v>
      </c>
      <c r="H990" s="369">
        <v>30</v>
      </c>
      <c r="I990" s="369">
        <v>32</v>
      </c>
      <c r="J990" s="369">
        <v>20</v>
      </c>
      <c r="K990" s="369">
        <v>34</v>
      </c>
      <c r="L990" s="369">
        <v>34</v>
      </c>
      <c r="M990" s="369">
        <v>30</v>
      </c>
      <c r="N990" s="369">
        <v>26.000000000000004</v>
      </c>
      <c r="O990" s="369">
        <v>33</v>
      </c>
      <c r="P990" s="369">
        <v>32</v>
      </c>
      <c r="Q990" s="369">
        <v>32</v>
      </c>
      <c r="R990" s="369">
        <v>35</v>
      </c>
      <c r="S990" s="369">
        <v>30</v>
      </c>
    </row>
    <row r="991" spans="1:19" ht="12.75" customHeight="1" x14ac:dyDescent="0.2">
      <c r="A991" s="369">
        <v>2017</v>
      </c>
      <c r="B991" s="374">
        <v>42990</v>
      </c>
      <c r="C991" s="369">
        <v>42</v>
      </c>
      <c r="D991" s="369">
        <v>33</v>
      </c>
      <c r="E991" s="369">
        <v>53.000000000000007</v>
      </c>
      <c r="F991" s="369">
        <v>43</v>
      </c>
      <c r="G991" s="369">
        <v>35</v>
      </c>
      <c r="H991" s="369">
        <v>43</v>
      </c>
      <c r="I991" s="369">
        <v>39</v>
      </c>
      <c r="J991" s="369">
        <v>23</v>
      </c>
      <c r="K991" s="369">
        <v>32</v>
      </c>
      <c r="L991" s="369">
        <v>33</v>
      </c>
      <c r="M991" s="369">
        <v>43</v>
      </c>
      <c r="N991" s="369">
        <v>34</v>
      </c>
      <c r="O991" s="369">
        <v>38</v>
      </c>
      <c r="P991" s="369">
        <v>32</v>
      </c>
      <c r="Q991" s="369">
        <v>37.000000000000007</v>
      </c>
      <c r="R991" s="369">
        <v>37.000000000000007</v>
      </c>
      <c r="S991" s="369">
        <v>31</v>
      </c>
    </row>
    <row r="992" spans="1:19" ht="12.75" customHeight="1" x14ac:dyDescent="0.2">
      <c r="A992" s="369">
        <v>2017</v>
      </c>
      <c r="B992" s="374">
        <v>42991</v>
      </c>
      <c r="C992" s="369">
        <v>27</v>
      </c>
      <c r="D992" s="369">
        <v>29</v>
      </c>
      <c r="E992" s="369">
        <v>35</v>
      </c>
      <c r="F992" s="369">
        <v>23</v>
      </c>
      <c r="G992" s="369">
        <v>37.000000000000007</v>
      </c>
      <c r="H992" s="369">
        <v>25</v>
      </c>
      <c r="I992" s="369">
        <v>34</v>
      </c>
      <c r="J992" s="369">
        <v>18.000000000000004</v>
      </c>
      <c r="K992" s="369">
        <v>33</v>
      </c>
      <c r="L992" s="369">
        <v>37.000000000000007</v>
      </c>
      <c r="M992" s="369">
        <v>21</v>
      </c>
      <c r="N992" s="369">
        <v>35</v>
      </c>
      <c r="O992" s="369">
        <v>37.000000000000007</v>
      </c>
      <c r="P992" s="369">
        <v>38</v>
      </c>
      <c r="Q992" s="369">
        <v>33</v>
      </c>
      <c r="R992" s="369">
        <v>39</v>
      </c>
      <c r="S992" s="369">
        <v>30</v>
      </c>
    </row>
    <row r="993" spans="1:19" ht="12.75" customHeight="1" x14ac:dyDescent="0.2">
      <c r="A993" s="369">
        <v>2017</v>
      </c>
      <c r="B993" s="374">
        <v>42992</v>
      </c>
      <c r="C993" s="369">
        <v>40</v>
      </c>
      <c r="D993" s="369">
        <v>38</v>
      </c>
      <c r="E993" s="369">
        <v>37.000000000000007</v>
      </c>
      <c r="F993" s="369">
        <v>43</v>
      </c>
      <c r="G993" s="369">
        <v>38</v>
      </c>
      <c r="H993" s="369">
        <v>37.000000000000007</v>
      </c>
      <c r="I993" s="369">
        <v>41</v>
      </c>
      <c r="J993" s="369">
        <v>31</v>
      </c>
      <c r="K993" s="369">
        <v>38</v>
      </c>
      <c r="L993" s="369">
        <v>30</v>
      </c>
      <c r="M993" s="369">
        <v>39</v>
      </c>
      <c r="N993" s="369">
        <v>30</v>
      </c>
      <c r="O993" s="369">
        <v>40</v>
      </c>
      <c r="P993" s="369">
        <v>41</v>
      </c>
      <c r="Q993" s="369">
        <v>46</v>
      </c>
      <c r="R993" s="369">
        <v>45.000000000000007</v>
      </c>
      <c r="S993" s="369">
        <v>40</v>
      </c>
    </row>
    <row r="994" spans="1:19" ht="12.75" customHeight="1" x14ac:dyDescent="0.2">
      <c r="A994" s="369">
        <v>2017</v>
      </c>
      <c r="B994" s="374">
        <v>42993</v>
      </c>
      <c r="C994" s="369">
        <v>42</v>
      </c>
      <c r="D994" s="369">
        <v>39</v>
      </c>
      <c r="E994" s="369">
        <v>49</v>
      </c>
      <c r="F994" s="369">
        <v>45.000000000000007</v>
      </c>
      <c r="G994" s="369">
        <v>35</v>
      </c>
      <c r="H994" s="369">
        <v>36.000000000000007</v>
      </c>
      <c r="I994" s="369">
        <v>45.000000000000007</v>
      </c>
      <c r="J994" s="369">
        <v>22.000000000000004</v>
      </c>
      <c r="K994" s="369">
        <v>34</v>
      </c>
      <c r="L994" s="369">
        <v>39</v>
      </c>
      <c r="M994" s="369">
        <v>43</v>
      </c>
      <c r="N994" s="369">
        <v>38</v>
      </c>
      <c r="O994" s="369">
        <v>32</v>
      </c>
      <c r="P994" s="369">
        <v>36.000000000000007</v>
      </c>
      <c r="Q994" s="369">
        <v>49</v>
      </c>
      <c r="R994" s="369">
        <v>47</v>
      </c>
      <c r="S994" s="369">
        <v>42</v>
      </c>
    </row>
    <row r="995" spans="1:19" ht="12.75" customHeight="1" x14ac:dyDescent="0.2">
      <c r="A995" s="369">
        <v>2017</v>
      </c>
      <c r="B995" s="374">
        <v>42994</v>
      </c>
      <c r="C995" s="369">
        <v>47</v>
      </c>
      <c r="D995" s="369">
        <v>49</v>
      </c>
      <c r="E995" s="369">
        <v>42</v>
      </c>
      <c r="F995" s="369">
        <v>53.000000000000007</v>
      </c>
      <c r="G995" s="369">
        <v>50</v>
      </c>
      <c r="H995" s="369">
        <v>44.000000000000007</v>
      </c>
      <c r="I995" s="369">
        <v>50</v>
      </c>
      <c r="J995" s="369">
        <v>25</v>
      </c>
      <c r="K995" s="369">
        <v>57</v>
      </c>
      <c r="L995" s="369">
        <v>55</v>
      </c>
      <c r="M995" s="369">
        <v>44.000000000000007</v>
      </c>
      <c r="N995" s="369">
        <v>38</v>
      </c>
      <c r="O995" s="369">
        <v>46</v>
      </c>
      <c r="P995" s="369">
        <v>53.000000000000007</v>
      </c>
      <c r="Q995" s="369">
        <v>55</v>
      </c>
      <c r="R995" s="369">
        <v>57</v>
      </c>
      <c r="S995" s="369">
        <v>52.000000000000007</v>
      </c>
    </row>
    <row r="996" spans="1:19" ht="12.75" customHeight="1" x14ac:dyDescent="0.2">
      <c r="A996" s="369">
        <v>2017</v>
      </c>
      <c r="B996" s="374">
        <v>42995</v>
      </c>
      <c r="C996" s="369">
        <v>39</v>
      </c>
      <c r="D996" s="369">
        <v>51.000000000000007</v>
      </c>
      <c r="E996" s="369">
        <v>33</v>
      </c>
      <c r="F996" s="369">
        <v>53.000000000000007</v>
      </c>
      <c r="G996" s="369">
        <v>58</v>
      </c>
      <c r="H996" s="369">
        <v>42</v>
      </c>
      <c r="I996" s="369">
        <v>48</v>
      </c>
      <c r="J996" s="369">
        <v>40</v>
      </c>
      <c r="K996" s="369">
        <v>46</v>
      </c>
      <c r="L996" s="369">
        <v>53.000000000000007</v>
      </c>
      <c r="M996" s="369">
        <v>37.000000000000007</v>
      </c>
      <c r="N996" s="369">
        <v>40</v>
      </c>
      <c r="O996" s="369">
        <v>50</v>
      </c>
      <c r="P996" s="369">
        <v>51.000000000000007</v>
      </c>
      <c r="Q996" s="369">
        <v>48</v>
      </c>
      <c r="R996" s="369">
        <v>65</v>
      </c>
      <c r="S996" s="369">
        <v>45.000000000000007</v>
      </c>
    </row>
    <row r="997" spans="1:19" ht="12.75" customHeight="1" x14ac:dyDescent="0.2">
      <c r="A997" s="369">
        <v>2017</v>
      </c>
      <c r="B997" s="374">
        <v>42996</v>
      </c>
      <c r="C997" s="369">
        <v>19</v>
      </c>
      <c r="D997" s="369">
        <v>17</v>
      </c>
      <c r="E997" s="369">
        <v>22.000000000000004</v>
      </c>
      <c r="F997" s="369">
        <v>20</v>
      </c>
      <c r="G997" s="369">
        <v>25</v>
      </c>
      <c r="H997" s="369">
        <v>17</v>
      </c>
      <c r="I997" s="369">
        <v>18.000000000000004</v>
      </c>
      <c r="J997" s="369">
        <v>25</v>
      </c>
      <c r="K997" s="369">
        <v>16</v>
      </c>
      <c r="L997" s="369">
        <v>22.000000000000004</v>
      </c>
      <c r="M997" s="369">
        <v>19</v>
      </c>
      <c r="N997" s="369">
        <v>14</v>
      </c>
      <c r="O997" s="369">
        <v>17</v>
      </c>
      <c r="P997" s="369">
        <v>29</v>
      </c>
      <c r="Q997" s="369">
        <v>16</v>
      </c>
      <c r="R997" s="369">
        <v>13.000000000000002</v>
      </c>
      <c r="S997" s="369">
        <v>15.000000000000002</v>
      </c>
    </row>
    <row r="998" spans="1:19" ht="12.75" customHeight="1" x14ac:dyDescent="0.2">
      <c r="A998" s="369">
        <v>2017</v>
      </c>
      <c r="B998" s="374">
        <v>42997</v>
      </c>
      <c r="C998" s="369">
        <v>19</v>
      </c>
      <c r="D998" s="369">
        <v>22.000000000000004</v>
      </c>
      <c r="E998" s="369">
        <v>24</v>
      </c>
      <c r="F998" s="369">
        <v>23</v>
      </c>
      <c r="G998" s="369">
        <v>23</v>
      </c>
      <c r="H998" s="369">
        <v>18.000000000000004</v>
      </c>
      <c r="I998" s="369">
        <v>24</v>
      </c>
      <c r="J998" s="369">
        <v>15.000000000000002</v>
      </c>
      <c r="K998" s="369">
        <v>23</v>
      </c>
      <c r="L998" s="369">
        <v>22.000000000000004</v>
      </c>
      <c r="M998" s="369">
        <v>20</v>
      </c>
      <c r="N998" s="369">
        <v>16</v>
      </c>
      <c r="O998" s="369">
        <v>24</v>
      </c>
      <c r="P998" s="369">
        <v>23</v>
      </c>
      <c r="Q998" s="369">
        <v>25</v>
      </c>
      <c r="R998" s="369">
        <v>25</v>
      </c>
      <c r="S998" s="369">
        <v>25</v>
      </c>
    </row>
    <row r="999" spans="1:19" ht="12.75" customHeight="1" x14ac:dyDescent="0.2">
      <c r="A999" s="369">
        <v>2017</v>
      </c>
      <c r="B999" s="374">
        <v>42998</v>
      </c>
      <c r="C999" s="369">
        <v>30</v>
      </c>
      <c r="D999" s="369">
        <v>25</v>
      </c>
      <c r="E999" s="369">
        <v>30</v>
      </c>
      <c r="F999" s="369">
        <v>29</v>
      </c>
      <c r="G999" s="369">
        <v>26.000000000000004</v>
      </c>
      <c r="H999" s="369">
        <v>27</v>
      </c>
      <c r="I999" s="369">
        <v>31</v>
      </c>
      <c r="J999" s="369">
        <v>16</v>
      </c>
      <c r="K999" s="369">
        <v>24</v>
      </c>
      <c r="L999" s="369">
        <v>25</v>
      </c>
      <c r="M999" s="369">
        <v>33</v>
      </c>
      <c r="N999" s="369">
        <v>19</v>
      </c>
      <c r="O999" s="369">
        <v>25</v>
      </c>
      <c r="P999" s="369">
        <v>26.000000000000004</v>
      </c>
      <c r="Q999" s="369">
        <v>27</v>
      </c>
      <c r="R999" s="369">
        <v>28</v>
      </c>
      <c r="S999" s="369">
        <v>25</v>
      </c>
    </row>
    <row r="1000" spans="1:19" ht="12.75" customHeight="1" x14ac:dyDescent="0.2">
      <c r="A1000" s="369">
        <v>2017</v>
      </c>
      <c r="B1000" s="374">
        <v>42999</v>
      </c>
      <c r="C1000" s="369">
        <v>32</v>
      </c>
      <c r="D1000" s="369">
        <v>30</v>
      </c>
      <c r="E1000" s="369">
        <v>37.000000000000007</v>
      </c>
      <c r="F1000" s="369">
        <v>35</v>
      </c>
      <c r="G1000" s="369">
        <v>29</v>
      </c>
      <c r="H1000" s="369">
        <v>34</v>
      </c>
      <c r="I1000" s="369">
        <v>39</v>
      </c>
      <c r="J1000" s="369">
        <v>19</v>
      </c>
      <c r="K1000" s="369">
        <v>30</v>
      </c>
      <c r="L1000" s="369">
        <v>26.000000000000004</v>
      </c>
      <c r="M1000" s="369">
        <v>35</v>
      </c>
      <c r="N1000" s="369">
        <v>24</v>
      </c>
      <c r="O1000" s="369">
        <v>31</v>
      </c>
      <c r="P1000" s="369">
        <v>30</v>
      </c>
      <c r="Q1000" s="369">
        <v>32</v>
      </c>
      <c r="R1000" s="369">
        <v>33</v>
      </c>
      <c r="S1000" s="369">
        <v>29</v>
      </c>
    </row>
    <row r="1001" spans="1:19" ht="12.75" customHeight="1" x14ac:dyDescent="0.2">
      <c r="A1001" s="369">
        <v>2017</v>
      </c>
      <c r="B1001" s="374">
        <v>43000</v>
      </c>
      <c r="C1001" s="369">
        <v>38</v>
      </c>
      <c r="D1001" s="369">
        <v>37.000000000000007</v>
      </c>
      <c r="E1001" s="369">
        <v>41</v>
      </c>
      <c r="F1001" s="369">
        <v>40</v>
      </c>
      <c r="G1001" s="369">
        <v>36.000000000000007</v>
      </c>
      <c r="H1001" s="369">
        <v>35</v>
      </c>
      <c r="I1001" s="369">
        <v>44.000000000000007</v>
      </c>
      <c r="J1001" s="369">
        <v>27</v>
      </c>
      <c r="K1001" s="369">
        <v>35</v>
      </c>
      <c r="L1001" s="369">
        <v>37.000000000000007</v>
      </c>
      <c r="M1001" s="369">
        <v>31</v>
      </c>
      <c r="N1001" s="369">
        <v>32</v>
      </c>
      <c r="O1001" s="369">
        <v>37.000000000000007</v>
      </c>
      <c r="P1001" s="369">
        <v>37.000000000000007</v>
      </c>
      <c r="Q1001" s="369">
        <v>37.000000000000007</v>
      </c>
      <c r="R1001" s="369">
        <v>39</v>
      </c>
      <c r="S1001" s="369">
        <v>36.000000000000007</v>
      </c>
    </row>
    <row r="1002" spans="1:19" ht="12.75" customHeight="1" x14ac:dyDescent="0.2">
      <c r="A1002" s="369">
        <v>2017</v>
      </c>
      <c r="B1002" s="374">
        <v>43001</v>
      </c>
      <c r="C1002" s="369">
        <v>39</v>
      </c>
      <c r="D1002" s="369">
        <v>46</v>
      </c>
      <c r="E1002" s="369">
        <v>50</v>
      </c>
      <c r="F1002" s="369">
        <v>43</v>
      </c>
      <c r="G1002" s="369">
        <v>37.000000000000007</v>
      </c>
      <c r="H1002" s="369">
        <v>43</v>
      </c>
      <c r="I1002" s="369">
        <v>42</v>
      </c>
      <c r="J1002" s="369">
        <v>32</v>
      </c>
      <c r="K1002" s="369">
        <v>36.000000000000007</v>
      </c>
      <c r="L1002" s="369">
        <v>46</v>
      </c>
      <c r="M1002" s="369">
        <v>38</v>
      </c>
      <c r="N1002" s="369">
        <v>41</v>
      </c>
      <c r="O1002" s="369">
        <v>43</v>
      </c>
      <c r="P1002" s="369">
        <v>48</v>
      </c>
      <c r="Q1002" s="369">
        <v>35</v>
      </c>
      <c r="R1002" s="369">
        <v>40</v>
      </c>
      <c r="S1002" s="369">
        <v>35</v>
      </c>
    </row>
    <row r="1003" spans="1:19" ht="12.75" customHeight="1" x14ac:dyDescent="0.2">
      <c r="A1003" s="369">
        <v>2017</v>
      </c>
      <c r="B1003" s="374">
        <v>43002</v>
      </c>
      <c r="C1003" s="369">
        <v>52.000000000000007</v>
      </c>
      <c r="D1003" s="369">
        <v>61.000000000000007</v>
      </c>
      <c r="E1003" s="369">
        <v>56</v>
      </c>
      <c r="F1003" s="369">
        <v>57</v>
      </c>
      <c r="G1003" s="369">
        <v>44.000000000000007</v>
      </c>
      <c r="H1003" s="369">
        <v>55</v>
      </c>
      <c r="I1003" s="369">
        <v>58</v>
      </c>
      <c r="J1003" s="369">
        <v>36.000000000000007</v>
      </c>
      <c r="K1003" s="369">
        <v>45.000000000000007</v>
      </c>
      <c r="L1003" s="369">
        <v>50</v>
      </c>
      <c r="M1003" s="369">
        <v>54</v>
      </c>
      <c r="N1003" s="369">
        <v>53.000000000000007</v>
      </c>
      <c r="O1003" s="369">
        <v>57</v>
      </c>
      <c r="P1003" s="369">
        <v>53.000000000000007</v>
      </c>
      <c r="Q1003" s="369">
        <v>55</v>
      </c>
      <c r="R1003" s="369">
        <v>78</v>
      </c>
      <c r="S1003" s="369">
        <v>45.000000000000007</v>
      </c>
    </row>
    <row r="1004" spans="1:19" ht="12.75" customHeight="1" x14ac:dyDescent="0.2">
      <c r="A1004" s="369">
        <v>2017</v>
      </c>
      <c r="B1004" s="374">
        <v>43003</v>
      </c>
      <c r="C1004" s="369">
        <v>42</v>
      </c>
      <c r="D1004" s="369">
        <v>40</v>
      </c>
      <c r="E1004" s="369">
        <v>28</v>
      </c>
      <c r="F1004" s="369">
        <v>66</v>
      </c>
      <c r="G1004" s="369">
        <v>67</v>
      </c>
      <c r="H1004" s="369">
        <v>61.000000000000007</v>
      </c>
      <c r="I1004" s="369">
        <v>53.000000000000007</v>
      </c>
      <c r="J1004" s="369">
        <v>32</v>
      </c>
      <c r="K1004" s="369">
        <v>69</v>
      </c>
      <c r="L1004" s="369">
        <v>50</v>
      </c>
      <c r="M1004" s="369">
        <v>41</v>
      </c>
      <c r="N1004" s="369">
        <v>31</v>
      </c>
      <c r="O1004" s="369">
        <v>43</v>
      </c>
      <c r="P1004" s="369">
        <v>55</v>
      </c>
      <c r="Q1004" s="369">
        <v>65</v>
      </c>
      <c r="R1004" s="369">
        <v>64</v>
      </c>
      <c r="S1004" s="369" t="s">
        <v>71</v>
      </c>
    </row>
    <row r="1005" spans="1:19" ht="12.75" customHeight="1" x14ac:dyDescent="0.2">
      <c r="A1005" s="369">
        <v>2017</v>
      </c>
      <c r="B1005" s="374">
        <v>43004</v>
      </c>
      <c r="C1005" s="369">
        <v>21</v>
      </c>
      <c r="D1005" s="369">
        <v>19</v>
      </c>
      <c r="E1005" s="369">
        <v>22.000000000000004</v>
      </c>
      <c r="F1005" s="369">
        <v>30</v>
      </c>
      <c r="G1005" s="369">
        <v>57</v>
      </c>
      <c r="H1005" s="369">
        <v>30</v>
      </c>
      <c r="I1005" s="369">
        <v>25</v>
      </c>
      <c r="J1005" s="369">
        <v>45.000000000000007</v>
      </c>
      <c r="K1005" s="369">
        <v>32</v>
      </c>
      <c r="L1005" s="369">
        <v>41</v>
      </c>
      <c r="M1005" s="369">
        <v>18.000000000000004</v>
      </c>
      <c r="N1005" s="369">
        <v>15.000000000000002</v>
      </c>
      <c r="O1005" s="369">
        <v>11.000000000000002</v>
      </c>
      <c r="P1005" s="369">
        <v>61.000000000000007</v>
      </c>
      <c r="Q1005" s="369">
        <v>28</v>
      </c>
      <c r="R1005" s="369">
        <v>26.000000000000004</v>
      </c>
      <c r="S1005" s="369">
        <v>33</v>
      </c>
    </row>
    <row r="1006" spans="1:19" ht="12.75" customHeight="1" x14ac:dyDescent="0.2">
      <c r="A1006" s="369">
        <v>2017</v>
      </c>
      <c r="B1006" s="374">
        <v>43005</v>
      </c>
      <c r="C1006" s="369">
        <v>18.000000000000004</v>
      </c>
      <c r="D1006" s="369">
        <v>16</v>
      </c>
      <c r="E1006" s="369">
        <v>14</v>
      </c>
      <c r="F1006" s="369">
        <v>24</v>
      </c>
      <c r="G1006" s="369">
        <v>36.000000000000007</v>
      </c>
      <c r="H1006" s="369">
        <v>24</v>
      </c>
      <c r="I1006" s="369">
        <v>16</v>
      </c>
      <c r="J1006" s="369">
        <v>21</v>
      </c>
      <c r="K1006" s="369">
        <v>29</v>
      </c>
      <c r="L1006" s="369">
        <v>19</v>
      </c>
      <c r="M1006" s="369">
        <v>16</v>
      </c>
      <c r="N1006" s="369">
        <v>15.000000000000002</v>
      </c>
      <c r="O1006" s="369">
        <v>16</v>
      </c>
      <c r="P1006" s="369">
        <v>31</v>
      </c>
      <c r="Q1006" s="369">
        <v>21</v>
      </c>
      <c r="R1006" s="369">
        <v>24</v>
      </c>
      <c r="S1006" s="369">
        <v>30</v>
      </c>
    </row>
    <row r="1007" spans="1:19" ht="12.75" customHeight="1" x14ac:dyDescent="0.2">
      <c r="A1007" s="369">
        <v>2017</v>
      </c>
      <c r="B1007" s="374">
        <v>43006</v>
      </c>
      <c r="C1007" s="369">
        <v>40</v>
      </c>
      <c r="D1007" s="369">
        <v>29</v>
      </c>
      <c r="E1007" s="369">
        <v>46</v>
      </c>
      <c r="F1007" s="369">
        <v>39</v>
      </c>
      <c r="G1007" s="369">
        <v>33</v>
      </c>
      <c r="H1007" s="369">
        <v>39</v>
      </c>
      <c r="I1007" s="369">
        <v>38</v>
      </c>
      <c r="J1007" s="369">
        <v>28</v>
      </c>
      <c r="K1007" s="369">
        <v>34</v>
      </c>
      <c r="L1007" s="369">
        <v>32</v>
      </c>
      <c r="M1007" s="369">
        <v>38</v>
      </c>
      <c r="N1007" s="369">
        <v>30</v>
      </c>
      <c r="O1007" s="369">
        <v>32</v>
      </c>
      <c r="P1007" s="369">
        <v>31</v>
      </c>
      <c r="Q1007" s="369">
        <v>37.000000000000007</v>
      </c>
      <c r="R1007" s="369">
        <v>33</v>
      </c>
      <c r="S1007" s="369">
        <v>38</v>
      </c>
    </row>
    <row r="1008" spans="1:19" ht="12.75" customHeight="1" x14ac:dyDescent="0.2">
      <c r="A1008" s="369">
        <v>2017</v>
      </c>
      <c r="B1008" s="374">
        <v>43007</v>
      </c>
      <c r="C1008" s="369">
        <v>39</v>
      </c>
      <c r="D1008" s="369">
        <v>31</v>
      </c>
      <c r="E1008" s="369">
        <v>42</v>
      </c>
      <c r="F1008" s="369">
        <v>39</v>
      </c>
      <c r="G1008" s="369">
        <v>36.000000000000007</v>
      </c>
      <c r="H1008" s="369">
        <v>38</v>
      </c>
      <c r="I1008" s="369">
        <v>39</v>
      </c>
      <c r="J1008" s="369">
        <v>30</v>
      </c>
      <c r="K1008" s="369">
        <v>35</v>
      </c>
      <c r="L1008" s="369">
        <v>31</v>
      </c>
      <c r="M1008" s="369">
        <v>37.000000000000007</v>
      </c>
      <c r="N1008" s="369">
        <v>29</v>
      </c>
      <c r="O1008" s="369">
        <v>34</v>
      </c>
      <c r="P1008" s="369">
        <v>35</v>
      </c>
      <c r="Q1008" s="369">
        <v>36.000000000000007</v>
      </c>
      <c r="R1008" s="369">
        <v>36.000000000000007</v>
      </c>
      <c r="S1008" s="369">
        <v>37.000000000000007</v>
      </c>
    </row>
    <row r="1009" spans="1:19" ht="12.75" customHeight="1" x14ac:dyDescent="0.2">
      <c r="A1009" s="369">
        <v>2017</v>
      </c>
      <c r="B1009" s="374">
        <v>43008</v>
      </c>
      <c r="C1009" s="369">
        <v>25</v>
      </c>
      <c r="D1009" s="369">
        <v>27</v>
      </c>
      <c r="E1009" s="369">
        <v>28</v>
      </c>
      <c r="F1009" s="369">
        <v>26.000000000000004</v>
      </c>
      <c r="G1009" s="369">
        <v>25</v>
      </c>
      <c r="H1009" s="369">
        <v>25</v>
      </c>
      <c r="I1009" s="369">
        <v>25</v>
      </c>
      <c r="J1009" s="369">
        <v>19</v>
      </c>
      <c r="K1009" s="369">
        <v>21</v>
      </c>
      <c r="L1009" s="369">
        <v>24</v>
      </c>
      <c r="M1009" s="369">
        <v>24</v>
      </c>
      <c r="N1009" s="369">
        <v>21</v>
      </c>
      <c r="O1009" s="369">
        <v>29</v>
      </c>
      <c r="P1009" s="369">
        <v>26.000000000000004</v>
      </c>
      <c r="Q1009" s="369">
        <v>22.000000000000004</v>
      </c>
      <c r="R1009" s="369">
        <v>30</v>
      </c>
      <c r="S1009" s="369">
        <v>22.000000000000004</v>
      </c>
    </row>
    <row r="1010" spans="1:19" ht="12.75" customHeight="1" x14ac:dyDescent="0.2">
      <c r="A1010" s="369">
        <v>2017</v>
      </c>
      <c r="B1010" s="374">
        <v>43009</v>
      </c>
      <c r="C1010" s="369">
        <v>36.000000000000007</v>
      </c>
      <c r="D1010" s="369">
        <v>34</v>
      </c>
      <c r="E1010" s="369">
        <v>37.000000000000007</v>
      </c>
      <c r="F1010" s="369">
        <v>40</v>
      </c>
      <c r="G1010" s="369">
        <v>34</v>
      </c>
      <c r="H1010" s="369">
        <v>38</v>
      </c>
      <c r="I1010" s="369">
        <v>38</v>
      </c>
      <c r="J1010" s="369">
        <v>29</v>
      </c>
      <c r="K1010" s="369">
        <v>35</v>
      </c>
      <c r="L1010" s="369">
        <v>35</v>
      </c>
      <c r="M1010" s="369">
        <v>32</v>
      </c>
      <c r="N1010" s="369">
        <v>32</v>
      </c>
      <c r="O1010" s="369">
        <v>38</v>
      </c>
      <c r="P1010" s="369">
        <v>35</v>
      </c>
      <c r="Q1010" s="369">
        <v>34</v>
      </c>
      <c r="R1010" s="369">
        <v>37.000000000000007</v>
      </c>
      <c r="S1010" s="369">
        <v>34</v>
      </c>
    </row>
    <row r="1011" spans="1:19" ht="12.75" customHeight="1" x14ac:dyDescent="0.2">
      <c r="A1011" s="369">
        <v>2017</v>
      </c>
      <c r="B1011" s="374">
        <v>43010</v>
      </c>
      <c r="C1011" s="369">
        <v>42</v>
      </c>
      <c r="D1011" s="369">
        <v>29</v>
      </c>
      <c r="E1011" s="369">
        <v>41</v>
      </c>
      <c r="F1011" s="369">
        <v>41</v>
      </c>
      <c r="G1011" s="369">
        <v>43</v>
      </c>
      <c r="H1011" s="369">
        <v>39</v>
      </c>
      <c r="I1011" s="369">
        <v>35</v>
      </c>
      <c r="J1011" s="369">
        <v>29</v>
      </c>
      <c r="K1011" s="369">
        <v>39</v>
      </c>
      <c r="L1011" s="369">
        <v>38</v>
      </c>
      <c r="M1011" s="369">
        <v>41</v>
      </c>
      <c r="N1011" s="369">
        <v>30</v>
      </c>
      <c r="O1011" s="369">
        <v>38</v>
      </c>
      <c r="P1011" s="369">
        <v>45.000000000000007</v>
      </c>
      <c r="Q1011" s="369">
        <v>36.000000000000007</v>
      </c>
      <c r="R1011" s="369">
        <v>37.000000000000007</v>
      </c>
      <c r="S1011" s="369">
        <v>41</v>
      </c>
    </row>
    <row r="1012" spans="1:19" ht="12.75" customHeight="1" x14ac:dyDescent="0.2">
      <c r="A1012" s="369">
        <v>2017</v>
      </c>
      <c r="B1012" s="374">
        <v>43011</v>
      </c>
      <c r="C1012" s="369">
        <v>33</v>
      </c>
      <c r="D1012" s="369">
        <v>29</v>
      </c>
      <c r="E1012" s="369">
        <v>37.000000000000007</v>
      </c>
      <c r="F1012" s="369">
        <v>33</v>
      </c>
      <c r="G1012" s="369">
        <v>35</v>
      </c>
      <c r="H1012" s="369">
        <v>34</v>
      </c>
      <c r="I1012" s="369">
        <v>32</v>
      </c>
      <c r="J1012" s="369">
        <v>34</v>
      </c>
      <c r="K1012" s="369">
        <v>33</v>
      </c>
      <c r="L1012" s="369">
        <v>28</v>
      </c>
      <c r="M1012" s="369">
        <v>30</v>
      </c>
      <c r="N1012" s="369">
        <v>28</v>
      </c>
      <c r="O1012" s="369">
        <v>27</v>
      </c>
      <c r="P1012" s="369">
        <v>29</v>
      </c>
      <c r="Q1012" s="369">
        <v>33</v>
      </c>
      <c r="R1012" s="369">
        <v>30</v>
      </c>
      <c r="S1012" s="369">
        <v>35</v>
      </c>
    </row>
    <row r="1013" spans="1:19" ht="12.75" customHeight="1" x14ac:dyDescent="0.2">
      <c r="A1013" s="369">
        <v>2017</v>
      </c>
      <c r="B1013" s="374">
        <v>43012</v>
      </c>
      <c r="C1013" s="369">
        <v>45.000000000000007</v>
      </c>
      <c r="D1013" s="369">
        <v>43</v>
      </c>
      <c r="E1013" s="369">
        <v>42</v>
      </c>
      <c r="F1013" s="369">
        <v>40</v>
      </c>
      <c r="G1013" s="369">
        <v>50</v>
      </c>
      <c r="H1013" s="369">
        <v>42</v>
      </c>
      <c r="I1013" s="369">
        <v>45.000000000000007</v>
      </c>
      <c r="J1013" s="369" t="s">
        <v>71</v>
      </c>
      <c r="K1013" s="369">
        <v>48</v>
      </c>
      <c r="L1013" s="369">
        <v>40</v>
      </c>
      <c r="M1013" s="369">
        <v>38</v>
      </c>
      <c r="N1013" s="369">
        <v>30</v>
      </c>
      <c r="O1013" s="369">
        <v>44.000000000000007</v>
      </c>
      <c r="P1013" s="369">
        <v>48</v>
      </c>
      <c r="Q1013" s="369">
        <v>44.000000000000007</v>
      </c>
      <c r="R1013" s="369">
        <v>47</v>
      </c>
      <c r="S1013" s="369">
        <v>48</v>
      </c>
    </row>
    <row r="1014" spans="1:19" ht="12.75" customHeight="1" x14ac:dyDescent="0.2">
      <c r="A1014" s="369">
        <v>2017</v>
      </c>
      <c r="B1014" s="374">
        <v>43013</v>
      </c>
      <c r="C1014" s="369">
        <v>48</v>
      </c>
      <c r="D1014" s="369">
        <v>42</v>
      </c>
      <c r="E1014" s="369">
        <v>47</v>
      </c>
      <c r="F1014" s="369">
        <v>49</v>
      </c>
      <c r="G1014" s="369">
        <v>53.000000000000007</v>
      </c>
      <c r="H1014" s="369">
        <v>54</v>
      </c>
      <c r="I1014" s="369">
        <v>49</v>
      </c>
      <c r="J1014" s="369">
        <v>42</v>
      </c>
      <c r="K1014" s="369">
        <v>51.000000000000007</v>
      </c>
      <c r="L1014" s="369">
        <v>48</v>
      </c>
      <c r="M1014" s="369">
        <v>48</v>
      </c>
      <c r="N1014" s="369">
        <v>40</v>
      </c>
      <c r="O1014" s="369">
        <v>48</v>
      </c>
      <c r="P1014" s="369">
        <v>51.000000000000007</v>
      </c>
      <c r="Q1014" s="369">
        <v>48</v>
      </c>
      <c r="R1014" s="369">
        <v>53.000000000000007</v>
      </c>
      <c r="S1014" s="369">
        <v>52.000000000000007</v>
      </c>
    </row>
    <row r="1015" spans="1:19" ht="12.75" customHeight="1" x14ac:dyDescent="0.2">
      <c r="A1015" s="369">
        <v>2017</v>
      </c>
      <c r="B1015" s="374">
        <v>43014</v>
      </c>
      <c r="C1015" s="369">
        <v>46</v>
      </c>
      <c r="D1015" s="369">
        <v>33</v>
      </c>
      <c r="E1015" s="369">
        <v>45.000000000000007</v>
      </c>
      <c r="F1015" s="369">
        <v>47</v>
      </c>
      <c r="G1015" s="369">
        <v>40</v>
      </c>
      <c r="H1015" s="369">
        <v>48</v>
      </c>
      <c r="I1015" s="369">
        <v>47</v>
      </c>
      <c r="J1015" s="369">
        <v>33</v>
      </c>
      <c r="K1015" s="369">
        <v>43</v>
      </c>
      <c r="L1015" s="369">
        <v>40</v>
      </c>
      <c r="M1015" s="369">
        <v>46</v>
      </c>
      <c r="N1015" s="369">
        <v>32</v>
      </c>
      <c r="O1015" s="369">
        <v>38</v>
      </c>
      <c r="P1015" s="369">
        <v>43</v>
      </c>
      <c r="Q1015" s="369">
        <v>44.000000000000007</v>
      </c>
      <c r="R1015" s="369">
        <v>44.000000000000007</v>
      </c>
      <c r="S1015" s="369" t="s">
        <v>71</v>
      </c>
    </row>
    <row r="1016" spans="1:19" ht="12.75" customHeight="1" x14ac:dyDescent="0.2">
      <c r="A1016" s="369">
        <v>2017</v>
      </c>
      <c r="B1016" s="374">
        <v>43015</v>
      </c>
      <c r="C1016" s="369">
        <v>34</v>
      </c>
      <c r="D1016" s="369">
        <v>30</v>
      </c>
      <c r="E1016" s="369">
        <v>38</v>
      </c>
      <c r="F1016" s="369">
        <v>33</v>
      </c>
      <c r="G1016" s="369">
        <v>42</v>
      </c>
      <c r="H1016" s="369">
        <v>34</v>
      </c>
      <c r="I1016" s="369">
        <v>33</v>
      </c>
      <c r="J1016" s="369">
        <v>41</v>
      </c>
      <c r="K1016" s="369">
        <v>41</v>
      </c>
      <c r="L1016" s="369">
        <v>32</v>
      </c>
      <c r="M1016" s="369">
        <v>31</v>
      </c>
      <c r="N1016" s="369">
        <v>24</v>
      </c>
      <c r="O1016" s="369">
        <v>35</v>
      </c>
      <c r="P1016" s="369">
        <v>40</v>
      </c>
      <c r="Q1016" s="369">
        <v>37.000000000000007</v>
      </c>
      <c r="R1016" s="369">
        <v>38</v>
      </c>
      <c r="S1016" s="369">
        <v>40</v>
      </c>
    </row>
    <row r="1017" spans="1:19" ht="12.75" customHeight="1" x14ac:dyDescent="0.2">
      <c r="A1017" s="369">
        <v>2017</v>
      </c>
      <c r="B1017" s="374">
        <v>43016</v>
      </c>
      <c r="C1017" s="369">
        <v>19</v>
      </c>
      <c r="D1017" s="369">
        <v>16</v>
      </c>
      <c r="E1017" s="369">
        <v>31</v>
      </c>
      <c r="F1017" s="369">
        <v>16</v>
      </c>
      <c r="G1017" s="369">
        <v>17</v>
      </c>
      <c r="H1017" s="369">
        <v>18.000000000000004</v>
      </c>
      <c r="I1017" s="369">
        <v>15.000000000000002</v>
      </c>
      <c r="J1017" s="369">
        <v>14</v>
      </c>
      <c r="K1017" s="369">
        <v>15.000000000000002</v>
      </c>
      <c r="L1017" s="369">
        <v>14</v>
      </c>
      <c r="M1017" s="369">
        <v>19</v>
      </c>
      <c r="N1017" s="369">
        <v>12</v>
      </c>
      <c r="O1017" s="369">
        <v>16</v>
      </c>
      <c r="P1017" s="369">
        <v>15.000000000000002</v>
      </c>
      <c r="Q1017" s="369">
        <v>15.000000000000002</v>
      </c>
      <c r="R1017" s="369">
        <v>16</v>
      </c>
      <c r="S1017" s="369">
        <v>18.000000000000004</v>
      </c>
    </row>
    <row r="1018" spans="1:19" ht="12.75" customHeight="1" x14ac:dyDescent="0.2">
      <c r="A1018" s="369">
        <v>2017</v>
      </c>
      <c r="B1018" s="374">
        <v>43017</v>
      </c>
      <c r="C1018" s="369">
        <v>16</v>
      </c>
      <c r="D1018" s="369">
        <v>15.000000000000002</v>
      </c>
      <c r="E1018" s="369">
        <v>30</v>
      </c>
      <c r="F1018" s="369">
        <v>15.000000000000002</v>
      </c>
      <c r="G1018" s="369">
        <v>27</v>
      </c>
      <c r="H1018" s="369">
        <v>15.000000000000002</v>
      </c>
      <c r="I1018" s="369">
        <v>18.000000000000004</v>
      </c>
      <c r="J1018" s="369">
        <v>10</v>
      </c>
      <c r="K1018" s="369">
        <v>14</v>
      </c>
      <c r="L1018" s="369">
        <v>14</v>
      </c>
      <c r="M1018" s="369">
        <v>16</v>
      </c>
      <c r="N1018" s="369">
        <v>14</v>
      </c>
      <c r="O1018" s="369">
        <v>22.000000000000004</v>
      </c>
      <c r="P1018" s="369">
        <v>26.000000000000004</v>
      </c>
      <c r="Q1018" s="369">
        <v>13.000000000000002</v>
      </c>
      <c r="R1018" s="369">
        <v>16</v>
      </c>
      <c r="S1018" s="369">
        <v>16</v>
      </c>
    </row>
    <row r="1019" spans="1:19" ht="12.75" customHeight="1" x14ac:dyDescent="0.2">
      <c r="A1019" s="369">
        <v>2017</v>
      </c>
      <c r="B1019" s="374">
        <v>43018</v>
      </c>
      <c r="C1019" s="369">
        <v>21</v>
      </c>
      <c r="D1019" s="369">
        <v>31</v>
      </c>
      <c r="E1019" s="369">
        <v>42</v>
      </c>
      <c r="F1019" s="369">
        <v>32</v>
      </c>
      <c r="G1019" s="369">
        <v>34</v>
      </c>
      <c r="H1019" s="369">
        <v>31</v>
      </c>
      <c r="I1019" s="369">
        <v>38</v>
      </c>
      <c r="J1019" s="369">
        <v>29</v>
      </c>
      <c r="K1019" s="369">
        <v>33</v>
      </c>
      <c r="L1019" s="369">
        <v>33</v>
      </c>
      <c r="M1019" s="369">
        <v>35</v>
      </c>
      <c r="N1019" s="369">
        <v>33</v>
      </c>
      <c r="O1019" s="369">
        <v>36.000000000000007</v>
      </c>
      <c r="P1019" s="369">
        <v>32</v>
      </c>
      <c r="Q1019" s="369">
        <v>34</v>
      </c>
      <c r="R1019" s="369">
        <v>36.000000000000007</v>
      </c>
      <c r="S1019" s="369">
        <v>34</v>
      </c>
    </row>
    <row r="1020" spans="1:19" ht="12.75" customHeight="1" x14ac:dyDescent="0.2">
      <c r="A1020" s="369">
        <v>2017</v>
      </c>
      <c r="B1020" s="374">
        <v>43019</v>
      </c>
      <c r="C1020" s="369">
        <v>39</v>
      </c>
      <c r="D1020" s="369">
        <v>26.000000000000004</v>
      </c>
      <c r="E1020" s="369">
        <v>50</v>
      </c>
      <c r="F1020" s="369">
        <v>35</v>
      </c>
      <c r="G1020" s="369">
        <v>31</v>
      </c>
      <c r="H1020" s="369">
        <v>36.000000000000007</v>
      </c>
      <c r="I1020" s="369">
        <v>29</v>
      </c>
      <c r="J1020" s="369">
        <v>13.000000000000002</v>
      </c>
      <c r="K1020" s="369">
        <v>23</v>
      </c>
      <c r="L1020" s="369">
        <v>31</v>
      </c>
      <c r="M1020" s="369">
        <v>36.000000000000007</v>
      </c>
      <c r="N1020" s="369">
        <v>25</v>
      </c>
      <c r="O1020" s="369">
        <v>24</v>
      </c>
      <c r="P1020" s="369">
        <v>35</v>
      </c>
      <c r="Q1020" s="369">
        <v>25</v>
      </c>
      <c r="R1020" s="369">
        <v>29</v>
      </c>
      <c r="S1020" s="369">
        <v>27</v>
      </c>
    </row>
    <row r="1021" spans="1:19" ht="12.75" customHeight="1" x14ac:dyDescent="0.2">
      <c r="A1021" s="369">
        <v>2017</v>
      </c>
      <c r="B1021" s="374">
        <v>43020</v>
      </c>
      <c r="C1021" s="369">
        <v>30</v>
      </c>
      <c r="D1021" s="369">
        <v>27</v>
      </c>
      <c r="E1021" s="369">
        <v>41</v>
      </c>
      <c r="F1021" s="369">
        <v>26.000000000000004</v>
      </c>
      <c r="G1021" s="369">
        <v>27</v>
      </c>
      <c r="H1021" s="369">
        <v>25</v>
      </c>
      <c r="I1021" s="369">
        <v>31</v>
      </c>
      <c r="J1021" s="369">
        <v>13.000000000000002</v>
      </c>
      <c r="K1021" s="369">
        <v>17</v>
      </c>
      <c r="L1021" s="369">
        <v>29</v>
      </c>
      <c r="M1021" s="369">
        <v>27</v>
      </c>
      <c r="N1021" s="369">
        <v>26.000000000000004</v>
      </c>
      <c r="O1021" s="369">
        <v>25</v>
      </c>
      <c r="P1021" s="369">
        <v>29</v>
      </c>
      <c r="Q1021" s="369">
        <v>25</v>
      </c>
      <c r="R1021" s="369">
        <v>29</v>
      </c>
      <c r="S1021" s="369">
        <v>26.000000000000004</v>
      </c>
    </row>
    <row r="1022" spans="1:19" ht="12.75" customHeight="1" x14ac:dyDescent="0.2">
      <c r="A1022" s="369">
        <v>2017</v>
      </c>
      <c r="B1022" s="374">
        <v>43021</v>
      </c>
      <c r="C1022" s="369">
        <v>28</v>
      </c>
      <c r="D1022" s="369">
        <v>24</v>
      </c>
      <c r="E1022" s="369">
        <v>42</v>
      </c>
      <c r="F1022" s="369">
        <v>25</v>
      </c>
      <c r="G1022" s="369">
        <v>24</v>
      </c>
      <c r="H1022" s="369">
        <v>24</v>
      </c>
      <c r="I1022" s="369">
        <v>31</v>
      </c>
      <c r="J1022" s="369">
        <v>15.000000000000002</v>
      </c>
      <c r="K1022" s="369">
        <v>26.000000000000004</v>
      </c>
      <c r="L1022" s="369">
        <v>28</v>
      </c>
      <c r="M1022" s="369">
        <v>26.000000000000004</v>
      </c>
      <c r="N1022" s="369">
        <v>26.000000000000004</v>
      </c>
      <c r="O1022" s="369">
        <v>22.000000000000004</v>
      </c>
      <c r="P1022" s="369">
        <v>31</v>
      </c>
      <c r="Q1022" s="369">
        <v>27</v>
      </c>
      <c r="R1022" s="369">
        <v>29</v>
      </c>
      <c r="S1022" s="369">
        <v>29</v>
      </c>
    </row>
    <row r="1023" spans="1:19" ht="12.75" customHeight="1" x14ac:dyDescent="0.2">
      <c r="A1023" s="369">
        <v>2017</v>
      </c>
      <c r="B1023" s="374">
        <v>43022</v>
      </c>
      <c r="C1023" s="369">
        <v>21</v>
      </c>
      <c r="D1023" s="369">
        <v>19</v>
      </c>
      <c r="E1023" s="369">
        <v>37.000000000000007</v>
      </c>
      <c r="F1023" s="369">
        <v>21</v>
      </c>
      <c r="G1023" s="369">
        <v>27</v>
      </c>
      <c r="H1023" s="369">
        <v>16</v>
      </c>
      <c r="I1023" s="369">
        <v>23</v>
      </c>
      <c r="J1023" s="369">
        <v>25</v>
      </c>
      <c r="K1023" s="369">
        <v>23</v>
      </c>
      <c r="L1023" s="369">
        <v>25</v>
      </c>
      <c r="M1023" s="369">
        <v>18.000000000000004</v>
      </c>
      <c r="N1023" s="369">
        <v>19</v>
      </c>
      <c r="O1023" s="369">
        <v>26.000000000000004</v>
      </c>
      <c r="P1023" s="369">
        <v>26.000000000000004</v>
      </c>
      <c r="Q1023" s="369">
        <v>22.000000000000004</v>
      </c>
      <c r="R1023" s="369">
        <v>26.000000000000004</v>
      </c>
      <c r="S1023" s="369">
        <v>24</v>
      </c>
    </row>
    <row r="1024" spans="1:19" ht="12.75" customHeight="1" x14ac:dyDescent="0.2">
      <c r="A1024" s="369">
        <v>2017</v>
      </c>
      <c r="B1024" s="374">
        <v>43023</v>
      </c>
      <c r="C1024" s="369">
        <v>28</v>
      </c>
      <c r="D1024" s="369">
        <v>28</v>
      </c>
      <c r="E1024" s="369">
        <v>36.000000000000007</v>
      </c>
      <c r="F1024" s="369">
        <v>25</v>
      </c>
      <c r="G1024" s="369">
        <v>27</v>
      </c>
      <c r="H1024" s="369">
        <v>25</v>
      </c>
      <c r="I1024" s="369">
        <v>28</v>
      </c>
      <c r="J1024" s="369">
        <v>24</v>
      </c>
      <c r="K1024" s="369">
        <v>27</v>
      </c>
      <c r="L1024" s="369">
        <v>29</v>
      </c>
      <c r="M1024" s="369">
        <v>27</v>
      </c>
      <c r="N1024" s="369">
        <v>22.000000000000004</v>
      </c>
      <c r="O1024" s="369">
        <v>30</v>
      </c>
      <c r="P1024" s="369">
        <v>29</v>
      </c>
      <c r="Q1024" s="369">
        <v>26.000000000000004</v>
      </c>
      <c r="R1024" s="369">
        <v>29</v>
      </c>
      <c r="S1024" s="369">
        <v>27</v>
      </c>
    </row>
    <row r="1025" spans="1:19" ht="12.75" customHeight="1" x14ac:dyDescent="0.2">
      <c r="A1025" s="369">
        <v>2017</v>
      </c>
      <c r="B1025" s="374">
        <v>43024</v>
      </c>
      <c r="C1025" s="369">
        <v>24</v>
      </c>
      <c r="D1025" s="369">
        <v>24</v>
      </c>
      <c r="E1025" s="369">
        <v>29</v>
      </c>
      <c r="F1025" s="369">
        <v>27</v>
      </c>
      <c r="G1025" s="369">
        <v>28</v>
      </c>
      <c r="H1025" s="369">
        <v>25</v>
      </c>
      <c r="I1025" s="369">
        <v>26.000000000000004</v>
      </c>
      <c r="J1025" s="369">
        <v>21</v>
      </c>
      <c r="K1025" s="369">
        <v>26.000000000000004</v>
      </c>
      <c r="L1025" s="369">
        <v>25</v>
      </c>
      <c r="M1025" s="369">
        <v>20</v>
      </c>
      <c r="N1025" s="369">
        <v>21</v>
      </c>
      <c r="O1025" s="369">
        <v>28</v>
      </c>
      <c r="P1025" s="369">
        <v>28</v>
      </c>
      <c r="Q1025" s="369">
        <v>25</v>
      </c>
      <c r="R1025" s="369">
        <v>26.000000000000004</v>
      </c>
      <c r="S1025" s="369">
        <v>28</v>
      </c>
    </row>
    <row r="1026" spans="1:19" ht="12.75" customHeight="1" x14ac:dyDescent="0.2">
      <c r="A1026" s="369">
        <v>2017</v>
      </c>
      <c r="B1026" s="374">
        <v>43025</v>
      </c>
      <c r="C1026" s="369">
        <v>26.000000000000004</v>
      </c>
      <c r="D1026" s="369">
        <v>18.000000000000004</v>
      </c>
      <c r="E1026" s="369">
        <v>33</v>
      </c>
      <c r="F1026" s="369">
        <v>21</v>
      </c>
      <c r="G1026" s="369">
        <v>29</v>
      </c>
      <c r="H1026" s="369">
        <v>24</v>
      </c>
      <c r="I1026" s="369">
        <v>27</v>
      </c>
      <c r="J1026" s="369">
        <v>26.000000000000004</v>
      </c>
      <c r="K1026" s="369">
        <v>26.000000000000004</v>
      </c>
      <c r="L1026" s="369">
        <v>22.000000000000004</v>
      </c>
      <c r="M1026" s="369">
        <v>26.000000000000004</v>
      </c>
      <c r="N1026" s="369">
        <v>17</v>
      </c>
      <c r="O1026" s="369">
        <v>25</v>
      </c>
      <c r="P1026" s="369">
        <v>29</v>
      </c>
      <c r="Q1026" s="369">
        <v>27</v>
      </c>
      <c r="R1026" s="369">
        <v>27</v>
      </c>
      <c r="S1026" s="369">
        <v>28</v>
      </c>
    </row>
    <row r="1027" spans="1:19" ht="12.75" customHeight="1" x14ac:dyDescent="0.2">
      <c r="A1027" s="369">
        <v>2017</v>
      </c>
      <c r="B1027" s="374">
        <v>43026</v>
      </c>
      <c r="C1027" s="369">
        <v>40</v>
      </c>
      <c r="D1027" s="369">
        <v>30</v>
      </c>
      <c r="E1027" s="369">
        <v>51.000000000000007</v>
      </c>
      <c r="F1027" s="369">
        <v>35</v>
      </c>
      <c r="G1027" s="369">
        <v>45.000000000000007</v>
      </c>
      <c r="H1027" s="369">
        <v>35</v>
      </c>
      <c r="I1027" s="369">
        <v>36.000000000000007</v>
      </c>
      <c r="J1027" s="369">
        <v>30</v>
      </c>
      <c r="K1027" s="369">
        <v>40</v>
      </c>
      <c r="L1027" s="369">
        <v>30</v>
      </c>
      <c r="M1027" s="369">
        <v>37.000000000000007</v>
      </c>
      <c r="N1027" s="369">
        <v>32</v>
      </c>
      <c r="O1027" s="369">
        <v>36.000000000000007</v>
      </c>
      <c r="P1027" s="369">
        <v>46</v>
      </c>
      <c r="Q1027" s="369">
        <v>37.000000000000007</v>
      </c>
      <c r="R1027" s="369">
        <v>40</v>
      </c>
      <c r="S1027" s="369">
        <v>42</v>
      </c>
    </row>
    <row r="1028" spans="1:19" ht="12.75" customHeight="1" x14ac:dyDescent="0.2">
      <c r="A1028" s="369">
        <v>2017</v>
      </c>
      <c r="B1028" s="374">
        <v>43027</v>
      </c>
      <c r="C1028" s="369">
        <v>43</v>
      </c>
      <c r="D1028" s="369">
        <v>35</v>
      </c>
      <c r="E1028" s="369">
        <v>54</v>
      </c>
      <c r="F1028" s="369">
        <v>36.000000000000007</v>
      </c>
      <c r="G1028" s="369">
        <v>45.000000000000007</v>
      </c>
      <c r="H1028" s="369">
        <v>41</v>
      </c>
      <c r="I1028" s="369">
        <v>42</v>
      </c>
      <c r="J1028" s="369">
        <v>38</v>
      </c>
      <c r="K1028" s="369">
        <v>43</v>
      </c>
      <c r="L1028" s="369">
        <v>35</v>
      </c>
      <c r="M1028" s="369">
        <v>42</v>
      </c>
      <c r="N1028" s="369">
        <v>34</v>
      </c>
      <c r="O1028" s="369">
        <v>39</v>
      </c>
      <c r="P1028" s="369">
        <v>45.000000000000007</v>
      </c>
      <c r="Q1028" s="369">
        <v>36.000000000000007</v>
      </c>
      <c r="R1028" s="369">
        <v>38</v>
      </c>
      <c r="S1028" s="369">
        <v>42</v>
      </c>
    </row>
    <row r="1029" spans="1:19" ht="12.75" customHeight="1" x14ac:dyDescent="0.2">
      <c r="A1029" s="369">
        <v>2017</v>
      </c>
      <c r="B1029" s="374">
        <v>43028</v>
      </c>
      <c r="C1029" s="369">
        <v>45.000000000000007</v>
      </c>
      <c r="D1029" s="369">
        <v>35</v>
      </c>
      <c r="E1029" s="369">
        <v>57</v>
      </c>
      <c r="F1029" s="369">
        <v>45.000000000000007</v>
      </c>
      <c r="G1029" s="369">
        <v>42</v>
      </c>
      <c r="H1029" s="369">
        <v>45.000000000000007</v>
      </c>
      <c r="I1029" s="369">
        <v>45.000000000000007</v>
      </c>
      <c r="J1029" s="369">
        <v>35</v>
      </c>
      <c r="K1029" s="369">
        <v>42</v>
      </c>
      <c r="L1029" s="369">
        <v>39</v>
      </c>
      <c r="M1029" s="369">
        <v>42</v>
      </c>
      <c r="N1029" s="369">
        <v>34</v>
      </c>
      <c r="O1029" s="369">
        <v>41</v>
      </c>
      <c r="P1029" s="369">
        <v>41</v>
      </c>
      <c r="Q1029" s="369">
        <v>43</v>
      </c>
      <c r="R1029" s="369">
        <v>41</v>
      </c>
      <c r="S1029" s="369">
        <v>44.000000000000007</v>
      </c>
    </row>
    <row r="1030" spans="1:19" ht="12.75" customHeight="1" x14ac:dyDescent="0.2">
      <c r="A1030" s="369">
        <v>2017</v>
      </c>
      <c r="B1030" s="374">
        <v>43029</v>
      </c>
      <c r="C1030" s="369">
        <v>41</v>
      </c>
      <c r="D1030" s="369">
        <v>32</v>
      </c>
      <c r="E1030" s="369">
        <v>50</v>
      </c>
      <c r="F1030" s="369">
        <v>34</v>
      </c>
      <c r="G1030" s="369">
        <v>45.000000000000007</v>
      </c>
      <c r="H1030" s="369">
        <v>38</v>
      </c>
      <c r="I1030" s="369">
        <v>39</v>
      </c>
      <c r="J1030" s="369">
        <v>31</v>
      </c>
      <c r="K1030" s="369">
        <v>40</v>
      </c>
      <c r="L1030" s="369">
        <v>34</v>
      </c>
      <c r="M1030" s="369">
        <v>42</v>
      </c>
      <c r="N1030" s="369">
        <v>32</v>
      </c>
      <c r="O1030" s="369">
        <v>39</v>
      </c>
      <c r="P1030" s="369">
        <v>46</v>
      </c>
      <c r="Q1030" s="369">
        <v>40</v>
      </c>
      <c r="R1030" s="369">
        <v>43</v>
      </c>
      <c r="S1030" s="369">
        <v>45.000000000000007</v>
      </c>
    </row>
    <row r="1031" spans="1:19" ht="12.75" customHeight="1" x14ac:dyDescent="0.2">
      <c r="A1031" s="369">
        <v>2017</v>
      </c>
      <c r="B1031" s="374">
        <v>43030</v>
      </c>
      <c r="C1031" s="369">
        <v>46</v>
      </c>
      <c r="D1031" s="369">
        <v>40</v>
      </c>
      <c r="E1031" s="369">
        <v>55</v>
      </c>
      <c r="F1031" s="369">
        <v>42</v>
      </c>
      <c r="G1031" s="369">
        <v>51.000000000000007</v>
      </c>
      <c r="H1031" s="369">
        <v>45.000000000000007</v>
      </c>
      <c r="I1031" s="369">
        <v>43</v>
      </c>
      <c r="J1031" s="369">
        <v>39</v>
      </c>
      <c r="K1031" s="369">
        <v>45.000000000000007</v>
      </c>
      <c r="L1031" s="369">
        <v>36.000000000000007</v>
      </c>
      <c r="M1031" s="369">
        <v>42</v>
      </c>
      <c r="N1031" s="369">
        <v>38</v>
      </c>
      <c r="O1031" s="369">
        <v>37.000000000000007</v>
      </c>
      <c r="P1031" s="369">
        <v>52.000000000000007</v>
      </c>
      <c r="Q1031" s="369">
        <v>39</v>
      </c>
      <c r="R1031" s="369">
        <v>45.000000000000007</v>
      </c>
      <c r="S1031" s="369">
        <v>48</v>
      </c>
    </row>
    <row r="1032" spans="1:19" ht="12.75" customHeight="1" x14ac:dyDescent="0.2">
      <c r="A1032" s="369">
        <v>2017</v>
      </c>
      <c r="B1032" s="374">
        <v>43031</v>
      </c>
      <c r="C1032" s="369">
        <v>37.000000000000007</v>
      </c>
      <c r="D1032" s="369">
        <v>34</v>
      </c>
      <c r="E1032" s="369">
        <v>48</v>
      </c>
      <c r="F1032" s="369">
        <v>35</v>
      </c>
      <c r="G1032" s="369">
        <v>35</v>
      </c>
      <c r="H1032" s="369">
        <v>34</v>
      </c>
      <c r="I1032" s="369">
        <v>37.000000000000007</v>
      </c>
      <c r="J1032" s="369">
        <v>31</v>
      </c>
      <c r="K1032" s="369">
        <v>35</v>
      </c>
      <c r="L1032" s="369">
        <v>33</v>
      </c>
      <c r="M1032" s="369">
        <v>39</v>
      </c>
      <c r="N1032" s="369" t="s">
        <v>71</v>
      </c>
      <c r="O1032" s="369">
        <v>27</v>
      </c>
      <c r="P1032" s="369">
        <v>35</v>
      </c>
      <c r="Q1032" s="369">
        <v>33</v>
      </c>
      <c r="R1032" s="369">
        <v>37.000000000000007</v>
      </c>
      <c r="S1032" s="369">
        <v>36.000000000000007</v>
      </c>
    </row>
    <row r="1033" spans="1:19" ht="12.75" customHeight="1" x14ac:dyDescent="0.2">
      <c r="A1033" s="369">
        <v>2017</v>
      </c>
      <c r="B1033" s="374">
        <v>43032</v>
      </c>
      <c r="C1033" s="369">
        <v>15.000000000000002</v>
      </c>
      <c r="D1033" s="369">
        <v>31</v>
      </c>
      <c r="E1033" s="369">
        <v>45.000000000000007</v>
      </c>
      <c r="F1033" s="369">
        <v>31</v>
      </c>
      <c r="G1033" s="369">
        <v>33</v>
      </c>
      <c r="H1033" s="369">
        <v>33</v>
      </c>
      <c r="I1033" s="369">
        <v>33</v>
      </c>
      <c r="J1033" s="369">
        <v>34</v>
      </c>
      <c r="K1033" s="369">
        <v>34</v>
      </c>
      <c r="L1033" s="369">
        <v>31</v>
      </c>
      <c r="M1033" s="369">
        <v>32</v>
      </c>
      <c r="N1033" s="369" t="s">
        <v>71</v>
      </c>
      <c r="O1033" s="369">
        <v>15.000000000000002</v>
      </c>
      <c r="P1033" s="369">
        <v>30</v>
      </c>
      <c r="Q1033" s="369">
        <v>29</v>
      </c>
      <c r="R1033" s="369">
        <v>31</v>
      </c>
      <c r="S1033" s="369">
        <v>33</v>
      </c>
    </row>
    <row r="1034" spans="1:19" ht="12.75" customHeight="1" x14ac:dyDescent="0.2">
      <c r="A1034" s="369">
        <v>2017</v>
      </c>
      <c r="B1034" s="374">
        <v>43033</v>
      </c>
      <c r="C1034" s="369">
        <v>26.000000000000004</v>
      </c>
      <c r="D1034" s="369">
        <v>18.000000000000004</v>
      </c>
      <c r="E1034" s="369">
        <v>32</v>
      </c>
      <c r="F1034" s="369">
        <v>32</v>
      </c>
      <c r="G1034" s="369">
        <v>35</v>
      </c>
      <c r="H1034" s="369">
        <v>32</v>
      </c>
      <c r="I1034" s="369">
        <v>30</v>
      </c>
      <c r="J1034" s="369">
        <v>32</v>
      </c>
      <c r="K1034" s="369">
        <v>31</v>
      </c>
      <c r="L1034" s="369">
        <v>18.000000000000004</v>
      </c>
      <c r="M1034" s="369">
        <v>27</v>
      </c>
      <c r="N1034" s="369" t="s">
        <v>71</v>
      </c>
      <c r="O1034" s="369">
        <v>29</v>
      </c>
      <c r="P1034" s="369">
        <v>34</v>
      </c>
      <c r="Q1034" s="369">
        <v>31</v>
      </c>
      <c r="R1034" s="369">
        <v>29</v>
      </c>
      <c r="S1034" s="369">
        <v>31</v>
      </c>
    </row>
    <row r="1035" spans="1:19" ht="12.75" customHeight="1" x14ac:dyDescent="0.2">
      <c r="A1035" s="369">
        <v>2017</v>
      </c>
      <c r="B1035" s="374">
        <v>43034</v>
      </c>
      <c r="C1035" s="369">
        <v>21</v>
      </c>
      <c r="D1035" s="369">
        <v>13.000000000000002</v>
      </c>
      <c r="E1035" s="369">
        <v>26.000000000000004</v>
      </c>
      <c r="F1035" s="369">
        <v>21</v>
      </c>
      <c r="G1035" s="369">
        <v>30</v>
      </c>
      <c r="H1035" s="369">
        <v>18.000000000000004</v>
      </c>
      <c r="I1035" s="369">
        <v>21</v>
      </c>
      <c r="J1035" s="369">
        <v>22.000000000000004</v>
      </c>
      <c r="K1035" s="369">
        <v>23</v>
      </c>
      <c r="L1035" s="369">
        <v>25</v>
      </c>
      <c r="M1035" s="369">
        <v>23</v>
      </c>
      <c r="N1035" s="369">
        <v>18.000000000000004</v>
      </c>
      <c r="O1035" s="369">
        <v>26.000000000000004</v>
      </c>
      <c r="P1035" s="369">
        <v>33</v>
      </c>
      <c r="Q1035" s="369">
        <v>20</v>
      </c>
      <c r="R1035" s="369">
        <v>20</v>
      </c>
      <c r="S1035" s="369">
        <v>22.000000000000004</v>
      </c>
    </row>
    <row r="1036" spans="1:19" ht="12.75" customHeight="1" x14ac:dyDescent="0.2">
      <c r="A1036" s="369">
        <v>2017</v>
      </c>
      <c r="B1036" s="374">
        <v>43035</v>
      </c>
      <c r="C1036" s="369">
        <v>39</v>
      </c>
      <c r="D1036" s="369">
        <v>26.000000000000004</v>
      </c>
      <c r="E1036" s="369">
        <v>52.000000000000007</v>
      </c>
      <c r="F1036" s="369">
        <v>33</v>
      </c>
      <c r="G1036" s="369">
        <v>34</v>
      </c>
      <c r="H1036" s="369">
        <v>36.000000000000007</v>
      </c>
      <c r="I1036" s="369">
        <v>38</v>
      </c>
      <c r="J1036" s="369">
        <v>30</v>
      </c>
      <c r="K1036" s="369">
        <v>32</v>
      </c>
      <c r="L1036" s="369">
        <v>25</v>
      </c>
      <c r="M1036" s="369">
        <v>38</v>
      </c>
      <c r="N1036" s="369">
        <v>36.000000000000007</v>
      </c>
      <c r="O1036" s="369">
        <v>30</v>
      </c>
      <c r="P1036" s="369">
        <v>34</v>
      </c>
      <c r="Q1036" s="369">
        <v>31</v>
      </c>
      <c r="R1036" s="369">
        <v>31</v>
      </c>
      <c r="S1036" s="369">
        <v>35</v>
      </c>
    </row>
    <row r="1037" spans="1:19" ht="12.75" customHeight="1" x14ac:dyDescent="0.2">
      <c r="A1037" s="369">
        <v>2017</v>
      </c>
      <c r="B1037" s="374">
        <v>43036</v>
      </c>
      <c r="C1037" s="369">
        <v>47</v>
      </c>
      <c r="D1037" s="369">
        <v>45.000000000000007</v>
      </c>
      <c r="E1037" s="369">
        <v>58</v>
      </c>
      <c r="F1037" s="369">
        <v>44.000000000000007</v>
      </c>
      <c r="G1037" s="369">
        <v>47</v>
      </c>
      <c r="H1037" s="369">
        <v>45.000000000000007</v>
      </c>
      <c r="I1037" s="369">
        <v>45.000000000000007</v>
      </c>
      <c r="J1037" s="369">
        <v>43</v>
      </c>
      <c r="K1037" s="369">
        <v>46</v>
      </c>
      <c r="L1037" s="369">
        <v>44.000000000000007</v>
      </c>
      <c r="M1037" s="369">
        <v>47</v>
      </c>
      <c r="N1037" s="369">
        <v>39</v>
      </c>
      <c r="O1037" s="369">
        <v>45.000000000000007</v>
      </c>
      <c r="P1037" s="369">
        <v>45.000000000000007</v>
      </c>
      <c r="Q1037" s="369">
        <v>42</v>
      </c>
      <c r="R1037" s="369">
        <v>45.000000000000007</v>
      </c>
      <c r="S1037" s="369">
        <v>47</v>
      </c>
    </row>
    <row r="1038" spans="1:19" ht="12.75" customHeight="1" x14ac:dyDescent="0.2">
      <c r="A1038" s="369">
        <v>2017</v>
      </c>
      <c r="B1038" s="374">
        <v>43037</v>
      </c>
      <c r="C1038" s="369">
        <v>32</v>
      </c>
      <c r="D1038" s="369">
        <v>36.000000000000007</v>
      </c>
      <c r="E1038" s="369">
        <v>50</v>
      </c>
      <c r="F1038" s="369">
        <v>32</v>
      </c>
      <c r="G1038" s="369">
        <v>36.000000000000007</v>
      </c>
      <c r="H1038" s="369">
        <v>31</v>
      </c>
      <c r="I1038" s="369">
        <v>38</v>
      </c>
      <c r="J1038" s="369">
        <v>24</v>
      </c>
      <c r="K1038" s="369">
        <v>32</v>
      </c>
      <c r="L1038" s="369">
        <v>36.000000000000007</v>
      </c>
      <c r="M1038" s="369">
        <v>36.000000000000007</v>
      </c>
      <c r="N1038" s="369">
        <v>36.000000000000007</v>
      </c>
      <c r="O1038" s="369">
        <v>35</v>
      </c>
      <c r="P1038" s="369">
        <v>37.000000000000007</v>
      </c>
      <c r="Q1038" s="369">
        <v>32</v>
      </c>
      <c r="R1038" s="369">
        <v>35</v>
      </c>
      <c r="S1038" s="369">
        <v>34</v>
      </c>
    </row>
    <row r="1039" spans="1:19" ht="12.75" customHeight="1" x14ac:dyDescent="0.2">
      <c r="A1039" s="369">
        <v>2017</v>
      </c>
      <c r="B1039" s="374">
        <v>43038</v>
      </c>
      <c r="C1039" s="369">
        <v>31</v>
      </c>
      <c r="D1039" s="369">
        <v>22.000000000000004</v>
      </c>
      <c r="E1039" s="369">
        <v>35</v>
      </c>
      <c r="F1039" s="369">
        <v>26.000000000000004</v>
      </c>
      <c r="G1039" s="369">
        <v>32</v>
      </c>
      <c r="H1039" s="369">
        <v>29</v>
      </c>
      <c r="I1039" s="369">
        <v>31</v>
      </c>
      <c r="J1039" s="369">
        <v>31</v>
      </c>
      <c r="K1039" s="369">
        <v>31</v>
      </c>
      <c r="L1039" s="369">
        <v>26.000000000000004</v>
      </c>
      <c r="M1039" s="369">
        <v>30</v>
      </c>
      <c r="N1039" s="369">
        <v>27</v>
      </c>
      <c r="O1039" s="369">
        <v>32</v>
      </c>
      <c r="P1039" s="369">
        <v>30</v>
      </c>
      <c r="Q1039" s="369">
        <v>29</v>
      </c>
      <c r="R1039" s="369">
        <v>29</v>
      </c>
      <c r="S1039" s="369">
        <v>31</v>
      </c>
    </row>
    <row r="1040" spans="1:19" ht="12.75" customHeight="1" x14ac:dyDescent="0.2">
      <c r="A1040" s="369">
        <v>2017</v>
      </c>
      <c r="B1040" s="374">
        <v>43039</v>
      </c>
      <c r="C1040" s="369">
        <v>31</v>
      </c>
      <c r="D1040" s="369">
        <v>19</v>
      </c>
      <c r="E1040" s="369">
        <v>41</v>
      </c>
      <c r="F1040" s="369">
        <v>23</v>
      </c>
      <c r="G1040" s="369">
        <v>27</v>
      </c>
      <c r="H1040" s="369">
        <v>28</v>
      </c>
      <c r="I1040" s="369">
        <v>30</v>
      </c>
      <c r="J1040" s="369">
        <v>25</v>
      </c>
      <c r="K1040" s="369">
        <v>27</v>
      </c>
      <c r="L1040" s="369">
        <v>24</v>
      </c>
      <c r="M1040" s="369">
        <v>30</v>
      </c>
      <c r="N1040" s="369">
        <v>26.000000000000004</v>
      </c>
      <c r="O1040" s="369">
        <v>31</v>
      </c>
      <c r="P1040" s="369">
        <v>27</v>
      </c>
      <c r="Q1040" s="369">
        <v>28</v>
      </c>
      <c r="R1040" s="369">
        <v>27</v>
      </c>
      <c r="S1040" s="369">
        <v>29</v>
      </c>
    </row>
    <row r="1041" spans="1:19" ht="12.75" customHeight="1" x14ac:dyDescent="0.2">
      <c r="A1041" s="369">
        <v>2017</v>
      </c>
      <c r="B1041" s="374">
        <v>43040</v>
      </c>
      <c r="C1041" s="369" t="s">
        <v>71</v>
      </c>
      <c r="D1041" s="369">
        <v>11.000000000000002</v>
      </c>
      <c r="E1041" s="369">
        <v>49</v>
      </c>
      <c r="F1041" s="369">
        <v>25</v>
      </c>
      <c r="G1041" s="369">
        <v>23</v>
      </c>
      <c r="H1041" s="369" t="s">
        <v>71</v>
      </c>
      <c r="I1041" s="369" t="s">
        <v>71</v>
      </c>
      <c r="J1041" s="369">
        <v>1</v>
      </c>
      <c r="K1041" s="369">
        <v>0</v>
      </c>
      <c r="L1041" s="369" t="s">
        <v>71</v>
      </c>
      <c r="M1041" s="369">
        <v>34</v>
      </c>
      <c r="N1041" s="369" t="s">
        <v>71</v>
      </c>
      <c r="O1041" s="369">
        <v>11.000000000000002</v>
      </c>
      <c r="P1041" s="369" t="s">
        <v>71</v>
      </c>
      <c r="Q1041" s="369">
        <v>26.000000000000004</v>
      </c>
      <c r="R1041" s="369">
        <v>24</v>
      </c>
      <c r="S1041" s="369">
        <v>30</v>
      </c>
    </row>
    <row r="1042" spans="1:19" ht="12.75" customHeight="1" x14ac:dyDescent="0.2">
      <c r="A1042" s="369">
        <v>2017</v>
      </c>
      <c r="B1042" s="374">
        <v>43041</v>
      </c>
      <c r="C1042" s="369" t="s">
        <v>71</v>
      </c>
      <c r="D1042" s="369">
        <v>28</v>
      </c>
      <c r="E1042" s="369">
        <v>41</v>
      </c>
      <c r="F1042" s="369">
        <v>30</v>
      </c>
      <c r="G1042" s="369">
        <v>37.000000000000007</v>
      </c>
      <c r="H1042" s="369" t="s">
        <v>71</v>
      </c>
      <c r="I1042" s="369" t="s">
        <v>71</v>
      </c>
      <c r="J1042" s="369">
        <v>33</v>
      </c>
      <c r="K1042" s="369">
        <v>36.000000000000007</v>
      </c>
      <c r="L1042" s="369" t="s">
        <v>71</v>
      </c>
      <c r="M1042" s="369">
        <v>37.000000000000007</v>
      </c>
      <c r="N1042" s="369" t="s">
        <v>71</v>
      </c>
      <c r="O1042" s="369">
        <v>20</v>
      </c>
      <c r="P1042" s="369" t="s">
        <v>71</v>
      </c>
      <c r="Q1042" s="369">
        <v>31</v>
      </c>
      <c r="R1042" s="369">
        <v>34</v>
      </c>
      <c r="S1042" s="369">
        <v>35</v>
      </c>
    </row>
    <row r="1043" spans="1:19" ht="12.75" customHeight="1" x14ac:dyDescent="0.2">
      <c r="A1043" s="369">
        <v>2017</v>
      </c>
      <c r="B1043" s="374">
        <v>43042</v>
      </c>
      <c r="C1043" s="369" t="s">
        <v>71</v>
      </c>
      <c r="D1043" s="369">
        <v>24</v>
      </c>
      <c r="E1043" s="369">
        <v>45.000000000000007</v>
      </c>
      <c r="F1043" s="369">
        <v>26.000000000000004</v>
      </c>
      <c r="G1043" s="369">
        <v>31</v>
      </c>
      <c r="H1043" s="369" t="s">
        <v>71</v>
      </c>
      <c r="I1043" s="369" t="s">
        <v>71</v>
      </c>
      <c r="J1043" s="369">
        <v>24</v>
      </c>
      <c r="K1043" s="369">
        <v>28</v>
      </c>
      <c r="L1043" s="369" t="s">
        <v>71</v>
      </c>
      <c r="M1043" s="369">
        <v>37.000000000000007</v>
      </c>
      <c r="N1043" s="369" t="s">
        <v>71</v>
      </c>
      <c r="O1043" s="369">
        <v>25</v>
      </c>
      <c r="P1043" s="369" t="s">
        <v>71</v>
      </c>
      <c r="Q1043" s="369">
        <v>28</v>
      </c>
      <c r="R1043" s="369">
        <v>28</v>
      </c>
      <c r="S1043" s="369">
        <v>29</v>
      </c>
    </row>
    <row r="1044" spans="1:19" ht="12.75" customHeight="1" x14ac:dyDescent="0.2">
      <c r="A1044" s="369">
        <v>2017</v>
      </c>
      <c r="B1044" s="374">
        <v>43043</v>
      </c>
      <c r="C1044" s="369" t="s">
        <v>71</v>
      </c>
      <c r="D1044" s="369">
        <v>21</v>
      </c>
      <c r="E1044" s="369">
        <v>43</v>
      </c>
      <c r="F1044" s="369">
        <v>26.000000000000004</v>
      </c>
      <c r="G1044" s="369">
        <v>27</v>
      </c>
      <c r="H1044" s="369" t="s">
        <v>71</v>
      </c>
      <c r="I1044" s="369" t="s">
        <v>71</v>
      </c>
      <c r="J1044" s="369">
        <v>24</v>
      </c>
      <c r="K1044" s="369">
        <v>22.000000000000004</v>
      </c>
      <c r="L1044" s="369" t="s">
        <v>71</v>
      </c>
      <c r="M1044" s="369">
        <v>30</v>
      </c>
      <c r="N1044" s="369" t="s">
        <v>71</v>
      </c>
      <c r="O1044" s="369">
        <v>18.000000000000004</v>
      </c>
      <c r="P1044" s="369" t="s">
        <v>71</v>
      </c>
      <c r="Q1044" s="369">
        <v>25</v>
      </c>
      <c r="R1044" s="369">
        <v>23</v>
      </c>
      <c r="S1044" s="369">
        <v>27</v>
      </c>
    </row>
    <row r="1045" spans="1:19" ht="12.75" customHeight="1" x14ac:dyDescent="0.2">
      <c r="A1045" s="369">
        <v>2017</v>
      </c>
      <c r="B1045" s="374">
        <v>43044</v>
      </c>
      <c r="C1045" s="369" t="s">
        <v>71</v>
      </c>
      <c r="D1045" s="369">
        <v>21</v>
      </c>
      <c r="E1045" s="369">
        <v>39</v>
      </c>
      <c r="F1045" s="369">
        <v>22.000000000000004</v>
      </c>
      <c r="G1045" s="369">
        <v>22.000000000000004</v>
      </c>
      <c r="H1045" s="369" t="s">
        <v>71</v>
      </c>
      <c r="I1045" s="369" t="s">
        <v>71</v>
      </c>
      <c r="J1045" s="369">
        <v>21</v>
      </c>
      <c r="K1045" s="369">
        <v>21</v>
      </c>
      <c r="L1045" s="369" t="s">
        <v>71</v>
      </c>
      <c r="M1045" s="369">
        <v>30</v>
      </c>
      <c r="N1045" s="369" t="s">
        <v>71</v>
      </c>
      <c r="O1045" s="369">
        <v>15.000000000000002</v>
      </c>
      <c r="P1045" s="369" t="s">
        <v>71</v>
      </c>
      <c r="Q1045" s="369">
        <v>22.000000000000004</v>
      </c>
      <c r="R1045" s="369">
        <v>23</v>
      </c>
      <c r="S1045" s="369">
        <v>25</v>
      </c>
    </row>
    <row r="1046" spans="1:19" ht="12.75" customHeight="1" x14ac:dyDescent="0.2">
      <c r="A1046" s="369">
        <v>2017</v>
      </c>
      <c r="B1046" s="374">
        <v>43045</v>
      </c>
      <c r="C1046" s="369" t="s">
        <v>71</v>
      </c>
      <c r="D1046" s="369">
        <v>18.000000000000004</v>
      </c>
      <c r="E1046" s="369">
        <v>20</v>
      </c>
      <c r="F1046" s="369">
        <v>22.000000000000004</v>
      </c>
      <c r="G1046" s="369">
        <v>27</v>
      </c>
      <c r="H1046" s="369" t="s">
        <v>71</v>
      </c>
      <c r="I1046" s="369" t="s">
        <v>71</v>
      </c>
      <c r="J1046" s="369">
        <v>20</v>
      </c>
      <c r="K1046" s="369">
        <v>23</v>
      </c>
      <c r="L1046" s="369" t="s">
        <v>71</v>
      </c>
      <c r="M1046" s="369">
        <v>23</v>
      </c>
      <c r="N1046" s="369" t="s">
        <v>71</v>
      </c>
      <c r="O1046" s="369">
        <v>19</v>
      </c>
      <c r="P1046" s="369" t="s">
        <v>71</v>
      </c>
      <c r="Q1046" s="369">
        <v>21</v>
      </c>
      <c r="R1046" s="369">
        <v>20</v>
      </c>
      <c r="S1046" s="369">
        <v>24</v>
      </c>
    </row>
    <row r="1047" spans="1:19" ht="12.75" customHeight="1" x14ac:dyDescent="0.2">
      <c r="A1047" s="369">
        <v>2017</v>
      </c>
      <c r="B1047" s="374">
        <v>43046</v>
      </c>
      <c r="C1047" s="369" t="s">
        <v>71</v>
      </c>
      <c r="D1047" s="369">
        <v>14</v>
      </c>
      <c r="E1047" s="369">
        <v>15.000000000000002</v>
      </c>
      <c r="F1047" s="369">
        <v>18.000000000000004</v>
      </c>
      <c r="G1047" s="369">
        <v>22.000000000000004</v>
      </c>
      <c r="H1047" s="369" t="s">
        <v>71</v>
      </c>
      <c r="I1047" s="369" t="s">
        <v>71</v>
      </c>
      <c r="J1047" s="369">
        <v>12</v>
      </c>
      <c r="K1047" s="369">
        <v>18.000000000000004</v>
      </c>
      <c r="L1047" s="369" t="s">
        <v>71</v>
      </c>
      <c r="M1047" s="369">
        <v>18.000000000000004</v>
      </c>
      <c r="N1047" s="369" t="s">
        <v>71</v>
      </c>
      <c r="O1047" s="369">
        <v>14</v>
      </c>
      <c r="P1047" s="369" t="s">
        <v>71</v>
      </c>
      <c r="Q1047" s="369">
        <v>17</v>
      </c>
      <c r="R1047" s="369">
        <v>14</v>
      </c>
      <c r="S1047" s="369">
        <v>20</v>
      </c>
    </row>
    <row r="1048" spans="1:19" ht="12.75" customHeight="1" x14ac:dyDescent="0.2">
      <c r="A1048" s="369">
        <v>2017</v>
      </c>
      <c r="B1048" s="374">
        <v>43047</v>
      </c>
      <c r="C1048" s="369" t="s">
        <v>71</v>
      </c>
      <c r="D1048" s="369">
        <v>13.000000000000002</v>
      </c>
      <c r="E1048" s="369">
        <v>18.000000000000004</v>
      </c>
      <c r="F1048" s="369">
        <v>17</v>
      </c>
      <c r="G1048" s="369">
        <v>24</v>
      </c>
      <c r="H1048" s="369" t="s">
        <v>71</v>
      </c>
      <c r="I1048" s="369" t="s">
        <v>71</v>
      </c>
      <c r="J1048" s="369">
        <v>22.000000000000004</v>
      </c>
      <c r="K1048" s="369">
        <v>21</v>
      </c>
      <c r="L1048" s="369" t="s">
        <v>71</v>
      </c>
      <c r="M1048" s="369">
        <v>16</v>
      </c>
      <c r="N1048" s="369" t="s">
        <v>71</v>
      </c>
      <c r="O1048" s="369">
        <v>14</v>
      </c>
      <c r="P1048" s="369" t="s">
        <v>71</v>
      </c>
      <c r="Q1048" s="369">
        <v>18.000000000000004</v>
      </c>
      <c r="R1048" s="369">
        <v>14</v>
      </c>
      <c r="S1048" s="369">
        <v>21</v>
      </c>
    </row>
    <row r="1049" spans="1:19" ht="12.75" customHeight="1" x14ac:dyDescent="0.2">
      <c r="A1049" s="369">
        <v>2017</v>
      </c>
      <c r="B1049" s="374">
        <v>43048</v>
      </c>
      <c r="C1049" s="369" t="s">
        <v>71</v>
      </c>
      <c r="D1049" s="369">
        <v>25</v>
      </c>
      <c r="E1049" s="369">
        <v>38</v>
      </c>
      <c r="F1049" s="369">
        <v>27</v>
      </c>
      <c r="G1049" s="369">
        <v>24</v>
      </c>
      <c r="H1049" s="369" t="s">
        <v>71</v>
      </c>
      <c r="I1049" s="369" t="s">
        <v>71</v>
      </c>
      <c r="J1049" s="369">
        <v>14</v>
      </c>
      <c r="K1049" s="369">
        <v>23</v>
      </c>
      <c r="L1049" s="369" t="s">
        <v>71</v>
      </c>
      <c r="M1049" s="369">
        <v>33</v>
      </c>
      <c r="N1049" s="369" t="s">
        <v>71</v>
      </c>
      <c r="O1049" s="369">
        <v>13.000000000000002</v>
      </c>
      <c r="P1049" s="369" t="s">
        <v>71</v>
      </c>
      <c r="Q1049" s="369">
        <v>27</v>
      </c>
      <c r="R1049" s="369" t="s">
        <v>71</v>
      </c>
      <c r="S1049" s="369">
        <v>27</v>
      </c>
    </row>
    <row r="1050" spans="1:19" ht="12.75" customHeight="1" x14ac:dyDescent="0.2">
      <c r="A1050" s="369">
        <v>2017</v>
      </c>
      <c r="B1050" s="374">
        <v>43049</v>
      </c>
      <c r="C1050" s="369" t="s">
        <v>71</v>
      </c>
      <c r="D1050" s="369">
        <v>32</v>
      </c>
      <c r="E1050" s="369">
        <v>38</v>
      </c>
      <c r="F1050" s="369">
        <v>35</v>
      </c>
      <c r="G1050" s="369">
        <v>38</v>
      </c>
      <c r="H1050" s="369" t="s">
        <v>71</v>
      </c>
      <c r="I1050" s="369" t="s">
        <v>71</v>
      </c>
      <c r="J1050" s="369">
        <v>32</v>
      </c>
      <c r="K1050" s="369">
        <v>37.000000000000007</v>
      </c>
      <c r="L1050" s="369" t="s">
        <v>71</v>
      </c>
      <c r="M1050" s="369">
        <v>35</v>
      </c>
      <c r="N1050" s="369" t="s">
        <v>71</v>
      </c>
      <c r="O1050" s="369">
        <v>33</v>
      </c>
      <c r="P1050" s="369" t="s">
        <v>71</v>
      </c>
      <c r="Q1050" s="369">
        <v>36.000000000000007</v>
      </c>
      <c r="R1050" s="369" t="s">
        <v>71</v>
      </c>
      <c r="S1050" s="369">
        <v>37.000000000000007</v>
      </c>
    </row>
    <row r="1051" spans="1:19" ht="12.75" customHeight="1" x14ac:dyDescent="0.2">
      <c r="A1051" s="369">
        <v>2017</v>
      </c>
      <c r="B1051" s="374">
        <v>43050</v>
      </c>
      <c r="C1051" s="369" t="s">
        <v>71</v>
      </c>
      <c r="D1051" s="369">
        <v>31</v>
      </c>
      <c r="E1051" s="369">
        <v>36.000000000000007</v>
      </c>
      <c r="F1051" s="369">
        <v>30</v>
      </c>
      <c r="G1051" s="369">
        <v>36.000000000000007</v>
      </c>
      <c r="H1051" s="369" t="s">
        <v>71</v>
      </c>
      <c r="I1051" s="369" t="s">
        <v>71</v>
      </c>
      <c r="J1051" s="369">
        <v>31</v>
      </c>
      <c r="K1051" s="369">
        <v>35</v>
      </c>
      <c r="L1051" s="369" t="s">
        <v>71</v>
      </c>
      <c r="M1051" s="369">
        <v>31</v>
      </c>
      <c r="N1051" s="369" t="s">
        <v>71</v>
      </c>
      <c r="O1051" s="369">
        <v>30</v>
      </c>
      <c r="P1051" s="369" t="s">
        <v>71</v>
      </c>
      <c r="Q1051" s="369">
        <v>35</v>
      </c>
      <c r="R1051" s="369" t="s">
        <v>71</v>
      </c>
      <c r="S1051" s="369">
        <v>36.000000000000007</v>
      </c>
    </row>
    <row r="1052" spans="1:19" ht="12.75" customHeight="1" x14ac:dyDescent="0.2">
      <c r="A1052" s="369">
        <v>2017</v>
      </c>
      <c r="B1052" s="374">
        <v>43051</v>
      </c>
      <c r="C1052" s="369" t="s">
        <v>71</v>
      </c>
      <c r="D1052" s="369">
        <v>22.000000000000004</v>
      </c>
      <c r="E1052" s="369">
        <v>35</v>
      </c>
      <c r="F1052" s="369">
        <v>22.000000000000004</v>
      </c>
      <c r="G1052" s="369">
        <v>35</v>
      </c>
      <c r="H1052" s="369" t="s">
        <v>71</v>
      </c>
      <c r="I1052" s="369" t="s">
        <v>71</v>
      </c>
      <c r="J1052" s="369">
        <v>28</v>
      </c>
      <c r="K1052" s="369">
        <v>28</v>
      </c>
      <c r="L1052" s="369" t="s">
        <v>71</v>
      </c>
      <c r="M1052" s="369">
        <v>32</v>
      </c>
      <c r="N1052" s="369" t="s">
        <v>71</v>
      </c>
      <c r="O1052" s="369">
        <v>24</v>
      </c>
      <c r="P1052" s="369" t="s">
        <v>71</v>
      </c>
      <c r="Q1052" s="369">
        <v>27</v>
      </c>
      <c r="R1052" s="369" t="s">
        <v>71</v>
      </c>
      <c r="S1052" s="369">
        <v>28</v>
      </c>
    </row>
    <row r="1053" spans="1:19" ht="12.75" customHeight="1" x14ac:dyDescent="0.2">
      <c r="A1053" s="369">
        <v>2017</v>
      </c>
      <c r="B1053" s="374">
        <v>43052</v>
      </c>
      <c r="C1053" s="369" t="s">
        <v>71</v>
      </c>
      <c r="D1053" s="369">
        <v>14</v>
      </c>
      <c r="E1053" s="369">
        <v>18.000000000000004</v>
      </c>
      <c r="F1053" s="369">
        <v>4</v>
      </c>
      <c r="G1053" s="369">
        <v>20</v>
      </c>
      <c r="H1053" s="369" t="s">
        <v>71</v>
      </c>
      <c r="I1053" s="369" t="s">
        <v>71</v>
      </c>
      <c r="J1053" s="369">
        <v>10</v>
      </c>
      <c r="K1053" s="369">
        <v>13.000000000000002</v>
      </c>
      <c r="L1053" s="369" t="s">
        <v>71</v>
      </c>
      <c r="M1053" s="369">
        <v>4</v>
      </c>
      <c r="N1053" s="369" t="s">
        <v>71</v>
      </c>
      <c r="O1053" s="369">
        <v>11.000000000000002</v>
      </c>
      <c r="P1053" s="369" t="s">
        <v>71</v>
      </c>
      <c r="Q1053" s="369">
        <v>12</v>
      </c>
      <c r="R1053" s="369" t="s">
        <v>71</v>
      </c>
      <c r="S1053" s="369">
        <v>16</v>
      </c>
    </row>
    <row r="1054" spans="1:19" ht="12.75" customHeight="1" x14ac:dyDescent="0.2">
      <c r="A1054" s="369">
        <v>2017</v>
      </c>
      <c r="B1054" s="374">
        <v>43053</v>
      </c>
      <c r="C1054" s="369" t="s">
        <v>71</v>
      </c>
      <c r="D1054" s="369">
        <v>26.000000000000004</v>
      </c>
      <c r="E1054" s="369">
        <v>33</v>
      </c>
      <c r="F1054" s="369">
        <v>21</v>
      </c>
      <c r="G1054" s="369" t="s">
        <v>71</v>
      </c>
      <c r="H1054" s="369" t="s">
        <v>71</v>
      </c>
      <c r="I1054" s="369" t="s">
        <v>71</v>
      </c>
      <c r="J1054" s="369">
        <v>13.000000000000002</v>
      </c>
      <c r="K1054" s="369">
        <v>24</v>
      </c>
      <c r="L1054" s="369" t="s">
        <v>71</v>
      </c>
      <c r="M1054" s="369">
        <v>24</v>
      </c>
      <c r="N1054" s="369" t="s">
        <v>71</v>
      </c>
      <c r="O1054" s="369">
        <v>23</v>
      </c>
      <c r="P1054" s="369" t="s">
        <v>71</v>
      </c>
      <c r="Q1054" s="369">
        <v>27</v>
      </c>
      <c r="R1054" s="369">
        <v>27</v>
      </c>
      <c r="S1054" s="369">
        <v>29</v>
      </c>
    </row>
    <row r="1055" spans="1:19" ht="12.75" customHeight="1" x14ac:dyDescent="0.2">
      <c r="A1055" s="369">
        <v>2017</v>
      </c>
      <c r="B1055" s="374">
        <v>43054</v>
      </c>
      <c r="C1055" s="369" t="s">
        <v>71</v>
      </c>
      <c r="D1055" s="369">
        <v>31</v>
      </c>
      <c r="E1055" s="369">
        <v>38</v>
      </c>
      <c r="F1055" s="369">
        <v>25</v>
      </c>
      <c r="G1055" s="369" t="s">
        <v>71</v>
      </c>
      <c r="H1055" s="369" t="s">
        <v>71</v>
      </c>
      <c r="I1055" s="369" t="s">
        <v>71</v>
      </c>
      <c r="J1055" s="369">
        <v>27</v>
      </c>
      <c r="K1055" s="369">
        <v>25</v>
      </c>
      <c r="L1055" s="369" t="s">
        <v>71</v>
      </c>
      <c r="M1055" s="369">
        <v>29</v>
      </c>
      <c r="N1055" s="369" t="s">
        <v>71</v>
      </c>
      <c r="O1055" s="369">
        <v>19</v>
      </c>
      <c r="P1055" s="369" t="s">
        <v>71</v>
      </c>
      <c r="Q1055" s="369">
        <v>27</v>
      </c>
      <c r="R1055" s="369">
        <v>26.000000000000004</v>
      </c>
      <c r="S1055" s="369">
        <v>27</v>
      </c>
    </row>
    <row r="1056" spans="1:19" ht="12.75" customHeight="1" x14ac:dyDescent="0.2">
      <c r="A1056" s="369">
        <v>2017</v>
      </c>
      <c r="B1056" s="374">
        <v>43055</v>
      </c>
      <c r="C1056" s="369" t="s">
        <v>71</v>
      </c>
      <c r="D1056" s="369">
        <v>17</v>
      </c>
      <c r="E1056" s="369">
        <v>34</v>
      </c>
      <c r="F1056" s="369">
        <v>23</v>
      </c>
      <c r="G1056" s="369">
        <v>29</v>
      </c>
      <c r="H1056" s="369" t="s">
        <v>71</v>
      </c>
      <c r="I1056" s="369" t="s">
        <v>71</v>
      </c>
      <c r="J1056" s="369">
        <v>27</v>
      </c>
      <c r="K1056" s="369">
        <v>27</v>
      </c>
      <c r="L1056" s="369" t="s">
        <v>71</v>
      </c>
      <c r="M1056" s="369">
        <v>32</v>
      </c>
      <c r="N1056" s="369" t="s">
        <v>71</v>
      </c>
      <c r="O1056" s="369">
        <v>22.000000000000004</v>
      </c>
      <c r="P1056" s="369" t="s">
        <v>71</v>
      </c>
      <c r="Q1056" s="369">
        <v>27</v>
      </c>
      <c r="R1056" s="369">
        <v>25</v>
      </c>
      <c r="S1056" s="369">
        <v>28</v>
      </c>
    </row>
    <row r="1057" spans="1:19" ht="12.75" customHeight="1" x14ac:dyDescent="0.2">
      <c r="A1057" s="369">
        <v>2017</v>
      </c>
      <c r="B1057" s="374">
        <v>43056</v>
      </c>
      <c r="C1057" s="369" t="s">
        <v>71</v>
      </c>
      <c r="D1057" s="369">
        <v>26.000000000000004</v>
      </c>
      <c r="E1057" s="369">
        <v>30</v>
      </c>
      <c r="F1057" s="369">
        <v>28</v>
      </c>
      <c r="G1057" s="369">
        <v>36.000000000000007</v>
      </c>
      <c r="H1057" s="369" t="s">
        <v>71</v>
      </c>
      <c r="I1057" s="369" t="s">
        <v>71</v>
      </c>
      <c r="J1057" s="369">
        <v>29</v>
      </c>
      <c r="K1057" s="369">
        <v>31</v>
      </c>
      <c r="L1057" s="369" t="s">
        <v>71</v>
      </c>
      <c r="M1057" s="369">
        <v>27</v>
      </c>
      <c r="N1057" s="369" t="s">
        <v>71</v>
      </c>
      <c r="O1057" s="369">
        <v>29</v>
      </c>
      <c r="P1057" s="369" t="s">
        <v>71</v>
      </c>
      <c r="Q1057" s="369">
        <v>30</v>
      </c>
      <c r="R1057" s="369">
        <v>29</v>
      </c>
      <c r="S1057" s="369">
        <v>33</v>
      </c>
    </row>
    <row r="1058" spans="1:19" ht="12.75" customHeight="1" x14ac:dyDescent="0.2">
      <c r="A1058" s="369">
        <v>2017</v>
      </c>
      <c r="B1058" s="374">
        <v>43057</v>
      </c>
      <c r="C1058" s="369" t="s">
        <v>71</v>
      </c>
      <c r="D1058" s="369">
        <v>31</v>
      </c>
      <c r="E1058" s="369">
        <v>40</v>
      </c>
      <c r="F1058" s="369">
        <v>34</v>
      </c>
      <c r="G1058" s="369">
        <v>29</v>
      </c>
      <c r="H1058" s="369" t="s">
        <v>71</v>
      </c>
      <c r="I1058" s="369" t="s">
        <v>71</v>
      </c>
      <c r="J1058" s="369">
        <v>13.000000000000002</v>
      </c>
      <c r="K1058" s="369">
        <v>18.000000000000004</v>
      </c>
      <c r="L1058" s="369" t="s">
        <v>71</v>
      </c>
      <c r="M1058" s="369">
        <v>38</v>
      </c>
      <c r="N1058" s="369" t="s">
        <v>71</v>
      </c>
      <c r="O1058" s="369">
        <v>20</v>
      </c>
      <c r="P1058" s="369" t="s">
        <v>71</v>
      </c>
      <c r="Q1058" s="369">
        <v>32</v>
      </c>
      <c r="R1058" s="369">
        <v>34</v>
      </c>
      <c r="S1058" s="369">
        <v>31</v>
      </c>
    </row>
    <row r="1059" spans="1:19" ht="12.75" customHeight="1" x14ac:dyDescent="0.2">
      <c r="A1059" s="369">
        <v>2017</v>
      </c>
      <c r="B1059" s="374">
        <v>43058</v>
      </c>
      <c r="C1059" s="369" t="s">
        <v>71</v>
      </c>
      <c r="D1059" s="369">
        <v>25</v>
      </c>
      <c r="E1059" s="369">
        <v>29</v>
      </c>
      <c r="F1059" s="369">
        <v>26.000000000000004</v>
      </c>
      <c r="G1059" s="369">
        <v>28</v>
      </c>
      <c r="H1059" s="369" t="s">
        <v>71</v>
      </c>
      <c r="I1059" s="369" t="s">
        <v>71</v>
      </c>
      <c r="J1059" s="369">
        <v>26.000000000000004</v>
      </c>
      <c r="K1059" s="369">
        <v>27</v>
      </c>
      <c r="L1059" s="369" t="s">
        <v>71</v>
      </c>
      <c r="M1059" s="369">
        <v>29</v>
      </c>
      <c r="N1059" s="369" t="s">
        <v>71</v>
      </c>
      <c r="O1059" s="369">
        <v>25</v>
      </c>
      <c r="P1059" s="369" t="s">
        <v>71</v>
      </c>
      <c r="Q1059" s="369">
        <v>27</v>
      </c>
      <c r="R1059" s="369">
        <v>27</v>
      </c>
      <c r="S1059" s="369">
        <v>28</v>
      </c>
    </row>
    <row r="1060" spans="1:19" ht="12.75" customHeight="1" x14ac:dyDescent="0.2">
      <c r="A1060" s="369">
        <v>2017</v>
      </c>
      <c r="B1060" s="374">
        <v>43059</v>
      </c>
      <c r="C1060" s="369" t="s">
        <v>71</v>
      </c>
      <c r="D1060" s="369">
        <v>22.000000000000004</v>
      </c>
      <c r="E1060" s="369">
        <v>35</v>
      </c>
      <c r="F1060" s="369">
        <v>28</v>
      </c>
      <c r="G1060" s="369">
        <v>34</v>
      </c>
      <c r="H1060" s="369" t="s">
        <v>71</v>
      </c>
      <c r="I1060" s="369" t="s">
        <v>71</v>
      </c>
      <c r="J1060" s="369">
        <v>33</v>
      </c>
      <c r="K1060" s="369">
        <v>32</v>
      </c>
      <c r="L1060" s="369" t="s">
        <v>71</v>
      </c>
      <c r="M1060" s="369">
        <v>30</v>
      </c>
      <c r="N1060" s="369" t="s">
        <v>71</v>
      </c>
      <c r="O1060" s="369">
        <v>29</v>
      </c>
      <c r="P1060" s="369" t="s">
        <v>71</v>
      </c>
      <c r="Q1060" s="369">
        <v>33</v>
      </c>
      <c r="R1060" s="369">
        <v>32</v>
      </c>
      <c r="S1060" s="369">
        <v>33</v>
      </c>
    </row>
    <row r="1061" spans="1:19" ht="12.75" customHeight="1" x14ac:dyDescent="0.2">
      <c r="A1061" s="369">
        <v>2017</v>
      </c>
      <c r="B1061" s="374">
        <v>43060</v>
      </c>
      <c r="C1061" s="369" t="s">
        <v>71</v>
      </c>
      <c r="D1061" s="369">
        <v>28</v>
      </c>
      <c r="E1061" s="369">
        <v>39</v>
      </c>
      <c r="F1061" s="369">
        <v>29</v>
      </c>
      <c r="G1061" s="369">
        <v>31</v>
      </c>
      <c r="H1061" s="369" t="s">
        <v>71</v>
      </c>
      <c r="I1061" s="369" t="s">
        <v>71</v>
      </c>
      <c r="J1061" s="369">
        <v>27</v>
      </c>
      <c r="K1061" s="369">
        <v>27</v>
      </c>
      <c r="L1061" s="369" t="s">
        <v>71</v>
      </c>
      <c r="M1061" s="369">
        <v>34</v>
      </c>
      <c r="N1061" s="369" t="s">
        <v>71</v>
      </c>
      <c r="O1061" s="369">
        <v>24</v>
      </c>
      <c r="P1061" s="369" t="s">
        <v>71</v>
      </c>
      <c r="Q1061" s="369">
        <v>30</v>
      </c>
      <c r="R1061" s="369">
        <v>33</v>
      </c>
      <c r="S1061" s="369">
        <v>30</v>
      </c>
    </row>
    <row r="1062" spans="1:19" ht="12.75" customHeight="1" x14ac:dyDescent="0.2">
      <c r="A1062" s="369">
        <v>2017</v>
      </c>
      <c r="B1062" s="374">
        <v>43061</v>
      </c>
      <c r="C1062" s="369" t="s">
        <v>71</v>
      </c>
      <c r="D1062" s="369">
        <v>23</v>
      </c>
      <c r="E1062" s="369">
        <v>29</v>
      </c>
      <c r="F1062" s="369">
        <v>27</v>
      </c>
      <c r="G1062" s="369">
        <v>29</v>
      </c>
      <c r="H1062" s="369" t="s">
        <v>71</v>
      </c>
      <c r="I1062" s="369" t="s">
        <v>71</v>
      </c>
      <c r="J1062" s="369">
        <v>23</v>
      </c>
      <c r="K1062" s="369">
        <v>27</v>
      </c>
      <c r="L1062" s="369" t="s">
        <v>71</v>
      </c>
      <c r="M1062" s="369">
        <v>24</v>
      </c>
      <c r="N1062" s="369" t="s">
        <v>71</v>
      </c>
      <c r="O1062" s="369">
        <v>24</v>
      </c>
      <c r="P1062" s="369" t="s">
        <v>71</v>
      </c>
      <c r="Q1062" s="369">
        <v>27</v>
      </c>
      <c r="R1062" s="369">
        <v>25</v>
      </c>
      <c r="S1062" s="369">
        <v>28</v>
      </c>
    </row>
    <row r="1063" spans="1:19" ht="12.75" customHeight="1" x14ac:dyDescent="0.2">
      <c r="A1063" s="369">
        <v>2017</v>
      </c>
      <c r="B1063" s="374">
        <v>43062</v>
      </c>
      <c r="C1063" s="369" t="s">
        <v>71</v>
      </c>
      <c r="D1063" s="369">
        <v>30</v>
      </c>
      <c r="E1063" s="369">
        <v>31</v>
      </c>
      <c r="F1063" s="369">
        <v>30</v>
      </c>
      <c r="G1063" s="369">
        <v>34</v>
      </c>
      <c r="H1063" s="369" t="s">
        <v>71</v>
      </c>
      <c r="I1063" s="369" t="s">
        <v>71</v>
      </c>
      <c r="J1063" s="369">
        <v>30</v>
      </c>
      <c r="K1063" s="369">
        <v>31</v>
      </c>
      <c r="L1063" s="369" t="s">
        <v>71</v>
      </c>
      <c r="M1063" s="369">
        <v>27</v>
      </c>
      <c r="N1063" s="369" t="s">
        <v>71</v>
      </c>
      <c r="O1063" s="369">
        <v>29</v>
      </c>
      <c r="P1063" s="369" t="s">
        <v>71</v>
      </c>
      <c r="Q1063" s="369">
        <v>29</v>
      </c>
      <c r="R1063" s="369">
        <v>31</v>
      </c>
      <c r="S1063" s="369">
        <v>30</v>
      </c>
    </row>
    <row r="1064" spans="1:19" ht="12.75" customHeight="1" x14ac:dyDescent="0.2">
      <c r="A1064" s="369">
        <v>2017</v>
      </c>
      <c r="B1064" s="374">
        <v>43063</v>
      </c>
      <c r="C1064" s="369" t="s">
        <v>71</v>
      </c>
      <c r="D1064" s="369">
        <v>19</v>
      </c>
      <c r="E1064" s="369">
        <v>32</v>
      </c>
      <c r="F1064" s="369">
        <v>24</v>
      </c>
      <c r="G1064" s="369">
        <v>31</v>
      </c>
      <c r="H1064" s="369" t="s">
        <v>71</v>
      </c>
      <c r="I1064" s="369" t="s">
        <v>71</v>
      </c>
      <c r="J1064" s="369">
        <v>23</v>
      </c>
      <c r="K1064" s="369">
        <v>28</v>
      </c>
      <c r="L1064" s="369" t="s">
        <v>71</v>
      </c>
      <c r="M1064" s="369">
        <v>27</v>
      </c>
      <c r="N1064" s="369" t="s">
        <v>71</v>
      </c>
      <c r="O1064" s="369">
        <v>19</v>
      </c>
      <c r="P1064" s="369" t="s">
        <v>71</v>
      </c>
      <c r="Q1064" s="369">
        <v>22.000000000000004</v>
      </c>
      <c r="R1064" s="369">
        <v>24</v>
      </c>
      <c r="S1064" s="369">
        <v>26.000000000000004</v>
      </c>
    </row>
    <row r="1065" spans="1:19" ht="12.75" customHeight="1" x14ac:dyDescent="0.2">
      <c r="A1065" s="369">
        <v>2017</v>
      </c>
      <c r="B1065" s="374">
        <v>43064</v>
      </c>
      <c r="C1065" s="369" t="s">
        <v>71</v>
      </c>
      <c r="D1065" s="369">
        <v>26.000000000000004</v>
      </c>
      <c r="E1065" s="369">
        <v>39</v>
      </c>
      <c r="F1065" s="369">
        <v>29</v>
      </c>
      <c r="G1065" s="369">
        <v>32</v>
      </c>
      <c r="H1065" s="369" t="s">
        <v>71</v>
      </c>
      <c r="I1065" s="369" t="s">
        <v>71</v>
      </c>
      <c r="J1065" s="369">
        <v>28</v>
      </c>
      <c r="K1065" s="369">
        <v>29</v>
      </c>
      <c r="L1065" s="369" t="s">
        <v>71</v>
      </c>
      <c r="M1065" s="369">
        <v>32</v>
      </c>
      <c r="N1065" s="369" t="s">
        <v>71</v>
      </c>
      <c r="O1065" s="369">
        <v>22.000000000000004</v>
      </c>
      <c r="P1065" s="369" t="s">
        <v>71</v>
      </c>
      <c r="Q1065" s="369">
        <v>31</v>
      </c>
      <c r="R1065" s="369">
        <v>34</v>
      </c>
      <c r="S1065" s="369">
        <v>33</v>
      </c>
    </row>
    <row r="1066" spans="1:19" ht="12.75" customHeight="1" x14ac:dyDescent="0.2">
      <c r="A1066" s="369">
        <v>2017</v>
      </c>
      <c r="B1066" s="374">
        <v>43065</v>
      </c>
      <c r="C1066" s="369" t="s">
        <v>71</v>
      </c>
      <c r="D1066" s="369">
        <v>25</v>
      </c>
      <c r="E1066" s="369">
        <v>34</v>
      </c>
      <c r="F1066" s="369">
        <v>34</v>
      </c>
      <c r="G1066" s="369">
        <v>34</v>
      </c>
      <c r="H1066" s="369" t="s">
        <v>71</v>
      </c>
      <c r="I1066" s="369" t="s">
        <v>71</v>
      </c>
      <c r="J1066" s="369">
        <v>32</v>
      </c>
      <c r="K1066" s="369">
        <v>31</v>
      </c>
      <c r="L1066" s="369" t="s">
        <v>71</v>
      </c>
      <c r="M1066" s="369">
        <v>29</v>
      </c>
      <c r="N1066" s="369" t="s">
        <v>71</v>
      </c>
      <c r="O1066" s="369">
        <v>25</v>
      </c>
      <c r="P1066" s="369" t="s">
        <v>71</v>
      </c>
      <c r="Q1066" s="369">
        <v>32</v>
      </c>
      <c r="R1066" s="369">
        <v>29</v>
      </c>
      <c r="S1066" s="369">
        <v>33</v>
      </c>
    </row>
    <row r="1067" spans="1:19" ht="12.75" customHeight="1" x14ac:dyDescent="0.2">
      <c r="A1067" s="369">
        <v>2017</v>
      </c>
      <c r="B1067" s="374">
        <v>43066</v>
      </c>
      <c r="C1067" s="369" t="s">
        <v>71</v>
      </c>
      <c r="D1067" s="369">
        <v>23</v>
      </c>
      <c r="E1067" s="369">
        <v>35</v>
      </c>
      <c r="F1067" s="369">
        <v>22.000000000000004</v>
      </c>
      <c r="G1067" s="369">
        <v>33</v>
      </c>
      <c r="H1067" s="369" t="s">
        <v>71</v>
      </c>
      <c r="I1067" s="369" t="s">
        <v>71</v>
      </c>
      <c r="J1067" s="369">
        <v>30</v>
      </c>
      <c r="K1067" s="369">
        <v>32</v>
      </c>
      <c r="L1067" s="369" t="s">
        <v>71</v>
      </c>
      <c r="M1067" s="369">
        <v>28</v>
      </c>
      <c r="N1067" s="369" t="s">
        <v>71</v>
      </c>
      <c r="O1067" s="369">
        <v>27</v>
      </c>
      <c r="P1067" s="369" t="s">
        <v>71</v>
      </c>
      <c r="Q1067" s="369">
        <v>31</v>
      </c>
      <c r="R1067" s="369">
        <v>31</v>
      </c>
      <c r="S1067" s="369">
        <v>33</v>
      </c>
    </row>
    <row r="1068" spans="1:19" ht="12.75" customHeight="1" x14ac:dyDescent="0.2">
      <c r="A1068" s="369">
        <v>2017</v>
      </c>
      <c r="B1068" s="374">
        <v>43067</v>
      </c>
      <c r="C1068" s="369" t="s">
        <v>71</v>
      </c>
      <c r="D1068" s="369">
        <v>29</v>
      </c>
      <c r="E1068" s="369">
        <v>42</v>
      </c>
      <c r="F1068" s="369">
        <v>28</v>
      </c>
      <c r="G1068" s="369">
        <v>32</v>
      </c>
      <c r="H1068" s="369" t="s">
        <v>71</v>
      </c>
      <c r="I1068" s="369" t="s">
        <v>71</v>
      </c>
      <c r="J1068" s="369">
        <v>20</v>
      </c>
      <c r="K1068" s="369">
        <v>27</v>
      </c>
      <c r="L1068" s="369" t="s">
        <v>71</v>
      </c>
      <c r="M1068" s="369">
        <v>38</v>
      </c>
      <c r="N1068" s="369" t="s">
        <v>71</v>
      </c>
      <c r="O1068" s="369">
        <v>22.000000000000004</v>
      </c>
      <c r="P1068" s="369" t="s">
        <v>71</v>
      </c>
      <c r="Q1068" s="369">
        <v>30</v>
      </c>
      <c r="R1068" s="369">
        <v>30</v>
      </c>
      <c r="S1068" s="369">
        <v>34</v>
      </c>
    </row>
    <row r="1069" spans="1:19" ht="12.75" customHeight="1" x14ac:dyDescent="0.2">
      <c r="A1069" s="369">
        <v>2017</v>
      </c>
      <c r="B1069" s="374">
        <v>43068</v>
      </c>
      <c r="C1069" s="369" t="s">
        <v>71</v>
      </c>
      <c r="D1069" s="369">
        <v>24</v>
      </c>
      <c r="E1069" s="369">
        <v>41</v>
      </c>
      <c r="F1069" s="369">
        <v>31</v>
      </c>
      <c r="G1069" s="369">
        <v>37.000000000000007</v>
      </c>
      <c r="H1069" s="369" t="s">
        <v>71</v>
      </c>
      <c r="I1069" s="369" t="s">
        <v>71</v>
      </c>
      <c r="J1069" s="369">
        <v>31</v>
      </c>
      <c r="K1069" s="369">
        <v>37.000000000000007</v>
      </c>
      <c r="L1069" s="369" t="s">
        <v>71</v>
      </c>
      <c r="M1069" s="369">
        <v>32</v>
      </c>
      <c r="N1069" s="369" t="s">
        <v>71</v>
      </c>
      <c r="O1069" s="369">
        <v>32</v>
      </c>
      <c r="P1069" s="369" t="s">
        <v>71</v>
      </c>
      <c r="Q1069" s="369">
        <v>37.000000000000007</v>
      </c>
      <c r="R1069" s="369">
        <v>35</v>
      </c>
      <c r="S1069" s="369">
        <v>38</v>
      </c>
    </row>
    <row r="1070" spans="1:19" ht="12.75" customHeight="1" x14ac:dyDescent="0.2">
      <c r="A1070" s="369">
        <v>2017</v>
      </c>
      <c r="B1070" s="374">
        <v>43069</v>
      </c>
      <c r="C1070" s="369" t="s">
        <v>71</v>
      </c>
      <c r="D1070" s="369">
        <v>8</v>
      </c>
      <c r="E1070" s="369">
        <v>34</v>
      </c>
      <c r="F1070" s="369">
        <v>14</v>
      </c>
      <c r="G1070" s="369">
        <v>19</v>
      </c>
      <c r="H1070" s="369" t="s">
        <v>71</v>
      </c>
      <c r="I1070" s="369" t="s">
        <v>71</v>
      </c>
      <c r="J1070" s="369">
        <v>18.000000000000004</v>
      </c>
      <c r="K1070" s="369">
        <v>9.0000000000000018</v>
      </c>
      <c r="L1070" s="369" t="s">
        <v>71</v>
      </c>
      <c r="M1070" s="369">
        <v>29</v>
      </c>
      <c r="N1070" s="369" t="s">
        <v>71</v>
      </c>
      <c r="O1070" s="369">
        <v>4</v>
      </c>
      <c r="P1070" s="369" t="s">
        <v>71</v>
      </c>
      <c r="Q1070" s="369">
        <v>15.000000000000002</v>
      </c>
      <c r="R1070" s="369">
        <v>7</v>
      </c>
      <c r="S1070" s="369">
        <v>18.000000000000004</v>
      </c>
    </row>
    <row r="1071" spans="1:19" ht="12.75" customHeight="1" x14ac:dyDescent="0.2">
      <c r="A1071" s="369">
        <v>2017</v>
      </c>
      <c r="B1071" s="374">
        <v>43070</v>
      </c>
      <c r="C1071" s="369" t="s">
        <v>71</v>
      </c>
      <c r="D1071" s="369">
        <v>21</v>
      </c>
      <c r="E1071" s="369">
        <v>27</v>
      </c>
      <c r="F1071" s="369">
        <v>24</v>
      </c>
      <c r="G1071" s="369">
        <v>29</v>
      </c>
      <c r="H1071" s="369" t="s">
        <v>71</v>
      </c>
      <c r="I1071" s="369" t="s">
        <v>71</v>
      </c>
      <c r="J1071" s="369">
        <v>20</v>
      </c>
      <c r="K1071" s="369">
        <v>25</v>
      </c>
      <c r="L1071" s="369" t="s">
        <v>71</v>
      </c>
      <c r="M1071" s="369">
        <v>21</v>
      </c>
      <c r="N1071" s="369" t="s">
        <v>71</v>
      </c>
      <c r="O1071" s="369">
        <v>22.000000000000004</v>
      </c>
      <c r="P1071" s="369" t="s">
        <v>71</v>
      </c>
      <c r="Q1071" s="369">
        <v>24</v>
      </c>
      <c r="R1071" s="369">
        <v>24</v>
      </c>
      <c r="S1071" s="369">
        <v>28</v>
      </c>
    </row>
    <row r="1072" spans="1:19" ht="12.75" customHeight="1" x14ac:dyDescent="0.2">
      <c r="A1072" s="369">
        <v>2017</v>
      </c>
      <c r="B1072" s="374">
        <v>43071</v>
      </c>
      <c r="C1072" s="369" t="s">
        <v>71</v>
      </c>
      <c r="D1072" s="369">
        <v>7</v>
      </c>
      <c r="E1072" s="369">
        <v>30</v>
      </c>
      <c r="F1072" s="369">
        <v>18.000000000000004</v>
      </c>
      <c r="G1072" s="369">
        <v>26.000000000000004</v>
      </c>
      <c r="H1072" s="369" t="s">
        <v>71</v>
      </c>
      <c r="I1072" s="369" t="s">
        <v>71</v>
      </c>
      <c r="J1072" s="369">
        <v>20</v>
      </c>
      <c r="K1072" s="369">
        <v>21</v>
      </c>
      <c r="L1072" s="369" t="s">
        <v>71</v>
      </c>
      <c r="M1072" s="369">
        <v>26.000000000000004</v>
      </c>
      <c r="N1072" s="369" t="s">
        <v>71</v>
      </c>
      <c r="O1072" s="369">
        <v>8</v>
      </c>
      <c r="P1072" s="369" t="s">
        <v>71</v>
      </c>
      <c r="Q1072" s="369">
        <v>21</v>
      </c>
      <c r="R1072" s="369">
        <v>13.000000000000002</v>
      </c>
      <c r="S1072" s="369">
        <v>24</v>
      </c>
    </row>
    <row r="1073" spans="1:19" ht="12.75" customHeight="1" x14ac:dyDescent="0.2">
      <c r="A1073" s="369">
        <v>2017</v>
      </c>
      <c r="B1073" s="374">
        <v>43072</v>
      </c>
      <c r="C1073" s="369" t="s">
        <v>71</v>
      </c>
      <c r="D1073" s="369">
        <v>0</v>
      </c>
      <c r="E1073" s="369">
        <v>27</v>
      </c>
      <c r="F1073" s="369">
        <v>12</v>
      </c>
      <c r="G1073" s="369">
        <v>7</v>
      </c>
      <c r="H1073" s="369" t="s">
        <v>71</v>
      </c>
      <c r="I1073" s="369" t="s">
        <v>71</v>
      </c>
      <c r="J1073" s="369">
        <v>7</v>
      </c>
      <c r="K1073" s="369">
        <v>1</v>
      </c>
      <c r="L1073" s="369" t="s">
        <v>71</v>
      </c>
      <c r="M1073" s="369">
        <v>17</v>
      </c>
      <c r="N1073" s="369" t="s">
        <v>71</v>
      </c>
      <c r="O1073" s="369">
        <v>3</v>
      </c>
      <c r="P1073" s="369" t="s">
        <v>71</v>
      </c>
      <c r="Q1073" s="369">
        <v>7</v>
      </c>
      <c r="R1073" s="369">
        <v>2</v>
      </c>
      <c r="S1073" s="369">
        <v>11.000000000000002</v>
      </c>
    </row>
    <row r="1074" spans="1:19" ht="12.75" customHeight="1" x14ac:dyDescent="0.2">
      <c r="A1074" s="369">
        <v>2017</v>
      </c>
      <c r="B1074" s="374">
        <v>43073</v>
      </c>
      <c r="C1074" s="369" t="s">
        <v>71</v>
      </c>
      <c r="D1074" s="369">
        <v>27</v>
      </c>
      <c r="E1074" s="369">
        <v>34</v>
      </c>
      <c r="F1074" s="369">
        <v>22.000000000000004</v>
      </c>
      <c r="G1074" s="369">
        <v>33</v>
      </c>
      <c r="H1074" s="369" t="s">
        <v>71</v>
      </c>
      <c r="I1074" s="369" t="s">
        <v>71</v>
      </c>
      <c r="J1074" s="369">
        <v>27</v>
      </c>
      <c r="K1074" s="369">
        <v>8</v>
      </c>
      <c r="L1074" s="369" t="s">
        <v>71</v>
      </c>
      <c r="M1074" s="369">
        <v>22.000000000000004</v>
      </c>
      <c r="N1074" s="369" t="s">
        <v>71</v>
      </c>
      <c r="O1074" s="369">
        <v>21</v>
      </c>
      <c r="P1074" s="369" t="s">
        <v>71</v>
      </c>
      <c r="Q1074" s="369">
        <v>23</v>
      </c>
      <c r="R1074" s="369">
        <v>24</v>
      </c>
      <c r="S1074" s="369">
        <v>26.000000000000004</v>
      </c>
    </row>
    <row r="1075" spans="1:19" ht="12.75" customHeight="1" x14ac:dyDescent="0.2">
      <c r="A1075" s="369">
        <v>2017</v>
      </c>
      <c r="B1075" s="374">
        <v>43074</v>
      </c>
      <c r="C1075" s="369" t="s">
        <v>71</v>
      </c>
      <c r="D1075" s="369">
        <v>24</v>
      </c>
      <c r="E1075" s="369">
        <v>41</v>
      </c>
      <c r="F1075" s="369">
        <v>20</v>
      </c>
      <c r="G1075" s="369">
        <v>32</v>
      </c>
      <c r="H1075" s="369" t="s">
        <v>71</v>
      </c>
      <c r="I1075" s="369" t="s">
        <v>71</v>
      </c>
      <c r="J1075" s="369">
        <v>28</v>
      </c>
      <c r="K1075" s="369">
        <v>28</v>
      </c>
      <c r="L1075" s="369" t="s">
        <v>71</v>
      </c>
      <c r="M1075" s="369">
        <v>36.000000000000007</v>
      </c>
      <c r="N1075" s="369" t="s">
        <v>71</v>
      </c>
      <c r="O1075" s="369">
        <v>24</v>
      </c>
      <c r="P1075" s="369" t="s">
        <v>71</v>
      </c>
      <c r="Q1075" s="369">
        <v>30</v>
      </c>
      <c r="R1075" s="369">
        <v>34</v>
      </c>
      <c r="S1075" s="369">
        <v>31</v>
      </c>
    </row>
    <row r="1076" spans="1:19" ht="12.75" customHeight="1" x14ac:dyDescent="0.2">
      <c r="A1076" s="369">
        <v>2017</v>
      </c>
      <c r="B1076" s="374">
        <v>43075</v>
      </c>
      <c r="C1076" s="369" t="s">
        <v>71</v>
      </c>
      <c r="D1076" s="369">
        <v>18.000000000000004</v>
      </c>
      <c r="E1076" s="369">
        <v>32</v>
      </c>
      <c r="F1076" s="369">
        <v>22.000000000000004</v>
      </c>
      <c r="G1076" s="369">
        <v>30</v>
      </c>
      <c r="H1076" s="369" t="s">
        <v>71</v>
      </c>
      <c r="I1076" s="369" t="s">
        <v>71</v>
      </c>
      <c r="J1076" s="369">
        <v>30</v>
      </c>
      <c r="K1076" s="369">
        <v>29</v>
      </c>
      <c r="L1076" s="369" t="s">
        <v>71</v>
      </c>
      <c r="M1076" s="369">
        <v>27</v>
      </c>
      <c r="N1076" s="369" t="s">
        <v>71</v>
      </c>
      <c r="O1076" s="369">
        <v>25</v>
      </c>
      <c r="P1076" s="369" t="s">
        <v>71</v>
      </c>
      <c r="Q1076" s="369">
        <v>28</v>
      </c>
      <c r="R1076" s="369">
        <v>27</v>
      </c>
      <c r="S1076" s="369">
        <v>29</v>
      </c>
    </row>
    <row r="1077" spans="1:19" ht="12.75" customHeight="1" x14ac:dyDescent="0.2">
      <c r="A1077" s="369">
        <v>2017</v>
      </c>
      <c r="B1077" s="374">
        <v>43076</v>
      </c>
      <c r="C1077" s="369" t="s">
        <v>71</v>
      </c>
      <c r="D1077" s="369">
        <v>20</v>
      </c>
      <c r="E1077" s="369">
        <v>32</v>
      </c>
      <c r="F1077" s="369">
        <v>19</v>
      </c>
      <c r="G1077" s="369">
        <v>32</v>
      </c>
      <c r="H1077" s="369" t="s">
        <v>71</v>
      </c>
      <c r="I1077" s="369" t="s">
        <v>71</v>
      </c>
      <c r="J1077" s="369">
        <v>32</v>
      </c>
      <c r="K1077" s="369">
        <v>29</v>
      </c>
      <c r="L1077" s="369" t="s">
        <v>71</v>
      </c>
      <c r="M1077" s="369">
        <v>28</v>
      </c>
      <c r="N1077" s="369" t="s">
        <v>71</v>
      </c>
      <c r="O1077" s="369">
        <v>26.000000000000004</v>
      </c>
      <c r="P1077" s="369" t="s">
        <v>71</v>
      </c>
      <c r="Q1077" s="369">
        <v>27</v>
      </c>
      <c r="R1077" s="369">
        <v>28</v>
      </c>
      <c r="S1077" s="369">
        <v>29</v>
      </c>
    </row>
    <row r="1078" spans="1:19" ht="12.75" customHeight="1" x14ac:dyDescent="0.2">
      <c r="A1078" s="369">
        <v>2017</v>
      </c>
      <c r="B1078" s="374">
        <v>43077</v>
      </c>
      <c r="C1078" s="369" t="s">
        <v>71</v>
      </c>
      <c r="D1078" s="369">
        <v>12</v>
      </c>
      <c r="E1078" s="369">
        <v>29</v>
      </c>
      <c r="F1078" s="369">
        <v>15.000000000000002</v>
      </c>
      <c r="G1078" s="369">
        <v>25</v>
      </c>
      <c r="H1078" s="369" t="s">
        <v>71</v>
      </c>
      <c r="I1078" s="369" t="s">
        <v>71</v>
      </c>
      <c r="J1078" s="369">
        <v>25</v>
      </c>
      <c r="K1078" s="369">
        <v>22.000000000000004</v>
      </c>
      <c r="L1078" s="369" t="s">
        <v>71</v>
      </c>
      <c r="M1078" s="369">
        <v>26.000000000000004</v>
      </c>
      <c r="N1078" s="369" t="s">
        <v>71</v>
      </c>
      <c r="O1078" s="369">
        <v>17</v>
      </c>
      <c r="P1078" s="369" t="s">
        <v>71</v>
      </c>
      <c r="Q1078" s="369">
        <v>22.000000000000004</v>
      </c>
      <c r="R1078" s="369">
        <v>20</v>
      </c>
      <c r="S1078" s="369">
        <v>23</v>
      </c>
    </row>
    <row r="1079" spans="1:19" ht="12.75" customHeight="1" x14ac:dyDescent="0.2">
      <c r="A1079" s="369">
        <v>2017</v>
      </c>
      <c r="B1079" s="374">
        <v>43078</v>
      </c>
      <c r="C1079" s="369" t="s">
        <v>71</v>
      </c>
      <c r="D1079" s="369">
        <v>15.000000000000002</v>
      </c>
      <c r="E1079" s="369">
        <v>22.000000000000004</v>
      </c>
      <c r="F1079" s="369">
        <v>15.000000000000002</v>
      </c>
      <c r="G1079" s="369">
        <v>26.000000000000004</v>
      </c>
      <c r="H1079" s="369" t="s">
        <v>71</v>
      </c>
      <c r="I1079" s="369" t="s">
        <v>71</v>
      </c>
      <c r="J1079" s="369">
        <v>14</v>
      </c>
      <c r="K1079" s="369">
        <v>20</v>
      </c>
      <c r="L1079" s="369" t="s">
        <v>71</v>
      </c>
      <c r="M1079" s="369">
        <v>20</v>
      </c>
      <c r="N1079" s="369" t="s">
        <v>71</v>
      </c>
      <c r="O1079" s="369">
        <v>15.000000000000002</v>
      </c>
      <c r="P1079" s="369" t="s">
        <v>71</v>
      </c>
      <c r="Q1079" s="369">
        <v>21</v>
      </c>
      <c r="R1079" s="369">
        <v>14</v>
      </c>
      <c r="S1079" s="369">
        <v>21</v>
      </c>
    </row>
    <row r="1080" spans="1:19" ht="12.75" customHeight="1" x14ac:dyDescent="0.2">
      <c r="A1080" s="369">
        <v>2017</v>
      </c>
      <c r="B1080" s="374">
        <v>43079</v>
      </c>
      <c r="C1080" s="369" t="s">
        <v>71</v>
      </c>
      <c r="D1080" s="369">
        <v>21</v>
      </c>
      <c r="E1080" s="369">
        <v>26.000000000000004</v>
      </c>
      <c r="F1080" s="369">
        <v>15.000000000000002</v>
      </c>
      <c r="G1080" s="369">
        <v>25</v>
      </c>
      <c r="H1080" s="369" t="s">
        <v>71</v>
      </c>
      <c r="I1080" s="369" t="s">
        <v>71</v>
      </c>
      <c r="J1080" s="369">
        <v>24</v>
      </c>
      <c r="K1080" s="369">
        <v>25</v>
      </c>
      <c r="L1080" s="369" t="s">
        <v>71</v>
      </c>
      <c r="M1080" s="369">
        <v>24</v>
      </c>
      <c r="N1080" s="369" t="s">
        <v>71</v>
      </c>
      <c r="O1080" s="369">
        <v>21</v>
      </c>
      <c r="P1080" s="369" t="s">
        <v>71</v>
      </c>
      <c r="Q1080" s="369">
        <v>23</v>
      </c>
      <c r="R1080" s="369">
        <v>24</v>
      </c>
      <c r="S1080" s="369">
        <v>23</v>
      </c>
    </row>
    <row r="1081" spans="1:19" ht="12.75" customHeight="1" x14ac:dyDescent="0.2">
      <c r="A1081" s="369">
        <v>2017</v>
      </c>
      <c r="B1081" s="374">
        <v>43080</v>
      </c>
      <c r="C1081" s="369" t="s">
        <v>71</v>
      </c>
      <c r="D1081" s="369">
        <v>15.000000000000002</v>
      </c>
      <c r="E1081" s="369">
        <v>32</v>
      </c>
      <c r="F1081" s="369">
        <v>16</v>
      </c>
      <c r="G1081" s="369">
        <v>25</v>
      </c>
      <c r="H1081" s="369" t="s">
        <v>71</v>
      </c>
      <c r="I1081" s="369" t="s">
        <v>71</v>
      </c>
      <c r="J1081" s="369">
        <v>24</v>
      </c>
      <c r="K1081" s="369">
        <v>23</v>
      </c>
      <c r="L1081" s="369" t="s">
        <v>71</v>
      </c>
      <c r="M1081" s="369">
        <v>26.000000000000004</v>
      </c>
      <c r="N1081" s="369" t="s">
        <v>71</v>
      </c>
      <c r="O1081" s="369">
        <v>19</v>
      </c>
      <c r="P1081" s="369" t="s">
        <v>71</v>
      </c>
      <c r="Q1081" s="369">
        <v>22.000000000000004</v>
      </c>
      <c r="R1081" s="369">
        <v>21</v>
      </c>
      <c r="S1081" s="369">
        <v>23</v>
      </c>
    </row>
    <row r="1082" spans="1:19" ht="12.75" customHeight="1" x14ac:dyDescent="0.2">
      <c r="A1082" s="369">
        <v>2017</v>
      </c>
      <c r="B1082" s="374">
        <v>43081</v>
      </c>
      <c r="C1082" s="369" t="s">
        <v>71</v>
      </c>
      <c r="D1082" s="369">
        <v>28</v>
      </c>
      <c r="E1082" s="369">
        <v>36.000000000000007</v>
      </c>
      <c r="F1082" s="369">
        <v>30</v>
      </c>
      <c r="G1082" s="369">
        <v>35</v>
      </c>
      <c r="H1082" s="369" t="s">
        <v>71</v>
      </c>
      <c r="I1082" s="369" t="s">
        <v>71</v>
      </c>
      <c r="J1082" s="369">
        <v>33</v>
      </c>
      <c r="K1082" s="369">
        <v>34</v>
      </c>
      <c r="L1082" s="369" t="s">
        <v>71</v>
      </c>
      <c r="M1082" s="369">
        <v>35</v>
      </c>
      <c r="N1082" s="369" t="s">
        <v>71</v>
      </c>
      <c r="O1082" s="369">
        <v>31</v>
      </c>
      <c r="P1082" s="369" t="s">
        <v>71</v>
      </c>
      <c r="Q1082" s="369">
        <v>33</v>
      </c>
      <c r="R1082" s="369">
        <v>31</v>
      </c>
      <c r="S1082" s="369">
        <v>34</v>
      </c>
    </row>
    <row r="1083" spans="1:19" ht="12.75" customHeight="1" x14ac:dyDescent="0.2">
      <c r="A1083" s="369">
        <v>2017</v>
      </c>
      <c r="B1083" s="374">
        <v>43082</v>
      </c>
      <c r="C1083" s="369" t="s">
        <v>71</v>
      </c>
      <c r="D1083" s="369">
        <v>24</v>
      </c>
      <c r="E1083" s="369">
        <v>35</v>
      </c>
      <c r="F1083" s="369">
        <v>25</v>
      </c>
      <c r="G1083" s="369">
        <v>35</v>
      </c>
      <c r="H1083" s="369" t="s">
        <v>71</v>
      </c>
      <c r="I1083" s="369" t="s">
        <v>71</v>
      </c>
      <c r="J1083" s="369">
        <v>34</v>
      </c>
      <c r="K1083" s="369">
        <v>33</v>
      </c>
      <c r="L1083" s="369" t="s">
        <v>71</v>
      </c>
      <c r="M1083" s="369">
        <v>33</v>
      </c>
      <c r="N1083" s="369" t="s">
        <v>71</v>
      </c>
      <c r="O1083" s="369">
        <v>32</v>
      </c>
      <c r="P1083" s="369" t="s">
        <v>71</v>
      </c>
      <c r="Q1083" s="369">
        <v>33</v>
      </c>
      <c r="R1083" s="369">
        <v>32</v>
      </c>
      <c r="S1083" s="369">
        <v>33</v>
      </c>
    </row>
    <row r="1084" spans="1:19" ht="12.75" customHeight="1" x14ac:dyDescent="0.2">
      <c r="A1084" s="369">
        <v>2017</v>
      </c>
      <c r="B1084" s="374">
        <v>43083</v>
      </c>
      <c r="C1084" s="369" t="s">
        <v>71</v>
      </c>
      <c r="D1084" s="369">
        <v>23</v>
      </c>
      <c r="E1084" s="369">
        <v>28</v>
      </c>
      <c r="F1084" s="369">
        <v>22.000000000000004</v>
      </c>
      <c r="G1084" s="369">
        <v>35</v>
      </c>
      <c r="H1084" s="369" t="s">
        <v>71</v>
      </c>
      <c r="I1084" s="369" t="s">
        <v>71</v>
      </c>
      <c r="J1084" s="369">
        <v>29</v>
      </c>
      <c r="K1084" s="369">
        <v>31</v>
      </c>
      <c r="L1084" s="369" t="s">
        <v>71</v>
      </c>
      <c r="M1084" s="369">
        <v>26.000000000000004</v>
      </c>
      <c r="N1084" s="369" t="s">
        <v>71</v>
      </c>
      <c r="O1084" s="369">
        <v>28</v>
      </c>
      <c r="P1084" s="369" t="s">
        <v>71</v>
      </c>
      <c r="Q1084" s="369">
        <v>28</v>
      </c>
      <c r="R1084" s="369">
        <v>28</v>
      </c>
      <c r="S1084" s="369">
        <v>32</v>
      </c>
    </row>
    <row r="1085" spans="1:19" ht="12.75" customHeight="1" x14ac:dyDescent="0.2">
      <c r="A1085" s="369">
        <v>2017</v>
      </c>
      <c r="B1085" s="374">
        <v>43084</v>
      </c>
      <c r="C1085" s="369" t="s">
        <v>71</v>
      </c>
      <c r="D1085" s="369">
        <v>6</v>
      </c>
      <c r="E1085" s="369">
        <v>32</v>
      </c>
      <c r="F1085" s="369">
        <v>15.000000000000002</v>
      </c>
      <c r="G1085" s="369">
        <v>33</v>
      </c>
      <c r="H1085" s="369" t="s">
        <v>71</v>
      </c>
      <c r="I1085" s="369" t="s">
        <v>71</v>
      </c>
      <c r="J1085" s="369">
        <v>23</v>
      </c>
      <c r="K1085" s="369">
        <v>28</v>
      </c>
      <c r="L1085" s="369" t="s">
        <v>71</v>
      </c>
      <c r="M1085" s="369">
        <v>23</v>
      </c>
      <c r="N1085" s="369" t="s">
        <v>71</v>
      </c>
      <c r="O1085" s="369">
        <v>13.000000000000002</v>
      </c>
      <c r="P1085" s="369" t="s">
        <v>71</v>
      </c>
      <c r="Q1085" s="369">
        <v>24</v>
      </c>
      <c r="R1085" s="369">
        <v>20</v>
      </c>
      <c r="S1085" s="369">
        <v>27</v>
      </c>
    </row>
    <row r="1086" spans="1:19" ht="12.75" customHeight="1" x14ac:dyDescent="0.2">
      <c r="A1086" s="369">
        <v>2017</v>
      </c>
      <c r="B1086" s="374">
        <v>43085</v>
      </c>
      <c r="C1086" s="369" t="s">
        <v>71</v>
      </c>
      <c r="D1086" s="369">
        <v>21</v>
      </c>
      <c r="E1086" s="369">
        <v>33</v>
      </c>
      <c r="F1086" s="369">
        <v>21</v>
      </c>
      <c r="G1086" s="369">
        <v>30</v>
      </c>
      <c r="H1086" s="369" t="s">
        <v>71</v>
      </c>
      <c r="I1086" s="369" t="s">
        <v>71</v>
      </c>
      <c r="J1086" s="369">
        <v>25</v>
      </c>
      <c r="K1086" s="369">
        <v>26.000000000000004</v>
      </c>
      <c r="L1086" s="369" t="s">
        <v>71</v>
      </c>
      <c r="M1086" s="369">
        <v>30</v>
      </c>
      <c r="N1086" s="369" t="s">
        <v>71</v>
      </c>
      <c r="O1086" s="369">
        <v>20</v>
      </c>
      <c r="P1086" s="369" t="s">
        <v>71</v>
      </c>
      <c r="Q1086" s="369">
        <v>26.000000000000004</v>
      </c>
      <c r="R1086" s="369">
        <v>26.000000000000004</v>
      </c>
      <c r="S1086" s="369">
        <v>26.000000000000004</v>
      </c>
    </row>
    <row r="1087" spans="1:19" ht="12.75" customHeight="1" x14ac:dyDescent="0.2">
      <c r="A1087" s="369">
        <v>2017</v>
      </c>
      <c r="B1087" s="374">
        <v>43086</v>
      </c>
      <c r="C1087" s="369" t="s">
        <v>71</v>
      </c>
      <c r="D1087" s="369">
        <v>19</v>
      </c>
      <c r="E1087" s="369">
        <v>25</v>
      </c>
      <c r="F1087" s="369">
        <v>12</v>
      </c>
      <c r="G1087" s="369">
        <v>30</v>
      </c>
      <c r="H1087" s="369" t="s">
        <v>71</v>
      </c>
      <c r="I1087" s="369" t="s">
        <v>71</v>
      </c>
      <c r="J1087" s="369">
        <v>27</v>
      </c>
      <c r="K1087" s="369">
        <v>23</v>
      </c>
      <c r="L1087" s="369" t="s">
        <v>71</v>
      </c>
      <c r="M1087" s="369">
        <v>22.000000000000004</v>
      </c>
      <c r="N1087" s="369" t="s">
        <v>71</v>
      </c>
      <c r="O1087" s="369">
        <v>18.000000000000004</v>
      </c>
      <c r="P1087" s="369" t="s">
        <v>71</v>
      </c>
      <c r="Q1087" s="369">
        <v>18.000000000000004</v>
      </c>
      <c r="R1087" s="369">
        <v>16</v>
      </c>
      <c r="S1087" s="369">
        <v>22.000000000000004</v>
      </c>
    </row>
    <row r="1088" spans="1:19" ht="12.75" customHeight="1" x14ac:dyDescent="0.2">
      <c r="A1088" s="369">
        <v>2017</v>
      </c>
      <c r="B1088" s="374">
        <v>43087</v>
      </c>
      <c r="C1088" s="369" t="s">
        <v>71</v>
      </c>
      <c r="D1088" s="369">
        <v>3</v>
      </c>
      <c r="E1088" s="369">
        <v>33</v>
      </c>
      <c r="F1088" s="369">
        <v>8</v>
      </c>
      <c r="G1088" s="369">
        <v>22.000000000000004</v>
      </c>
      <c r="H1088" s="369" t="s">
        <v>71</v>
      </c>
      <c r="I1088" s="369" t="s">
        <v>71</v>
      </c>
      <c r="J1088" s="369">
        <v>24</v>
      </c>
      <c r="K1088" s="369">
        <v>18.000000000000004</v>
      </c>
      <c r="L1088" s="369" t="s">
        <v>71</v>
      </c>
      <c r="M1088" s="369">
        <v>22.000000000000004</v>
      </c>
      <c r="N1088" s="369" t="s">
        <v>71</v>
      </c>
      <c r="O1088" s="369">
        <v>9.0000000000000018</v>
      </c>
      <c r="P1088" s="369" t="s">
        <v>71</v>
      </c>
      <c r="Q1088" s="369">
        <v>18.000000000000004</v>
      </c>
      <c r="R1088" s="369">
        <v>12</v>
      </c>
      <c r="S1088" s="369">
        <v>20</v>
      </c>
    </row>
    <row r="1089" spans="1:19" ht="12.75" customHeight="1" x14ac:dyDescent="0.2">
      <c r="A1089" s="369">
        <v>2017</v>
      </c>
      <c r="B1089" s="374">
        <v>43088</v>
      </c>
      <c r="C1089" s="369" t="s">
        <v>71</v>
      </c>
      <c r="D1089" s="369">
        <v>18.000000000000004</v>
      </c>
      <c r="E1089" s="369">
        <v>34</v>
      </c>
      <c r="F1089" s="369">
        <v>18.000000000000004</v>
      </c>
      <c r="G1089" s="369">
        <v>30</v>
      </c>
      <c r="H1089" s="369" t="s">
        <v>71</v>
      </c>
      <c r="I1089" s="369" t="s">
        <v>71</v>
      </c>
      <c r="J1089" s="369">
        <v>26.000000000000004</v>
      </c>
      <c r="K1089" s="369">
        <v>30</v>
      </c>
      <c r="L1089" s="369" t="s">
        <v>71</v>
      </c>
      <c r="M1089" s="369">
        <v>34</v>
      </c>
      <c r="N1089" s="369" t="s">
        <v>71</v>
      </c>
      <c r="O1089" s="369">
        <v>22.000000000000004</v>
      </c>
      <c r="P1089" s="369" t="s">
        <v>71</v>
      </c>
      <c r="Q1089" s="369">
        <v>27</v>
      </c>
      <c r="R1089" s="369">
        <v>27</v>
      </c>
      <c r="S1089" s="369">
        <v>30</v>
      </c>
    </row>
    <row r="1090" spans="1:19" ht="12.75" customHeight="1" x14ac:dyDescent="0.2">
      <c r="A1090" s="369">
        <v>2017</v>
      </c>
      <c r="B1090" s="374">
        <v>43089</v>
      </c>
      <c r="C1090" s="369" t="s">
        <v>71</v>
      </c>
      <c r="D1090" s="369">
        <v>25</v>
      </c>
      <c r="E1090" s="369">
        <v>30</v>
      </c>
      <c r="F1090" s="369">
        <v>22.000000000000004</v>
      </c>
      <c r="G1090" s="369">
        <v>36.000000000000007</v>
      </c>
      <c r="H1090" s="369" t="s">
        <v>71</v>
      </c>
      <c r="I1090" s="369" t="s">
        <v>71</v>
      </c>
      <c r="J1090" s="369">
        <v>31</v>
      </c>
      <c r="K1090" s="369">
        <v>35</v>
      </c>
      <c r="L1090" s="369" t="s">
        <v>71</v>
      </c>
      <c r="M1090" s="369">
        <v>27</v>
      </c>
      <c r="N1090" s="369" t="s">
        <v>71</v>
      </c>
      <c r="O1090" s="369">
        <v>31</v>
      </c>
      <c r="P1090" s="369" t="s">
        <v>71</v>
      </c>
      <c r="Q1090" s="369">
        <v>33</v>
      </c>
      <c r="R1090" s="369">
        <v>32</v>
      </c>
      <c r="S1090" s="369">
        <v>35</v>
      </c>
    </row>
    <row r="1091" spans="1:19" ht="12.75" customHeight="1" x14ac:dyDescent="0.2">
      <c r="A1091" s="369">
        <v>2017</v>
      </c>
      <c r="B1091" s="374">
        <v>43090</v>
      </c>
      <c r="C1091" s="369" t="s">
        <v>71</v>
      </c>
      <c r="D1091" s="369">
        <v>22.000000000000004</v>
      </c>
      <c r="E1091" s="369">
        <v>29</v>
      </c>
      <c r="F1091" s="369">
        <v>19</v>
      </c>
      <c r="G1091" s="369">
        <v>30</v>
      </c>
      <c r="H1091" s="369" t="s">
        <v>71</v>
      </c>
      <c r="I1091" s="369" t="s">
        <v>71</v>
      </c>
      <c r="J1091" s="369">
        <v>20</v>
      </c>
      <c r="K1091" s="369">
        <v>25</v>
      </c>
      <c r="L1091" s="369" t="s">
        <v>71</v>
      </c>
      <c r="M1091" s="369">
        <v>19</v>
      </c>
      <c r="N1091" s="369" t="s">
        <v>71</v>
      </c>
      <c r="O1091" s="369">
        <v>25</v>
      </c>
      <c r="P1091" s="369" t="s">
        <v>71</v>
      </c>
      <c r="Q1091" s="369">
        <v>25</v>
      </c>
      <c r="R1091" s="369">
        <v>25</v>
      </c>
      <c r="S1091" s="369">
        <v>26.000000000000004</v>
      </c>
    </row>
    <row r="1092" spans="1:19" ht="12.75" customHeight="1" x14ac:dyDescent="0.2">
      <c r="A1092" s="369">
        <v>2017</v>
      </c>
      <c r="B1092" s="374">
        <v>43091</v>
      </c>
      <c r="C1092" s="369" t="s">
        <v>71</v>
      </c>
      <c r="D1092" s="369">
        <v>2</v>
      </c>
      <c r="E1092" s="369">
        <v>24</v>
      </c>
      <c r="F1092" s="369">
        <v>8</v>
      </c>
      <c r="G1092" s="369">
        <v>6</v>
      </c>
      <c r="H1092" s="369" t="s">
        <v>71</v>
      </c>
      <c r="I1092" s="369" t="s">
        <v>71</v>
      </c>
      <c r="J1092" s="369">
        <v>6</v>
      </c>
      <c r="K1092" s="369">
        <v>1</v>
      </c>
      <c r="L1092" s="369" t="s">
        <v>71</v>
      </c>
      <c r="M1092" s="369">
        <v>19</v>
      </c>
      <c r="N1092" s="369" t="s">
        <v>71</v>
      </c>
      <c r="O1092" s="369">
        <v>2</v>
      </c>
      <c r="P1092" s="369" t="s">
        <v>71</v>
      </c>
      <c r="Q1092" s="369">
        <v>8</v>
      </c>
      <c r="R1092" s="369">
        <v>2</v>
      </c>
      <c r="S1092" s="369">
        <v>11.000000000000002</v>
      </c>
    </row>
    <row r="1093" spans="1:19" ht="12.75" customHeight="1" x14ac:dyDescent="0.2">
      <c r="A1093" s="369">
        <v>2017</v>
      </c>
      <c r="B1093" s="374">
        <v>43092</v>
      </c>
      <c r="C1093" s="369" t="s">
        <v>71</v>
      </c>
      <c r="D1093" s="369">
        <v>19</v>
      </c>
      <c r="E1093" s="369">
        <v>31</v>
      </c>
      <c r="F1093" s="369">
        <v>20</v>
      </c>
      <c r="G1093" s="369">
        <v>27</v>
      </c>
      <c r="H1093" s="369" t="s">
        <v>71</v>
      </c>
      <c r="I1093" s="369" t="s">
        <v>71</v>
      </c>
      <c r="J1093" s="369">
        <v>24</v>
      </c>
      <c r="K1093" s="369">
        <v>23</v>
      </c>
      <c r="L1093" s="369" t="s">
        <v>71</v>
      </c>
      <c r="M1093" s="369">
        <v>25</v>
      </c>
      <c r="N1093" s="369" t="s">
        <v>71</v>
      </c>
      <c r="O1093" s="369">
        <v>20</v>
      </c>
      <c r="P1093" s="369" t="s">
        <v>71</v>
      </c>
      <c r="Q1093" s="369">
        <v>21</v>
      </c>
      <c r="R1093" s="369">
        <v>21</v>
      </c>
      <c r="S1093" s="369">
        <v>23</v>
      </c>
    </row>
    <row r="1094" spans="1:19" ht="12.75" customHeight="1" x14ac:dyDescent="0.2">
      <c r="A1094" s="369">
        <v>2017</v>
      </c>
      <c r="B1094" s="374">
        <v>43093</v>
      </c>
      <c r="C1094" s="369" t="s">
        <v>71</v>
      </c>
      <c r="D1094" s="369">
        <v>25</v>
      </c>
      <c r="E1094" s="369">
        <v>33</v>
      </c>
      <c r="F1094" s="369">
        <v>23</v>
      </c>
      <c r="G1094" s="369">
        <v>33</v>
      </c>
      <c r="H1094" s="369" t="s">
        <v>71</v>
      </c>
      <c r="I1094" s="369" t="s">
        <v>71</v>
      </c>
      <c r="J1094" s="369">
        <v>29</v>
      </c>
      <c r="K1094" s="369">
        <v>28</v>
      </c>
      <c r="L1094" s="369" t="s">
        <v>71</v>
      </c>
      <c r="M1094" s="369">
        <v>29</v>
      </c>
      <c r="N1094" s="369" t="s">
        <v>71</v>
      </c>
      <c r="O1094" s="369">
        <v>24</v>
      </c>
      <c r="P1094" s="369" t="s">
        <v>71</v>
      </c>
      <c r="Q1094" s="369">
        <v>27</v>
      </c>
      <c r="R1094" s="369">
        <v>26.000000000000004</v>
      </c>
      <c r="S1094" s="369">
        <v>28</v>
      </c>
    </row>
    <row r="1095" spans="1:19" ht="12.75" customHeight="1" x14ac:dyDescent="0.2">
      <c r="A1095" s="369">
        <v>2017</v>
      </c>
      <c r="B1095" s="374">
        <v>43094</v>
      </c>
      <c r="C1095" s="369" t="s">
        <v>71</v>
      </c>
      <c r="D1095" s="369">
        <v>31</v>
      </c>
      <c r="E1095" s="369">
        <v>34</v>
      </c>
      <c r="F1095" s="369">
        <v>27</v>
      </c>
      <c r="G1095" s="369">
        <v>35</v>
      </c>
      <c r="H1095" s="369" t="s">
        <v>71</v>
      </c>
      <c r="I1095" s="369" t="s">
        <v>71</v>
      </c>
      <c r="J1095" s="369">
        <v>35</v>
      </c>
      <c r="K1095" s="369">
        <v>34</v>
      </c>
      <c r="L1095" s="369" t="s">
        <v>71</v>
      </c>
      <c r="M1095" s="369">
        <v>34</v>
      </c>
      <c r="N1095" s="369" t="s">
        <v>71</v>
      </c>
      <c r="O1095" s="369">
        <v>30</v>
      </c>
      <c r="P1095" s="369" t="s">
        <v>71</v>
      </c>
      <c r="Q1095" s="369">
        <v>33</v>
      </c>
      <c r="R1095" s="369">
        <v>33</v>
      </c>
      <c r="S1095" s="369">
        <v>33</v>
      </c>
    </row>
    <row r="1096" spans="1:19" ht="12.75" customHeight="1" x14ac:dyDescent="0.2">
      <c r="A1096" s="369">
        <v>2017</v>
      </c>
      <c r="B1096" s="374">
        <v>43095</v>
      </c>
      <c r="C1096" s="369" t="s">
        <v>71</v>
      </c>
      <c r="D1096" s="369">
        <v>24</v>
      </c>
      <c r="E1096" s="369">
        <v>38</v>
      </c>
      <c r="F1096" s="369">
        <v>27</v>
      </c>
      <c r="G1096" s="369">
        <v>37.000000000000007</v>
      </c>
      <c r="H1096" s="369" t="s">
        <v>71</v>
      </c>
      <c r="I1096" s="369" t="s">
        <v>71</v>
      </c>
      <c r="J1096" s="369">
        <v>37.000000000000007</v>
      </c>
      <c r="K1096" s="369">
        <v>37.000000000000007</v>
      </c>
      <c r="L1096" s="369" t="s">
        <v>71</v>
      </c>
      <c r="M1096" s="369">
        <v>35</v>
      </c>
      <c r="N1096" s="369" t="s">
        <v>71</v>
      </c>
      <c r="O1096" s="369">
        <v>32</v>
      </c>
      <c r="P1096" s="369" t="s">
        <v>71</v>
      </c>
      <c r="Q1096" s="369">
        <v>35</v>
      </c>
      <c r="R1096" s="369">
        <v>35</v>
      </c>
      <c r="S1096" s="369">
        <v>35</v>
      </c>
    </row>
    <row r="1097" spans="1:19" ht="12.75" customHeight="1" x14ac:dyDescent="0.2">
      <c r="A1097" s="369">
        <v>2017</v>
      </c>
      <c r="B1097" s="374">
        <v>43096</v>
      </c>
      <c r="C1097" s="369" t="s">
        <v>71</v>
      </c>
      <c r="D1097" s="369">
        <v>28</v>
      </c>
      <c r="E1097" s="369">
        <v>32</v>
      </c>
      <c r="F1097" s="369">
        <v>26.000000000000004</v>
      </c>
      <c r="G1097" s="369">
        <v>36.000000000000007</v>
      </c>
      <c r="H1097" s="369" t="s">
        <v>71</v>
      </c>
      <c r="I1097" s="369" t="s">
        <v>71</v>
      </c>
      <c r="J1097" s="369">
        <v>30</v>
      </c>
      <c r="K1097" s="369">
        <v>33</v>
      </c>
      <c r="L1097" s="369" t="s">
        <v>71</v>
      </c>
      <c r="M1097" s="369">
        <v>29</v>
      </c>
      <c r="N1097" s="369" t="s">
        <v>71</v>
      </c>
      <c r="O1097" s="369">
        <v>29</v>
      </c>
      <c r="P1097" s="369" t="s">
        <v>71</v>
      </c>
      <c r="Q1097" s="369">
        <v>31</v>
      </c>
      <c r="R1097" s="369">
        <v>30</v>
      </c>
      <c r="S1097" s="369">
        <v>32</v>
      </c>
    </row>
    <row r="1098" spans="1:19" ht="12.75" customHeight="1" x14ac:dyDescent="0.2">
      <c r="A1098" s="369">
        <v>2017</v>
      </c>
      <c r="B1098" s="374">
        <v>43097</v>
      </c>
      <c r="C1098" s="369" t="s">
        <v>71</v>
      </c>
      <c r="D1098" s="369">
        <v>28</v>
      </c>
      <c r="E1098" s="369">
        <v>34</v>
      </c>
      <c r="F1098" s="369">
        <v>30</v>
      </c>
      <c r="G1098" s="369">
        <v>36.000000000000007</v>
      </c>
      <c r="H1098" s="369" t="s">
        <v>71</v>
      </c>
      <c r="I1098" s="369" t="s">
        <v>71</v>
      </c>
      <c r="J1098" s="369">
        <v>32</v>
      </c>
      <c r="K1098" s="369">
        <v>35</v>
      </c>
      <c r="L1098" s="369" t="s">
        <v>71</v>
      </c>
      <c r="M1098" s="369">
        <v>31</v>
      </c>
      <c r="N1098" s="369" t="s">
        <v>71</v>
      </c>
      <c r="O1098" s="369">
        <v>31</v>
      </c>
      <c r="P1098" s="369" t="s">
        <v>71</v>
      </c>
      <c r="Q1098" s="369">
        <v>33</v>
      </c>
      <c r="R1098" s="369">
        <v>32</v>
      </c>
      <c r="S1098" s="369">
        <v>34</v>
      </c>
    </row>
    <row r="1099" spans="1:19" ht="12.75" customHeight="1" x14ac:dyDescent="0.2">
      <c r="A1099" s="369">
        <v>2017</v>
      </c>
      <c r="B1099" s="374">
        <v>43098</v>
      </c>
      <c r="C1099" s="369" t="s">
        <v>71</v>
      </c>
      <c r="D1099" s="369">
        <v>24</v>
      </c>
      <c r="E1099" s="369">
        <v>30</v>
      </c>
      <c r="F1099" s="369">
        <v>24</v>
      </c>
      <c r="G1099" s="369">
        <v>34</v>
      </c>
      <c r="H1099" s="369" t="s">
        <v>71</v>
      </c>
      <c r="I1099" s="369" t="s">
        <v>71</v>
      </c>
      <c r="J1099" s="369">
        <v>31</v>
      </c>
      <c r="K1099" s="369">
        <v>30</v>
      </c>
      <c r="L1099" s="369" t="s">
        <v>71</v>
      </c>
      <c r="M1099" s="369">
        <v>26.000000000000004</v>
      </c>
      <c r="N1099" s="369" t="s">
        <v>71</v>
      </c>
      <c r="O1099" s="369">
        <v>27</v>
      </c>
      <c r="P1099" s="369" t="s">
        <v>71</v>
      </c>
      <c r="Q1099" s="369">
        <v>30</v>
      </c>
      <c r="R1099" s="369">
        <v>29</v>
      </c>
      <c r="S1099" s="369">
        <v>30</v>
      </c>
    </row>
    <row r="1100" spans="1:19" ht="12.75" customHeight="1" x14ac:dyDescent="0.2">
      <c r="A1100" s="369">
        <v>2017</v>
      </c>
      <c r="B1100" s="374">
        <v>43099</v>
      </c>
      <c r="C1100" s="369" t="s">
        <v>71</v>
      </c>
      <c r="D1100" s="369">
        <v>18.000000000000004</v>
      </c>
      <c r="E1100" s="369">
        <v>27</v>
      </c>
      <c r="F1100" s="369">
        <v>24</v>
      </c>
      <c r="G1100" s="369">
        <v>29</v>
      </c>
      <c r="H1100" s="369" t="s">
        <v>71</v>
      </c>
      <c r="I1100" s="369" t="s">
        <v>71</v>
      </c>
      <c r="J1100" s="369">
        <v>28</v>
      </c>
      <c r="K1100" s="369">
        <v>28</v>
      </c>
      <c r="L1100" s="369" t="s">
        <v>71</v>
      </c>
      <c r="M1100" s="369">
        <v>28</v>
      </c>
      <c r="N1100" s="369" t="s">
        <v>71</v>
      </c>
      <c r="O1100" s="369">
        <v>17</v>
      </c>
      <c r="P1100" s="369" t="s">
        <v>71</v>
      </c>
      <c r="Q1100" s="369">
        <v>27</v>
      </c>
      <c r="R1100" s="369">
        <v>24</v>
      </c>
      <c r="S1100" s="369">
        <v>28</v>
      </c>
    </row>
    <row r="1101" spans="1:19" ht="12.75" customHeight="1" x14ac:dyDescent="0.2">
      <c r="A1101" s="369">
        <v>2017</v>
      </c>
      <c r="B1101" s="374">
        <v>43100</v>
      </c>
      <c r="C1101" s="369" t="s">
        <v>71</v>
      </c>
      <c r="D1101" s="369">
        <v>33</v>
      </c>
      <c r="E1101" s="369">
        <v>34</v>
      </c>
      <c r="F1101" s="369">
        <v>33</v>
      </c>
      <c r="G1101" s="369">
        <v>39</v>
      </c>
      <c r="H1101" s="369" t="s">
        <v>71</v>
      </c>
      <c r="I1101" s="369" t="s">
        <v>71</v>
      </c>
      <c r="J1101" s="369">
        <v>35</v>
      </c>
      <c r="K1101" s="369">
        <v>36.000000000000007</v>
      </c>
      <c r="L1101" s="369" t="s">
        <v>71</v>
      </c>
      <c r="M1101" s="369">
        <v>32</v>
      </c>
      <c r="N1101" s="369" t="s">
        <v>71</v>
      </c>
      <c r="O1101" s="369">
        <v>31</v>
      </c>
      <c r="P1101" s="369" t="s">
        <v>71</v>
      </c>
      <c r="Q1101" s="369">
        <v>34</v>
      </c>
      <c r="R1101" s="369">
        <v>33</v>
      </c>
      <c r="S1101" s="369">
        <v>36.000000000000007</v>
      </c>
    </row>
    <row r="1102" spans="1:19" ht="12.75" customHeight="1" x14ac:dyDescent="0.2">
      <c r="A1102" s="369">
        <v>2018</v>
      </c>
      <c r="B1102" s="374">
        <v>43101</v>
      </c>
      <c r="C1102" s="369" t="s">
        <v>71</v>
      </c>
      <c r="D1102" s="369">
        <v>34</v>
      </c>
      <c r="E1102" s="369">
        <v>37.000000000000007</v>
      </c>
      <c r="F1102" s="369">
        <v>34</v>
      </c>
      <c r="G1102" s="369">
        <v>37.000000000000007</v>
      </c>
      <c r="H1102" s="369" t="s">
        <v>71</v>
      </c>
      <c r="I1102" s="369" t="s">
        <v>71</v>
      </c>
      <c r="J1102" s="369">
        <v>35</v>
      </c>
      <c r="K1102" s="369">
        <v>36.000000000000007</v>
      </c>
      <c r="L1102" s="369" t="s">
        <v>71</v>
      </c>
      <c r="M1102" s="369">
        <v>34</v>
      </c>
      <c r="N1102" s="369" t="s">
        <v>71</v>
      </c>
      <c r="O1102" s="369">
        <v>32</v>
      </c>
      <c r="P1102" s="369" t="s">
        <v>71</v>
      </c>
      <c r="Q1102" s="369">
        <v>36.000000000000007</v>
      </c>
      <c r="R1102" s="369">
        <v>34</v>
      </c>
      <c r="S1102" s="369">
        <v>35</v>
      </c>
    </row>
    <row r="1103" spans="1:19" ht="12.75" customHeight="1" x14ac:dyDescent="0.2">
      <c r="A1103" s="369">
        <v>2018</v>
      </c>
      <c r="B1103" s="374">
        <v>43102</v>
      </c>
      <c r="C1103" s="369" t="s">
        <v>71</v>
      </c>
      <c r="D1103" s="369">
        <v>23</v>
      </c>
      <c r="E1103" s="369">
        <v>33</v>
      </c>
      <c r="F1103" s="369">
        <v>24</v>
      </c>
      <c r="G1103" s="369">
        <v>32</v>
      </c>
      <c r="H1103" s="369" t="s">
        <v>71</v>
      </c>
      <c r="I1103" s="369" t="s">
        <v>71</v>
      </c>
      <c r="J1103" s="369">
        <v>34</v>
      </c>
      <c r="K1103" s="369">
        <v>33</v>
      </c>
      <c r="L1103" s="369" t="s">
        <v>71</v>
      </c>
      <c r="M1103" s="369">
        <v>31</v>
      </c>
      <c r="N1103" s="369" t="s">
        <v>71</v>
      </c>
      <c r="O1103" s="369">
        <v>25</v>
      </c>
      <c r="P1103" s="369" t="s">
        <v>71</v>
      </c>
      <c r="Q1103" s="369">
        <v>31</v>
      </c>
      <c r="R1103" s="369">
        <v>31</v>
      </c>
      <c r="S1103" s="369">
        <v>31</v>
      </c>
    </row>
    <row r="1104" spans="1:19" ht="12.75" customHeight="1" x14ac:dyDescent="0.2">
      <c r="A1104" s="369">
        <v>2018</v>
      </c>
      <c r="B1104" s="374">
        <v>43103</v>
      </c>
      <c r="C1104" s="369" t="s">
        <v>71</v>
      </c>
      <c r="D1104" s="369">
        <v>9.0000000000000018</v>
      </c>
      <c r="E1104" s="369">
        <v>31</v>
      </c>
      <c r="F1104" s="369">
        <v>16</v>
      </c>
      <c r="G1104" s="369">
        <v>28</v>
      </c>
      <c r="H1104" s="369" t="s">
        <v>71</v>
      </c>
      <c r="I1104" s="369" t="s">
        <v>71</v>
      </c>
      <c r="J1104" s="369">
        <v>26.000000000000004</v>
      </c>
      <c r="K1104" s="369">
        <v>27</v>
      </c>
      <c r="L1104" s="369" t="s">
        <v>71</v>
      </c>
      <c r="M1104" s="369">
        <v>28</v>
      </c>
      <c r="N1104" s="369" t="s">
        <v>71</v>
      </c>
      <c r="O1104" s="369">
        <v>9.0000000000000018</v>
      </c>
      <c r="P1104" s="369" t="s">
        <v>71</v>
      </c>
      <c r="Q1104" s="369">
        <v>23</v>
      </c>
      <c r="R1104" s="369">
        <v>23</v>
      </c>
      <c r="S1104" s="369">
        <v>23</v>
      </c>
    </row>
    <row r="1105" spans="1:19" ht="12.75" customHeight="1" x14ac:dyDescent="0.2">
      <c r="A1105" s="369">
        <v>2018</v>
      </c>
      <c r="B1105" s="374">
        <v>43104</v>
      </c>
      <c r="C1105" s="369" t="s">
        <v>71</v>
      </c>
      <c r="D1105" s="369">
        <v>24</v>
      </c>
      <c r="E1105" s="369">
        <v>36.000000000000007</v>
      </c>
      <c r="F1105" s="369">
        <v>33</v>
      </c>
      <c r="G1105" s="369">
        <v>31</v>
      </c>
      <c r="H1105" s="369" t="s">
        <v>71</v>
      </c>
      <c r="I1105" s="369" t="s">
        <v>71</v>
      </c>
      <c r="J1105" s="369">
        <v>30</v>
      </c>
      <c r="K1105" s="369">
        <v>33</v>
      </c>
      <c r="L1105" s="369" t="s">
        <v>71</v>
      </c>
      <c r="M1105" s="369">
        <v>35</v>
      </c>
      <c r="N1105" s="369" t="s">
        <v>71</v>
      </c>
      <c r="O1105" s="369">
        <v>26.000000000000004</v>
      </c>
      <c r="P1105" s="369" t="s">
        <v>71</v>
      </c>
      <c r="Q1105" s="369">
        <v>33</v>
      </c>
      <c r="R1105" s="369">
        <v>30</v>
      </c>
      <c r="S1105" s="369">
        <v>33</v>
      </c>
    </row>
    <row r="1106" spans="1:19" ht="12.75" customHeight="1" x14ac:dyDescent="0.2">
      <c r="A1106" s="369">
        <v>2018</v>
      </c>
      <c r="B1106" s="374">
        <v>43105</v>
      </c>
      <c r="C1106" s="369" t="s">
        <v>71</v>
      </c>
      <c r="D1106" s="369">
        <v>28</v>
      </c>
      <c r="E1106" s="369">
        <v>36.000000000000007</v>
      </c>
      <c r="F1106" s="369">
        <v>31</v>
      </c>
      <c r="G1106" s="369">
        <v>39</v>
      </c>
      <c r="H1106" s="369" t="s">
        <v>71</v>
      </c>
      <c r="I1106" s="369" t="s">
        <v>71</v>
      </c>
      <c r="J1106" s="369">
        <v>37.000000000000007</v>
      </c>
      <c r="K1106" s="369">
        <v>36.000000000000007</v>
      </c>
      <c r="L1106" s="369" t="s">
        <v>71</v>
      </c>
      <c r="M1106" s="369">
        <v>34</v>
      </c>
      <c r="N1106" s="369" t="s">
        <v>71</v>
      </c>
      <c r="O1106" s="369">
        <v>33</v>
      </c>
      <c r="P1106" s="369" t="s">
        <v>71</v>
      </c>
      <c r="Q1106" s="369">
        <v>35</v>
      </c>
      <c r="R1106" s="369">
        <v>34</v>
      </c>
      <c r="S1106" s="369">
        <v>35</v>
      </c>
    </row>
    <row r="1107" spans="1:19" ht="12.75" customHeight="1" x14ac:dyDescent="0.2">
      <c r="A1107" s="369">
        <v>2018</v>
      </c>
      <c r="B1107" s="374">
        <v>43106</v>
      </c>
      <c r="C1107" s="369" t="s">
        <v>71</v>
      </c>
      <c r="D1107" s="369">
        <v>29</v>
      </c>
      <c r="E1107" s="369">
        <v>36.000000000000007</v>
      </c>
      <c r="F1107" s="369">
        <v>32</v>
      </c>
      <c r="G1107" s="369">
        <v>37.000000000000007</v>
      </c>
      <c r="H1107" s="369" t="s">
        <v>71</v>
      </c>
      <c r="I1107" s="369" t="s">
        <v>71</v>
      </c>
      <c r="J1107" s="369">
        <v>34</v>
      </c>
      <c r="K1107" s="369">
        <v>37.000000000000007</v>
      </c>
      <c r="L1107" s="369" t="s">
        <v>71</v>
      </c>
      <c r="M1107" s="369">
        <v>33</v>
      </c>
      <c r="N1107" s="369" t="s">
        <v>71</v>
      </c>
      <c r="O1107" s="369">
        <v>31</v>
      </c>
      <c r="P1107" s="369" t="s">
        <v>71</v>
      </c>
      <c r="Q1107" s="369">
        <v>36.000000000000007</v>
      </c>
      <c r="R1107" s="369">
        <v>34</v>
      </c>
      <c r="S1107" s="369">
        <v>37.000000000000007</v>
      </c>
    </row>
    <row r="1108" spans="1:19" ht="12.75" customHeight="1" x14ac:dyDescent="0.2">
      <c r="A1108" s="369">
        <v>2018</v>
      </c>
      <c r="B1108" s="374">
        <v>43107</v>
      </c>
      <c r="C1108" s="369" t="s">
        <v>71</v>
      </c>
      <c r="D1108" s="369">
        <v>29</v>
      </c>
      <c r="E1108" s="369">
        <v>36.000000000000007</v>
      </c>
      <c r="F1108" s="369">
        <v>31</v>
      </c>
      <c r="G1108" s="369">
        <v>37.000000000000007</v>
      </c>
      <c r="H1108" s="369" t="s">
        <v>71</v>
      </c>
      <c r="I1108" s="369" t="s">
        <v>71</v>
      </c>
      <c r="J1108" s="369">
        <v>35</v>
      </c>
      <c r="K1108" s="369">
        <v>36.000000000000007</v>
      </c>
      <c r="L1108" s="369" t="s">
        <v>71</v>
      </c>
      <c r="M1108" s="369">
        <v>35</v>
      </c>
      <c r="N1108" s="369" t="s">
        <v>71</v>
      </c>
      <c r="O1108" s="369">
        <v>29</v>
      </c>
      <c r="P1108" s="369" t="s">
        <v>71</v>
      </c>
      <c r="Q1108" s="369">
        <v>35</v>
      </c>
      <c r="R1108" s="369">
        <v>34</v>
      </c>
      <c r="S1108" s="369">
        <v>34</v>
      </c>
    </row>
    <row r="1109" spans="1:19" ht="12.75" customHeight="1" x14ac:dyDescent="0.2">
      <c r="A1109" s="369">
        <v>2018</v>
      </c>
      <c r="B1109" s="374">
        <v>43108</v>
      </c>
      <c r="C1109" s="369" t="s">
        <v>71</v>
      </c>
      <c r="D1109" s="369">
        <v>14</v>
      </c>
      <c r="E1109" s="369">
        <v>35</v>
      </c>
      <c r="F1109" s="369">
        <v>23</v>
      </c>
      <c r="G1109" s="369">
        <v>25</v>
      </c>
      <c r="H1109" s="369" t="s">
        <v>71</v>
      </c>
      <c r="I1109" s="369" t="s">
        <v>71</v>
      </c>
      <c r="J1109" s="369">
        <v>20</v>
      </c>
      <c r="K1109" s="369">
        <v>21</v>
      </c>
      <c r="L1109" s="369" t="s">
        <v>71</v>
      </c>
      <c r="M1109" s="369">
        <v>32</v>
      </c>
      <c r="N1109" s="369" t="s">
        <v>71</v>
      </c>
      <c r="O1109" s="369">
        <v>13.000000000000002</v>
      </c>
      <c r="P1109" s="369" t="s">
        <v>71</v>
      </c>
      <c r="Q1109" s="369">
        <v>20</v>
      </c>
      <c r="R1109" s="369">
        <v>22.000000000000004</v>
      </c>
      <c r="S1109" s="369">
        <v>18.000000000000004</v>
      </c>
    </row>
    <row r="1110" spans="1:19" ht="12.75" customHeight="1" x14ac:dyDescent="0.2">
      <c r="A1110" s="369">
        <v>2018</v>
      </c>
      <c r="B1110" s="374">
        <v>43109</v>
      </c>
      <c r="C1110" s="369" t="s">
        <v>71</v>
      </c>
      <c r="D1110" s="369">
        <v>20</v>
      </c>
      <c r="E1110" s="369">
        <v>32</v>
      </c>
      <c r="F1110" s="369">
        <v>22.000000000000004</v>
      </c>
      <c r="G1110" s="369">
        <v>36.000000000000007</v>
      </c>
      <c r="H1110" s="369" t="s">
        <v>71</v>
      </c>
      <c r="I1110" s="369" t="s">
        <v>71</v>
      </c>
      <c r="J1110" s="369">
        <v>27</v>
      </c>
      <c r="K1110" s="369">
        <v>32</v>
      </c>
      <c r="L1110" s="369" t="s">
        <v>71</v>
      </c>
      <c r="M1110" s="369">
        <v>25</v>
      </c>
      <c r="N1110" s="369" t="s">
        <v>71</v>
      </c>
      <c r="O1110" s="369">
        <v>27</v>
      </c>
      <c r="P1110" s="369" t="s">
        <v>71</v>
      </c>
      <c r="Q1110" s="369">
        <v>31</v>
      </c>
      <c r="R1110" s="369">
        <v>28</v>
      </c>
      <c r="S1110" s="369">
        <v>34</v>
      </c>
    </row>
    <row r="1111" spans="1:19" ht="12.75" customHeight="1" x14ac:dyDescent="0.2">
      <c r="A1111" s="369">
        <v>2018</v>
      </c>
      <c r="B1111" s="374">
        <v>43110</v>
      </c>
      <c r="C1111" s="369" t="s">
        <v>71</v>
      </c>
      <c r="D1111" s="369">
        <v>16</v>
      </c>
      <c r="E1111" s="369">
        <v>31</v>
      </c>
      <c r="F1111" s="369">
        <v>13.000000000000002</v>
      </c>
      <c r="G1111" s="369">
        <v>24</v>
      </c>
      <c r="H1111" s="369" t="s">
        <v>71</v>
      </c>
      <c r="I1111" s="369" t="s">
        <v>71</v>
      </c>
      <c r="J1111" s="369" t="s">
        <v>71</v>
      </c>
      <c r="K1111" s="369">
        <v>20</v>
      </c>
      <c r="L1111" s="369" t="s">
        <v>71</v>
      </c>
      <c r="M1111" s="369">
        <v>29</v>
      </c>
      <c r="N1111" s="369" t="s">
        <v>71</v>
      </c>
      <c r="O1111" s="369">
        <v>10</v>
      </c>
      <c r="P1111" s="369" t="s">
        <v>71</v>
      </c>
      <c r="Q1111" s="369">
        <v>19</v>
      </c>
      <c r="R1111" s="369">
        <v>19</v>
      </c>
      <c r="S1111" s="369">
        <v>23</v>
      </c>
    </row>
    <row r="1112" spans="1:19" ht="12.75" customHeight="1" x14ac:dyDescent="0.2">
      <c r="A1112" s="369">
        <v>2018</v>
      </c>
      <c r="B1112" s="374">
        <v>43111</v>
      </c>
      <c r="C1112" s="369" t="s">
        <v>71</v>
      </c>
      <c r="D1112" s="369">
        <v>6</v>
      </c>
      <c r="E1112" s="369">
        <v>36.000000000000007</v>
      </c>
      <c r="F1112" s="369">
        <v>28</v>
      </c>
      <c r="G1112" s="369">
        <v>29</v>
      </c>
      <c r="H1112" s="369" t="s">
        <v>71</v>
      </c>
      <c r="I1112" s="369" t="s">
        <v>71</v>
      </c>
      <c r="J1112" s="369">
        <v>10</v>
      </c>
      <c r="K1112" s="369">
        <v>10</v>
      </c>
      <c r="L1112" s="369" t="s">
        <v>71</v>
      </c>
      <c r="M1112" s="369">
        <v>32</v>
      </c>
      <c r="N1112" s="369" t="s">
        <v>71</v>
      </c>
      <c r="O1112" s="369">
        <v>1</v>
      </c>
      <c r="P1112" s="369" t="s">
        <v>71</v>
      </c>
      <c r="Q1112" s="369">
        <v>21</v>
      </c>
      <c r="R1112" s="369">
        <v>10</v>
      </c>
      <c r="S1112" s="369">
        <v>26.000000000000004</v>
      </c>
    </row>
    <row r="1113" spans="1:19" ht="12.75" customHeight="1" x14ac:dyDescent="0.2">
      <c r="A1113" s="369">
        <v>2018</v>
      </c>
      <c r="B1113" s="374">
        <v>43112</v>
      </c>
      <c r="C1113" s="369" t="s">
        <v>71</v>
      </c>
      <c r="D1113" s="369">
        <v>25</v>
      </c>
      <c r="E1113" s="369">
        <v>34</v>
      </c>
      <c r="F1113" s="369">
        <v>21</v>
      </c>
      <c r="G1113" s="369">
        <v>31</v>
      </c>
      <c r="H1113" s="369" t="s">
        <v>71</v>
      </c>
      <c r="I1113" s="369" t="s">
        <v>71</v>
      </c>
      <c r="J1113" s="369">
        <v>26.000000000000004</v>
      </c>
      <c r="K1113" s="369" t="s">
        <v>71</v>
      </c>
      <c r="L1113" s="369" t="s">
        <v>71</v>
      </c>
      <c r="M1113" s="369">
        <v>31</v>
      </c>
      <c r="N1113" s="369" t="s">
        <v>71</v>
      </c>
      <c r="O1113" s="369">
        <v>10</v>
      </c>
      <c r="P1113" s="369" t="s">
        <v>71</v>
      </c>
      <c r="Q1113" s="369">
        <v>26.000000000000004</v>
      </c>
      <c r="R1113" s="369">
        <v>29</v>
      </c>
      <c r="S1113" s="369">
        <v>28</v>
      </c>
    </row>
    <row r="1114" spans="1:19" ht="12.75" customHeight="1" x14ac:dyDescent="0.2">
      <c r="A1114" s="369">
        <v>2018</v>
      </c>
      <c r="B1114" s="374">
        <v>43113</v>
      </c>
      <c r="C1114" s="369" t="s">
        <v>71</v>
      </c>
      <c r="D1114" s="369">
        <v>30</v>
      </c>
      <c r="E1114" s="369">
        <v>35</v>
      </c>
      <c r="F1114" s="369">
        <v>33</v>
      </c>
      <c r="G1114" s="369">
        <v>36.000000000000007</v>
      </c>
      <c r="H1114" s="369" t="s">
        <v>71</v>
      </c>
      <c r="I1114" s="369" t="s">
        <v>71</v>
      </c>
      <c r="J1114" s="369">
        <v>32</v>
      </c>
      <c r="K1114" s="369" t="s">
        <v>71</v>
      </c>
      <c r="L1114" s="369" t="s">
        <v>71</v>
      </c>
      <c r="M1114" s="369">
        <v>33</v>
      </c>
      <c r="N1114" s="369" t="s">
        <v>71</v>
      </c>
      <c r="O1114" s="369">
        <v>30</v>
      </c>
      <c r="P1114" s="369" t="s">
        <v>71</v>
      </c>
      <c r="Q1114" s="369">
        <v>34</v>
      </c>
      <c r="R1114" s="369">
        <v>32</v>
      </c>
      <c r="S1114" s="369">
        <v>34</v>
      </c>
    </row>
    <row r="1115" spans="1:19" ht="12.75" customHeight="1" x14ac:dyDescent="0.2">
      <c r="A1115" s="369">
        <v>2018</v>
      </c>
      <c r="B1115" s="374">
        <v>43114</v>
      </c>
      <c r="C1115" s="369" t="s">
        <v>71</v>
      </c>
      <c r="D1115" s="369">
        <v>32</v>
      </c>
      <c r="E1115" s="369">
        <v>35</v>
      </c>
      <c r="F1115" s="369">
        <v>33</v>
      </c>
      <c r="G1115" s="369">
        <v>37.000000000000007</v>
      </c>
      <c r="H1115" s="369" t="s">
        <v>71</v>
      </c>
      <c r="I1115" s="369" t="s">
        <v>71</v>
      </c>
      <c r="J1115" s="369">
        <v>33</v>
      </c>
      <c r="K1115" s="369" t="s">
        <v>71</v>
      </c>
      <c r="L1115" s="369" t="s">
        <v>71</v>
      </c>
      <c r="M1115" s="369">
        <v>29</v>
      </c>
      <c r="N1115" s="369" t="s">
        <v>71</v>
      </c>
      <c r="O1115" s="369">
        <v>30</v>
      </c>
      <c r="P1115" s="369" t="s">
        <v>71</v>
      </c>
      <c r="Q1115" s="369">
        <v>35</v>
      </c>
      <c r="R1115" s="369">
        <v>33</v>
      </c>
      <c r="S1115" s="369">
        <v>35</v>
      </c>
    </row>
    <row r="1116" spans="1:19" ht="12.75" customHeight="1" x14ac:dyDescent="0.2">
      <c r="A1116" s="369">
        <v>2018</v>
      </c>
      <c r="B1116" s="374">
        <v>43115</v>
      </c>
      <c r="C1116" s="369" t="s">
        <v>71</v>
      </c>
      <c r="D1116" s="369">
        <v>19</v>
      </c>
      <c r="E1116" s="369">
        <v>35</v>
      </c>
      <c r="F1116" s="369">
        <v>24</v>
      </c>
      <c r="G1116" s="369">
        <v>34</v>
      </c>
      <c r="H1116" s="369" t="s">
        <v>71</v>
      </c>
      <c r="I1116" s="369" t="s">
        <v>71</v>
      </c>
      <c r="J1116" s="369">
        <v>19</v>
      </c>
      <c r="K1116" s="369" t="s">
        <v>71</v>
      </c>
      <c r="L1116" s="369" t="s">
        <v>71</v>
      </c>
      <c r="M1116" s="369">
        <v>30</v>
      </c>
      <c r="N1116" s="369" t="s">
        <v>71</v>
      </c>
      <c r="O1116" s="369">
        <v>22.000000000000004</v>
      </c>
      <c r="P1116" s="369" t="s">
        <v>71</v>
      </c>
      <c r="Q1116" s="369">
        <v>23</v>
      </c>
      <c r="R1116" s="369">
        <v>18.000000000000004</v>
      </c>
      <c r="S1116" s="369">
        <v>23</v>
      </c>
    </row>
    <row r="1117" spans="1:19" ht="12.75" customHeight="1" x14ac:dyDescent="0.2">
      <c r="A1117" s="369">
        <v>2018</v>
      </c>
      <c r="B1117" s="374">
        <v>43116</v>
      </c>
      <c r="C1117" s="369" t="s">
        <v>71</v>
      </c>
      <c r="D1117" s="369">
        <v>5</v>
      </c>
      <c r="E1117" s="369">
        <v>37.000000000000007</v>
      </c>
      <c r="F1117" s="369">
        <v>14</v>
      </c>
      <c r="G1117" s="369">
        <v>10</v>
      </c>
      <c r="H1117" s="369" t="s">
        <v>71</v>
      </c>
      <c r="I1117" s="369" t="s">
        <v>71</v>
      </c>
      <c r="J1117" s="369">
        <v>10</v>
      </c>
      <c r="K1117" s="369">
        <v>6</v>
      </c>
      <c r="L1117" s="369" t="s">
        <v>71</v>
      </c>
      <c r="M1117" s="369">
        <v>33</v>
      </c>
      <c r="N1117" s="369" t="s">
        <v>71</v>
      </c>
      <c r="O1117" s="369">
        <v>3</v>
      </c>
      <c r="P1117" s="369" t="s">
        <v>71</v>
      </c>
      <c r="Q1117" s="369">
        <v>16</v>
      </c>
      <c r="R1117" s="369">
        <v>13.000000000000002</v>
      </c>
      <c r="S1117" s="369">
        <v>19</v>
      </c>
    </row>
    <row r="1118" spans="1:19" ht="12.75" customHeight="1" x14ac:dyDescent="0.2">
      <c r="A1118" s="369">
        <v>2018</v>
      </c>
      <c r="B1118" s="374">
        <v>43117</v>
      </c>
      <c r="C1118" s="369" t="s">
        <v>71</v>
      </c>
      <c r="D1118" s="369">
        <v>16</v>
      </c>
      <c r="E1118" s="369">
        <v>26.000000000000004</v>
      </c>
      <c r="F1118" s="369">
        <v>22.000000000000004</v>
      </c>
      <c r="G1118" s="369">
        <v>28</v>
      </c>
      <c r="H1118" s="369" t="s">
        <v>71</v>
      </c>
      <c r="I1118" s="369" t="s">
        <v>71</v>
      </c>
      <c r="J1118" s="369">
        <v>20</v>
      </c>
      <c r="K1118" s="369">
        <v>25</v>
      </c>
      <c r="L1118" s="369" t="s">
        <v>71</v>
      </c>
      <c r="M1118" s="369">
        <v>24</v>
      </c>
      <c r="N1118" s="369" t="s">
        <v>71</v>
      </c>
      <c r="O1118" s="369">
        <v>19</v>
      </c>
      <c r="P1118" s="369" t="s">
        <v>71</v>
      </c>
      <c r="Q1118" s="369">
        <v>23</v>
      </c>
      <c r="R1118" s="369">
        <v>20</v>
      </c>
      <c r="S1118" s="369">
        <v>25</v>
      </c>
    </row>
    <row r="1119" spans="1:19" ht="12.75" customHeight="1" x14ac:dyDescent="0.2">
      <c r="A1119" s="369">
        <v>2018</v>
      </c>
      <c r="B1119" s="374">
        <v>43118</v>
      </c>
      <c r="C1119" s="369" t="s">
        <v>71</v>
      </c>
      <c r="D1119" s="369">
        <v>22.000000000000004</v>
      </c>
      <c r="E1119" s="369">
        <v>32</v>
      </c>
      <c r="F1119" s="369">
        <v>26.000000000000004</v>
      </c>
      <c r="G1119" s="369">
        <v>33</v>
      </c>
      <c r="H1119" s="369" t="s">
        <v>71</v>
      </c>
      <c r="I1119" s="369" t="s">
        <v>71</v>
      </c>
      <c r="J1119" s="369">
        <v>27</v>
      </c>
      <c r="K1119" s="369">
        <v>30</v>
      </c>
      <c r="L1119" s="369" t="s">
        <v>71</v>
      </c>
      <c r="M1119" s="369">
        <v>29</v>
      </c>
      <c r="N1119" s="369" t="s">
        <v>71</v>
      </c>
      <c r="O1119" s="369">
        <v>26.000000000000004</v>
      </c>
      <c r="P1119" s="369" t="s">
        <v>71</v>
      </c>
      <c r="Q1119" s="369">
        <v>29</v>
      </c>
      <c r="R1119" s="369">
        <v>25</v>
      </c>
      <c r="S1119" s="369">
        <v>29</v>
      </c>
    </row>
    <row r="1120" spans="1:19" ht="12.75" customHeight="1" x14ac:dyDescent="0.2">
      <c r="A1120" s="369">
        <v>2018</v>
      </c>
      <c r="B1120" s="374">
        <v>43119</v>
      </c>
      <c r="C1120" s="369" t="s">
        <v>71</v>
      </c>
      <c r="D1120" s="369">
        <v>16</v>
      </c>
      <c r="E1120" s="369">
        <v>39</v>
      </c>
      <c r="F1120" s="369">
        <v>19</v>
      </c>
      <c r="G1120" s="369">
        <v>36.000000000000007</v>
      </c>
      <c r="H1120" s="369" t="s">
        <v>71</v>
      </c>
      <c r="I1120" s="369" t="s">
        <v>71</v>
      </c>
      <c r="J1120" s="369">
        <v>26.000000000000004</v>
      </c>
      <c r="K1120" s="369">
        <v>30</v>
      </c>
      <c r="L1120" s="369" t="s">
        <v>71</v>
      </c>
      <c r="M1120" s="369">
        <v>32</v>
      </c>
      <c r="N1120" s="369" t="s">
        <v>71</v>
      </c>
      <c r="O1120" s="369">
        <v>18.000000000000004</v>
      </c>
      <c r="P1120" s="369" t="s">
        <v>71</v>
      </c>
      <c r="Q1120" s="369">
        <v>23</v>
      </c>
      <c r="R1120" s="369">
        <v>27</v>
      </c>
      <c r="S1120" s="369">
        <v>32</v>
      </c>
    </row>
    <row r="1121" spans="1:19" ht="12.75" customHeight="1" x14ac:dyDescent="0.2">
      <c r="A1121" s="369">
        <v>2018</v>
      </c>
      <c r="B1121" s="374">
        <v>43120</v>
      </c>
      <c r="C1121" s="369" t="s">
        <v>71</v>
      </c>
      <c r="D1121" s="369">
        <v>30</v>
      </c>
      <c r="E1121" s="369">
        <v>41</v>
      </c>
      <c r="F1121" s="369">
        <v>27</v>
      </c>
      <c r="G1121" s="369">
        <v>38</v>
      </c>
      <c r="H1121" s="369" t="s">
        <v>71</v>
      </c>
      <c r="I1121" s="369" t="s">
        <v>71</v>
      </c>
      <c r="J1121" s="369">
        <v>38</v>
      </c>
      <c r="K1121" s="369">
        <v>39</v>
      </c>
      <c r="L1121" s="369" t="s">
        <v>71</v>
      </c>
      <c r="M1121" s="369">
        <v>33</v>
      </c>
      <c r="N1121" s="369" t="s">
        <v>71</v>
      </c>
      <c r="O1121" s="369">
        <v>33</v>
      </c>
      <c r="P1121" s="369" t="s">
        <v>71</v>
      </c>
      <c r="Q1121" s="369">
        <v>39</v>
      </c>
      <c r="R1121" s="369">
        <v>37.000000000000007</v>
      </c>
      <c r="S1121" s="369">
        <v>39</v>
      </c>
    </row>
    <row r="1122" spans="1:19" ht="12.75" customHeight="1" x14ac:dyDescent="0.2">
      <c r="A1122" s="369">
        <v>2018</v>
      </c>
      <c r="B1122" s="374">
        <v>43121</v>
      </c>
      <c r="C1122" s="369" t="s">
        <v>71</v>
      </c>
      <c r="D1122" s="369">
        <v>33</v>
      </c>
      <c r="E1122" s="369">
        <v>39</v>
      </c>
      <c r="F1122" s="369">
        <v>26.000000000000004</v>
      </c>
      <c r="G1122" s="369">
        <v>43</v>
      </c>
      <c r="H1122" s="369" t="s">
        <v>71</v>
      </c>
      <c r="I1122" s="369" t="s">
        <v>71</v>
      </c>
      <c r="J1122" s="369">
        <v>37.000000000000007</v>
      </c>
      <c r="K1122" s="369">
        <v>38</v>
      </c>
      <c r="L1122" s="369" t="s">
        <v>71</v>
      </c>
      <c r="M1122" s="369">
        <v>32</v>
      </c>
      <c r="N1122" s="369" t="s">
        <v>71</v>
      </c>
      <c r="O1122" s="369">
        <v>36.000000000000007</v>
      </c>
      <c r="P1122" s="369" t="s">
        <v>71</v>
      </c>
      <c r="Q1122" s="369">
        <v>38</v>
      </c>
      <c r="R1122" s="369">
        <v>38</v>
      </c>
      <c r="S1122" s="369">
        <v>38</v>
      </c>
    </row>
    <row r="1123" spans="1:19" ht="12.75" customHeight="1" x14ac:dyDescent="0.2">
      <c r="A1123" s="369">
        <v>2018</v>
      </c>
      <c r="B1123" s="374">
        <v>43122</v>
      </c>
      <c r="C1123" s="369" t="s">
        <v>71</v>
      </c>
      <c r="D1123" s="369">
        <v>4</v>
      </c>
      <c r="E1123" s="369">
        <v>39</v>
      </c>
      <c r="F1123" s="369">
        <v>30</v>
      </c>
      <c r="G1123" s="369">
        <v>19</v>
      </c>
      <c r="H1123" s="369" t="s">
        <v>71</v>
      </c>
      <c r="I1123" s="369" t="s">
        <v>71</v>
      </c>
      <c r="J1123" s="369">
        <v>9.0000000000000018</v>
      </c>
      <c r="K1123" s="369">
        <v>6</v>
      </c>
      <c r="L1123" s="369" t="s">
        <v>71</v>
      </c>
      <c r="M1123" s="369">
        <v>37.000000000000007</v>
      </c>
      <c r="N1123" s="369" t="s">
        <v>71</v>
      </c>
      <c r="O1123" s="369">
        <v>8</v>
      </c>
      <c r="P1123" s="369" t="s">
        <v>71</v>
      </c>
      <c r="Q1123" s="369">
        <v>17</v>
      </c>
      <c r="R1123" s="369">
        <v>19</v>
      </c>
      <c r="S1123" s="369">
        <v>21</v>
      </c>
    </row>
    <row r="1124" spans="1:19" ht="12.75" customHeight="1" x14ac:dyDescent="0.2">
      <c r="A1124" s="369">
        <v>2018</v>
      </c>
      <c r="B1124" s="374">
        <v>43123</v>
      </c>
      <c r="C1124" s="369" t="s">
        <v>71</v>
      </c>
      <c r="D1124" s="369">
        <v>25</v>
      </c>
      <c r="E1124" s="369">
        <v>38</v>
      </c>
      <c r="F1124" s="369">
        <v>26.000000000000004</v>
      </c>
      <c r="G1124" s="369">
        <v>34</v>
      </c>
      <c r="H1124" s="369" t="s">
        <v>71</v>
      </c>
      <c r="I1124" s="369" t="s">
        <v>71</v>
      </c>
      <c r="J1124" s="369">
        <v>31</v>
      </c>
      <c r="K1124" s="369">
        <v>31</v>
      </c>
      <c r="L1124" s="369" t="s">
        <v>71</v>
      </c>
      <c r="M1124" s="369">
        <v>28</v>
      </c>
      <c r="N1124" s="369" t="s">
        <v>71</v>
      </c>
      <c r="O1124" s="369">
        <v>27</v>
      </c>
      <c r="P1124" s="369" t="s">
        <v>71</v>
      </c>
      <c r="Q1124" s="369">
        <v>34</v>
      </c>
      <c r="R1124" s="369">
        <v>30</v>
      </c>
      <c r="S1124" s="369">
        <v>34</v>
      </c>
    </row>
    <row r="1125" spans="1:19" ht="12.75" customHeight="1" x14ac:dyDescent="0.2">
      <c r="A1125" s="369">
        <v>2018</v>
      </c>
      <c r="B1125" s="374">
        <v>43124</v>
      </c>
      <c r="C1125" s="369" t="s">
        <v>71</v>
      </c>
      <c r="D1125" s="369">
        <v>29</v>
      </c>
      <c r="E1125" s="369">
        <v>33</v>
      </c>
      <c r="F1125" s="369">
        <v>30</v>
      </c>
      <c r="G1125" s="369">
        <v>34</v>
      </c>
      <c r="H1125" s="369" t="s">
        <v>71</v>
      </c>
      <c r="I1125" s="369" t="s">
        <v>71</v>
      </c>
      <c r="J1125" s="369">
        <v>28</v>
      </c>
      <c r="K1125" s="369">
        <v>33</v>
      </c>
      <c r="L1125" s="369" t="s">
        <v>71</v>
      </c>
      <c r="M1125" s="369">
        <v>30</v>
      </c>
      <c r="N1125" s="369" t="s">
        <v>71</v>
      </c>
      <c r="O1125" s="369">
        <v>29</v>
      </c>
      <c r="P1125" s="369" t="s">
        <v>71</v>
      </c>
      <c r="Q1125" s="369">
        <v>32</v>
      </c>
      <c r="R1125" s="369">
        <v>29</v>
      </c>
      <c r="S1125" s="369">
        <v>32</v>
      </c>
    </row>
    <row r="1126" spans="1:19" ht="12.75" customHeight="1" x14ac:dyDescent="0.2">
      <c r="A1126" s="369">
        <v>2018</v>
      </c>
      <c r="B1126" s="374">
        <v>43125</v>
      </c>
      <c r="C1126" s="369" t="s">
        <v>71</v>
      </c>
      <c r="D1126" s="369">
        <v>33</v>
      </c>
      <c r="E1126" s="369">
        <v>35</v>
      </c>
      <c r="F1126" s="369">
        <v>31</v>
      </c>
      <c r="G1126" s="369">
        <v>39</v>
      </c>
      <c r="H1126" s="369" t="s">
        <v>71</v>
      </c>
      <c r="I1126" s="369" t="s">
        <v>71</v>
      </c>
      <c r="J1126" s="369">
        <v>33</v>
      </c>
      <c r="K1126" s="369">
        <v>36.000000000000007</v>
      </c>
      <c r="L1126" s="369" t="s">
        <v>71</v>
      </c>
      <c r="M1126" s="369">
        <v>31</v>
      </c>
      <c r="N1126" s="369" t="s">
        <v>71</v>
      </c>
      <c r="O1126" s="369">
        <v>34</v>
      </c>
      <c r="P1126" s="369" t="s">
        <v>71</v>
      </c>
      <c r="Q1126" s="369">
        <v>35</v>
      </c>
      <c r="R1126" s="369">
        <v>33</v>
      </c>
      <c r="S1126" s="369">
        <v>36.000000000000007</v>
      </c>
    </row>
    <row r="1127" spans="1:19" ht="12.75" customHeight="1" x14ac:dyDescent="0.2">
      <c r="A1127" s="369">
        <v>2018</v>
      </c>
      <c r="B1127" s="374">
        <v>43126</v>
      </c>
      <c r="C1127" s="369" t="s">
        <v>71</v>
      </c>
      <c r="D1127" s="369">
        <v>17</v>
      </c>
      <c r="E1127" s="369">
        <v>34</v>
      </c>
      <c r="F1127" s="369">
        <v>25</v>
      </c>
      <c r="G1127" s="369">
        <v>33</v>
      </c>
      <c r="H1127" s="369" t="s">
        <v>71</v>
      </c>
      <c r="I1127" s="369" t="s">
        <v>71</v>
      </c>
      <c r="J1127" s="369">
        <v>28</v>
      </c>
      <c r="K1127" s="369">
        <v>30</v>
      </c>
      <c r="L1127" s="369" t="s">
        <v>71</v>
      </c>
      <c r="M1127" s="369">
        <v>27</v>
      </c>
      <c r="N1127" s="369" t="s">
        <v>71</v>
      </c>
      <c r="O1127" s="369">
        <v>19</v>
      </c>
      <c r="P1127" s="369" t="s">
        <v>71</v>
      </c>
      <c r="Q1127" s="369">
        <v>27</v>
      </c>
      <c r="R1127" s="369">
        <v>27</v>
      </c>
      <c r="S1127" s="369">
        <v>27</v>
      </c>
    </row>
    <row r="1128" spans="1:19" ht="12.75" customHeight="1" x14ac:dyDescent="0.2">
      <c r="A1128" s="369">
        <v>2018</v>
      </c>
      <c r="B1128" s="374">
        <v>43127</v>
      </c>
      <c r="C1128" s="369" t="s">
        <v>71</v>
      </c>
      <c r="D1128" s="369">
        <v>35</v>
      </c>
      <c r="E1128" s="369">
        <v>42</v>
      </c>
      <c r="F1128" s="369">
        <v>38</v>
      </c>
      <c r="G1128" s="369">
        <v>39</v>
      </c>
      <c r="H1128" s="369" t="s">
        <v>71</v>
      </c>
      <c r="I1128" s="369" t="s">
        <v>71</v>
      </c>
      <c r="J1128" s="369">
        <v>20</v>
      </c>
      <c r="K1128" s="369">
        <v>38</v>
      </c>
      <c r="L1128" s="369" t="s">
        <v>71</v>
      </c>
      <c r="M1128" s="369">
        <v>39</v>
      </c>
      <c r="N1128" s="369" t="s">
        <v>71</v>
      </c>
      <c r="O1128" s="369">
        <v>34</v>
      </c>
      <c r="P1128" s="369" t="s">
        <v>71</v>
      </c>
      <c r="Q1128" s="369">
        <v>39</v>
      </c>
      <c r="R1128" s="369">
        <v>39</v>
      </c>
      <c r="S1128" s="369">
        <v>39</v>
      </c>
    </row>
    <row r="1129" spans="1:19" ht="12.75" customHeight="1" x14ac:dyDescent="0.2">
      <c r="A1129" s="369">
        <v>2018</v>
      </c>
      <c r="B1129" s="374">
        <v>43128</v>
      </c>
      <c r="C1129" s="369" t="s">
        <v>71</v>
      </c>
      <c r="D1129" s="369">
        <v>15.000000000000002</v>
      </c>
      <c r="E1129" s="369">
        <v>28</v>
      </c>
      <c r="F1129" s="369">
        <v>16</v>
      </c>
      <c r="G1129" s="369">
        <v>31</v>
      </c>
      <c r="H1129" s="369" t="s">
        <v>71</v>
      </c>
      <c r="I1129" s="369" t="s">
        <v>71</v>
      </c>
      <c r="J1129" s="369">
        <v>11.000000000000002</v>
      </c>
      <c r="K1129" s="369">
        <v>14</v>
      </c>
      <c r="L1129" s="369" t="s">
        <v>71</v>
      </c>
      <c r="M1129" s="369">
        <v>24</v>
      </c>
      <c r="N1129" s="369" t="s">
        <v>71</v>
      </c>
      <c r="O1129" s="369">
        <v>17</v>
      </c>
      <c r="P1129" s="369" t="s">
        <v>71</v>
      </c>
      <c r="Q1129" s="369">
        <v>19</v>
      </c>
      <c r="R1129" s="369">
        <v>18.000000000000004</v>
      </c>
      <c r="S1129" s="369">
        <v>24</v>
      </c>
    </row>
    <row r="1130" spans="1:19" ht="12.75" customHeight="1" x14ac:dyDescent="0.2">
      <c r="A1130" s="369">
        <v>2018</v>
      </c>
      <c r="B1130" s="374">
        <v>43129</v>
      </c>
      <c r="C1130" s="369" t="s">
        <v>71</v>
      </c>
      <c r="D1130" s="369">
        <v>15.000000000000002</v>
      </c>
      <c r="E1130" s="369">
        <v>31</v>
      </c>
      <c r="F1130" s="369">
        <v>19</v>
      </c>
      <c r="G1130" s="369">
        <v>33</v>
      </c>
      <c r="H1130" s="369" t="s">
        <v>71</v>
      </c>
      <c r="I1130" s="369" t="s">
        <v>71</v>
      </c>
      <c r="J1130" s="369">
        <v>23</v>
      </c>
      <c r="K1130" s="369">
        <v>25</v>
      </c>
      <c r="L1130" s="369" t="s">
        <v>71</v>
      </c>
      <c r="M1130" s="369">
        <v>28</v>
      </c>
      <c r="N1130" s="369" t="s">
        <v>71</v>
      </c>
      <c r="O1130" s="369">
        <v>21</v>
      </c>
      <c r="P1130" s="369" t="s">
        <v>71</v>
      </c>
      <c r="Q1130" s="369">
        <v>20</v>
      </c>
      <c r="R1130" s="369">
        <v>18.000000000000004</v>
      </c>
      <c r="S1130" s="369">
        <v>25</v>
      </c>
    </row>
    <row r="1131" spans="1:19" ht="12.75" customHeight="1" x14ac:dyDescent="0.2">
      <c r="A1131" s="369">
        <v>2018</v>
      </c>
      <c r="B1131" s="374">
        <v>43130</v>
      </c>
      <c r="C1131" s="369" t="s">
        <v>71</v>
      </c>
      <c r="D1131" s="369">
        <v>24</v>
      </c>
      <c r="E1131" s="369">
        <v>33</v>
      </c>
      <c r="F1131" s="369">
        <v>31</v>
      </c>
      <c r="G1131" s="369">
        <v>33</v>
      </c>
      <c r="H1131" s="369" t="s">
        <v>71</v>
      </c>
      <c r="I1131" s="369" t="s">
        <v>71</v>
      </c>
      <c r="J1131" s="369">
        <v>28</v>
      </c>
      <c r="K1131" s="369">
        <v>32</v>
      </c>
      <c r="L1131" s="369" t="s">
        <v>71</v>
      </c>
      <c r="M1131" s="369">
        <v>33</v>
      </c>
      <c r="N1131" s="369" t="s">
        <v>71</v>
      </c>
      <c r="O1131" s="369">
        <v>29</v>
      </c>
      <c r="P1131" s="369" t="s">
        <v>71</v>
      </c>
      <c r="Q1131" s="369">
        <v>30</v>
      </c>
      <c r="R1131" s="369">
        <v>28</v>
      </c>
      <c r="S1131" s="369">
        <v>31</v>
      </c>
    </row>
    <row r="1132" spans="1:19" ht="12.75" customHeight="1" x14ac:dyDescent="0.2">
      <c r="A1132" s="369">
        <v>2018</v>
      </c>
      <c r="B1132" s="374">
        <v>43131</v>
      </c>
      <c r="C1132" s="369" t="s">
        <v>71</v>
      </c>
      <c r="D1132" s="369">
        <v>22.000000000000004</v>
      </c>
      <c r="E1132" s="369">
        <v>35</v>
      </c>
      <c r="F1132" s="369">
        <v>26.000000000000004</v>
      </c>
      <c r="G1132" s="369">
        <v>35</v>
      </c>
      <c r="H1132" s="369" t="s">
        <v>71</v>
      </c>
      <c r="I1132" s="369" t="s">
        <v>71</v>
      </c>
      <c r="J1132" s="369">
        <v>32</v>
      </c>
      <c r="K1132" s="369">
        <v>33</v>
      </c>
      <c r="L1132" s="369" t="s">
        <v>71</v>
      </c>
      <c r="M1132" s="369">
        <v>31</v>
      </c>
      <c r="N1132" s="369" t="s">
        <v>71</v>
      </c>
      <c r="O1132" s="369">
        <v>30</v>
      </c>
      <c r="P1132" s="369" t="s">
        <v>71</v>
      </c>
      <c r="Q1132" s="369">
        <v>32</v>
      </c>
      <c r="R1132" s="369">
        <v>31</v>
      </c>
      <c r="S1132" s="369">
        <v>32</v>
      </c>
    </row>
    <row r="1133" spans="1:19" ht="12.75" customHeight="1" x14ac:dyDescent="0.2">
      <c r="A1133" s="369">
        <v>2018</v>
      </c>
      <c r="B1133" s="374">
        <v>43132</v>
      </c>
      <c r="C1133" s="369" t="s">
        <v>71</v>
      </c>
      <c r="D1133" s="369">
        <v>9.0000000000000018</v>
      </c>
      <c r="E1133" s="369">
        <v>35</v>
      </c>
      <c r="F1133" s="369">
        <v>15.000000000000002</v>
      </c>
      <c r="G1133" s="369">
        <v>23</v>
      </c>
      <c r="H1133" s="369" t="s">
        <v>71</v>
      </c>
      <c r="I1133" s="369" t="s">
        <v>71</v>
      </c>
      <c r="J1133" s="369">
        <v>15.000000000000002</v>
      </c>
      <c r="K1133" s="369">
        <v>15.000000000000002</v>
      </c>
      <c r="L1133" s="369" t="s">
        <v>71</v>
      </c>
      <c r="M1133" s="369">
        <v>30</v>
      </c>
      <c r="N1133" s="369" t="s">
        <v>71</v>
      </c>
      <c r="O1133" s="369">
        <v>15.000000000000002</v>
      </c>
      <c r="P1133" s="369" t="s">
        <v>71</v>
      </c>
      <c r="Q1133" s="369">
        <v>18.000000000000004</v>
      </c>
      <c r="R1133" s="369">
        <v>17</v>
      </c>
      <c r="S1133" s="369">
        <v>20</v>
      </c>
    </row>
    <row r="1134" spans="1:19" ht="12.75" customHeight="1" x14ac:dyDescent="0.2">
      <c r="A1134" s="369">
        <v>2018</v>
      </c>
      <c r="B1134" s="374">
        <v>43133</v>
      </c>
      <c r="C1134" s="369" t="s">
        <v>71</v>
      </c>
      <c r="D1134" s="369">
        <v>28</v>
      </c>
      <c r="E1134" s="369">
        <v>33</v>
      </c>
      <c r="F1134" s="369">
        <v>30</v>
      </c>
      <c r="G1134" s="369">
        <v>37.000000000000007</v>
      </c>
      <c r="H1134" s="369" t="s">
        <v>71</v>
      </c>
      <c r="I1134" s="369" t="s">
        <v>71</v>
      </c>
      <c r="J1134" s="369">
        <v>33</v>
      </c>
      <c r="K1134" s="369">
        <v>36.000000000000007</v>
      </c>
      <c r="L1134" s="369" t="s">
        <v>71</v>
      </c>
      <c r="M1134" s="369">
        <v>30</v>
      </c>
      <c r="N1134" s="369" t="s">
        <v>71</v>
      </c>
      <c r="O1134" s="369">
        <v>32</v>
      </c>
      <c r="P1134" s="369" t="s">
        <v>71</v>
      </c>
      <c r="Q1134" s="369">
        <v>34</v>
      </c>
      <c r="R1134" s="369">
        <v>33</v>
      </c>
      <c r="S1134" s="369">
        <v>34</v>
      </c>
    </row>
    <row r="1135" spans="1:19" ht="12.75" customHeight="1" x14ac:dyDescent="0.2">
      <c r="A1135" s="369">
        <v>2018</v>
      </c>
      <c r="B1135" s="374">
        <v>43134</v>
      </c>
      <c r="C1135" s="369" t="s">
        <v>71</v>
      </c>
      <c r="D1135" s="369">
        <v>27</v>
      </c>
      <c r="E1135" s="369">
        <v>33</v>
      </c>
      <c r="F1135" s="369">
        <v>26.000000000000004</v>
      </c>
      <c r="G1135" s="369">
        <v>32</v>
      </c>
      <c r="H1135" s="369" t="s">
        <v>71</v>
      </c>
      <c r="I1135" s="369" t="s">
        <v>71</v>
      </c>
      <c r="J1135" s="369">
        <v>29</v>
      </c>
      <c r="K1135" s="369">
        <v>31</v>
      </c>
      <c r="L1135" s="369" t="s">
        <v>71</v>
      </c>
      <c r="M1135" s="369">
        <v>30</v>
      </c>
      <c r="N1135" s="369" t="s">
        <v>71</v>
      </c>
      <c r="O1135" s="369">
        <v>28</v>
      </c>
      <c r="P1135" s="369" t="s">
        <v>71</v>
      </c>
      <c r="Q1135" s="369">
        <v>29</v>
      </c>
      <c r="R1135" s="369">
        <v>28</v>
      </c>
      <c r="S1135" s="369">
        <v>29</v>
      </c>
    </row>
    <row r="1136" spans="1:19" ht="12.75" customHeight="1" x14ac:dyDescent="0.2">
      <c r="A1136" s="369">
        <v>2018</v>
      </c>
      <c r="B1136" s="374">
        <v>43135</v>
      </c>
      <c r="C1136" s="369" t="s">
        <v>71</v>
      </c>
      <c r="D1136" s="369">
        <v>26.000000000000004</v>
      </c>
      <c r="E1136" s="369">
        <v>40</v>
      </c>
      <c r="F1136" s="369">
        <v>21</v>
      </c>
      <c r="G1136" s="369">
        <v>31</v>
      </c>
      <c r="H1136" s="369" t="s">
        <v>71</v>
      </c>
      <c r="I1136" s="369" t="s">
        <v>71</v>
      </c>
      <c r="J1136" s="369">
        <v>26.000000000000004</v>
      </c>
      <c r="K1136" s="369">
        <v>28</v>
      </c>
      <c r="L1136" s="369" t="s">
        <v>71</v>
      </c>
      <c r="M1136" s="369">
        <v>35</v>
      </c>
      <c r="N1136" s="369" t="s">
        <v>71</v>
      </c>
      <c r="O1136" s="369">
        <v>24</v>
      </c>
      <c r="P1136" s="369" t="s">
        <v>71</v>
      </c>
      <c r="Q1136" s="369">
        <v>30</v>
      </c>
      <c r="R1136" s="369">
        <v>33</v>
      </c>
      <c r="S1136" s="369">
        <v>28</v>
      </c>
    </row>
    <row r="1137" spans="1:19" ht="12.75" customHeight="1" x14ac:dyDescent="0.2">
      <c r="A1137" s="369">
        <v>2018</v>
      </c>
      <c r="B1137" s="374">
        <v>43136</v>
      </c>
      <c r="C1137" s="369" t="s">
        <v>71</v>
      </c>
      <c r="D1137" s="369">
        <v>33</v>
      </c>
      <c r="E1137" s="369">
        <v>35</v>
      </c>
      <c r="F1137" s="369">
        <v>32</v>
      </c>
      <c r="G1137" s="369">
        <v>39</v>
      </c>
      <c r="H1137" s="369" t="s">
        <v>71</v>
      </c>
      <c r="I1137" s="369" t="s">
        <v>71</v>
      </c>
      <c r="J1137" s="369">
        <v>35</v>
      </c>
      <c r="K1137" s="369">
        <v>38</v>
      </c>
      <c r="L1137" s="369" t="s">
        <v>71</v>
      </c>
      <c r="M1137" s="369">
        <v>34</v>
      </c>
      <c r="N1137" s="369" t="s">
        <v>71</v>
      </c>
      <c r="O1137" s="369">
        <v>36.000000000000007</v>
      </c>
      <c r="P1137" s="369" t="s">
        <v>71</v>
      </c>
      <c r="Q1137" s="369">
        <v>37.000000000000007</v>
      </c>
      <c r="R1137" s="369">
        <v>34</v>
      </c>
      <c r="S1137" s="369">
        <v>37.000000000000007</v>
      </c>
    </row>
    <row r="1138" spans="1:19" ht="12.75" customHeight="1" x14ac:dyDescent="0.2">
      <c r="A1138" s="369">
        <v>2018</v>
      </c>
      <c r="B1138" s="374">
        <v>43137</v>
      </c>
      <c r="C1138" s="369" t="s">
        <v>71</v>
      </c>
      <c r="D1138" s="369">
        <v>14</v>
      </c>
      <c r="E1138" s="369">
        <v>33</v>
      </c>
      <c r="F1138" s="369">
        <v>18.000000000000004</v>
      </c>
      <c r="G1138" s="369">
        <v>28</v>
      </c>
      <c r="H1138" s="369" t="s">
        <v>71</v>
      </c>
      <c r="I1138" s="369" t="s">
        <v>71</v>
      </c>
      <c r="J1138" s="369">
        <v>25</v>
      </c>
      <c r="K1138" s="369">
        <v>20</v>
      </c>
      <c r="L1138" s="369" t="s">
        <v>71</v>
      </c>
      <c r="M1138" s="369">
        <v>22.000000000000004</v>
      </c>
      <c r="N1138" s="369" t="s">
        <v>71</v>
      </c>
      <c r="O1138" s="369">
        <v>14</v>
      </c>
      <c r="P1138" s="369" t="s">
        <v>71</v>
      </c>
      <c r="Q1138" s="369">
        <v>20</v>
      </c>
      <c r="R1138" s="369">
        <v>17</v>
      </c>
      <c r="S1138" s="369">
        <v>25</v>
      </c>
    </row>
    <row r="1139" spans="1:19" ht="12.75" customHeight="1" x14ac:dyDescent="0.2">
      <c r="A1139" s="369">
        <v>2018</v>
      </c>
      <c r="B1139" s="374">
        <v>43138</v>
      </c>
      <c r="C1139" s="369" t="s">
        <v>71</v>
      </c>
      <c r="D1139" s="369">
        <v>30</v>
      </c>
      <c r="E1139" s="369">
        <v>34</v>
      </c>
      <c r="F1139" s="369">
        <v>30</v>
      </c>
      <c r="G1139" s="369">
        <v>38</v>
      </c>
      <c r="H1139" s="369" t="s">
        <v>71</v>
      </c>
      <c r="I1139" s="369" t="s">
        <v>71</v>
      </c>
      <c r="J1139" s="369">
        <v>32</v>
      </c>
      <c r="K1139" s="369">
        <v>36.000000000000007</v>
      </c>
      <c r="L1139" s="369" t="s">
        <v>71</v>
      </c>
      <c r="M1139" s="369">
        <v>25</v>
      </c>
      <c r="N1139" s="369" t="s">
        <v>71</v>
      </c>
      <c r="O1139" s="369">
        <v>35</v>
      </c>
      <c r="P1139" s="369" t="s">
        <v>71</v>
      </c>
      <c r="Q1139" s="369">
        <v>34</v>
      </c>
      <c r="R1139" s="369">
        <v>30</v>
      </c>
      <c r="S1139" s="369">
        <v>35</v>
      </c>
    </row>
    <row r="1140" spans="1:19" ht="12.75" customHeight="1" x14ac:dyDescent="0.2">
      <c r="A1140" s="369">
        <v>2018</v>
      </c>
      <c r="B1140" s="374">
        <v>43139</v>
      </c>
      <c r="C1140" s="369" t="s">
        <v>71</v>
      </c>
      <c r="D1140" s="369">
        <v>34</v>
      </c>
      <c r="E1140" s="369">
        <v>40</v>
      </c>
      <c r="F1140" s="369">
        <v>37.000000000000007</v>
      </c>
      <c r="G1140" s="369">
        <v>42</v>
      </c>
      <c r="H1140" s="369" t="s">
        <v>71</v>
      </c>
      <c r="I1140" s="369" t="s">
        <v>71</v>
      </c>
      <c r="J1140" s="369">
        <v>39</v>
      </c>
      <c r="K1140" s="369">
        <v>41</v>
      </c>
      <c r="L1140" s="369" t="s">
        <v>71</v>
      </c>
      <c r="M1140" s="369">
        <v>33</v>
      </c>
      <c r="N1140" s="369" t="s">
        <v>71</v>
      </c>
      <c r="O1140" s="369">
        <v>38</v>
      </c>
      <c r="P1140" s="369" t="s">
        <v>71</v>
      </c>
      <c r="Q1140" s="369">
        <v>40</v>
      </c>
      <c r="R1140" s="369">
        <v>37.000000000000007</v>
      </c>
      <c r="S1140" s="369">
        <v>41</v>
      </c>
    </row>
    <row r="1141" spans="1:19" ht="12.75" customHeight="1" x14ac:dyDescent="0.2">
      <c r="A1141" s="369">
        <v>2018</v>
      </c>
      <c r="B1141" s="374">
        <v>43140</v>
      </c>
      <c r="C1141" s="369" t="s">
        <v>71</v>
      </c>
      <c r="D1141" s="369">
        <v>29</v>
      </c>
      <c r="E1141" s="369">
        <v>43</v>
      </c>
      <c r="F1141" s="369">
        <v>32</v>
      </c>
      <c r="G1141" s="369">
        <v>37.000000000000007</v>
      </c>
      <c r="H1141" s="369" t="s">
        <v>71</v>
      </c>
      <c r="I1141" s="369" t="s">
        <v>71</v>
      </c>
      <c r="J1141" s="369">
        <v>28</v>
      </c>
      <c r="K1141" s="369">
        <v>31</v>
      </c>
      <c r="L1141" s="369" t="s">
        <v>71</v>
      </c>
      <c r="M1141" s="369">
        <v>39</v>
      </c>
      <c r="N1141" s="369" t="s">
        <v>71</v>
      </c>
      <c r="O1141" s="369">
        <v>24</v>
      </c>
      <c r="P1141" s="369" t="s">
        <v>71</v>
      </c>
      <c r="Q1141" s="369">
        <v>33</v>
      </c>
      <c r="R1141" s="369">
        <v>32</v>
      </c>
      <c r="S1141" s="369">
        <v>35</v>
      </c>
    </row>
    <row r="1142" spans="1:19" ht="12.75" customHeight="1" x14ac:dyDescent="0.2">
      <c r="A1142" s="369">
        <v>2018</v>
      </c>
      <c r="B1142" s="374">
        <v>43141</v>
      </c>
      <c r="C1142" s="369" t="s">
        <v>71</v>
      </c>
      <c r="D1142" s="369">
        <v>3</v>
      </c>
      <c r="E1142" s="369">
        <v>40</v>
      </c>
      <c r="F1142" s="369">
        <v>4</v>
      </c>
      <c r="G1142" s="369">
        <v>31</v>
      </c>
      <c r="H1142" s="369" t="s">
        <v>71</v>
      </c>
      <c r="I1142" s="369" t="s">
        <v>71</v>
      </c>
      <c r="J1142" s="369">
        <v>9.0000000000000018</v>
      </c>
      <c r="K1142" s="369">
        <v>17</v>
      </c>
      <c r="L1142" s="369" t="s">
        <v>71</v>
      </c>
      <c r="M1142" s="369">
        <v>33</v>
      </c>
      <c r="N1142" s="369" t="s">
        <v>71</v>
      </c>
      <c r="O1142" s="369">
        <v>9.0000000000000018</v>
      </c>
      <c r="P1142" s="369" t="s">
        <v>71</v>
      </c>
      <c r="Q1142" s="369">
        <v>11.000000000000002</v>
      </c>
      <c r="R1142" s="369">
        <v>9.0000000000000018</v>
      </c>
      <c r="S1142" s="369">
        <v>19</v>
      </c>
    </row>
    <row r="1143" spans="1:19" ht="12.75" customHeight="1" x14ac:dyDescent="0.2">
      <c r="A1143" s="369">
        <v>2018</v>
      </c>
      <c r="B1143" s="374">
        <v>43142</v>
      </c>
      <c r="C1143" s="369" t="s">
        <v>71</v>
      </c>
      <c r="D1143" s="369">
        <v>11.000000000000002</v>
      </c>
      <c r="E1143" s="369">
        <v>26.000000000000004</v>
      </c>
      <c r="F1143" s="369">
        <v>17</v>
      </c>
      <c r="G1143" s="369">
        <v>19</v>
      </c>
      <c r="H1143" s="369" t="s">
        <v>71</v>
      </c>
      <c r="I1143" s="369" t="s">
        <v>71</v>
      </c>
      <c r="J1143" s="369">
        <v>8</v>
      </c>
      <c r="K1143" s="369">
        <v>14</v>
      </c>
      <c r="L1143" s="369" t="s">
        <v>71</v>
      </c>
      <c r="M1143" s="369">
        <v>20</v>
      </c>
      <c r="N1143" s="369" t="s">
        <v>71</v>
      </c>
      <c r="O1143" s="369">
        <v>12</v>
      </c>
      <c r="P1143" s="369" t="s">
        <v>71</v>
      </c>
      <c r="Q1143" s="369">
        <v>17</v>
      </c>
      <c r="R1143" s="369">
        <v>20</v>
      </c>
      <c r="S1143" s="369">
        <v>17</v>
      </c>
    </row>
    <row r="1144" spans="1:19" ht="12.75" customHeight="1" x14ac:dyDescent="0.2">
      <c r="A1144" s="369">
        <v>2018</v>
      </c>
      <c r="B1144" s="374">
        <v>43143</v>
      </c>
      <c r="C1144" s="369" t="s">
        <v>71</v>
      </c>
      <c r="D1144" s="369">
        <v>35</v>
      </c>
      <c r="E1144" s="369">
        <v>33</v>
      </c>
      <c r="F1144" s="369">
        <v>34</v>
      </c>
      <c r="G1144" s="369">
        <v>43</v>
      </c>
      <c r="H1144" s="369" t="s">
        <v>71</v>
      </c>
      <c r="I1144" s="369" t="s">
        <v>71</v>
      </c>
      <c r="J1144" s="369">
        <v>33</v>
      </c>
      <c r="K1144" s="369">
        <v>40</v>
      </c>
      <c r="L1144" s="369" t="s">
        <v>71</v>
      </c>
      <c r="M1144" s="369">
        <v>29</v>
      </c>
      <c r="N1144" s="369" t="s">
        <v>71</v>
      </c>
      <c r="O1144" s="369">
        <v>37.000000000000007</v>
      </c>
      <c r="P1144" s="369" t="s">
        <v>71</v>
      </c>
      <c r="Q1144" s="369">
        <v>38</v>
      </c>
      <c r="R1144" s="369">
        <v>35</v>
      </c>
      <c r="S1144" s="369">
        <v>41</v>
      </c>
    </row>
    <row r="1145" spans="1:19" ht="12.75" customHeight="1" x14ac:dyDescent="0.2">
      <c r="A1145" s="369">
        <v>2018</v>
      </c>
      <c r="B1145" s="374">
        <v>43144</v>
      </c>
      <c r="C1145" s="369" t="s">
        <v>71</v>
      </c>
      <c r="D1145" s="369">
        <v>29</v>
      </c>
      <c r="E1145" s="369">
        <v>43</v>
      </c>
      <c r="F1145" s="369">
        <v>32</v>
      </c>
      <c r="G1145" s="369">
        <v>37.000000000000007</v>
      </c>
      <c r="H1145" s="369" t="s">
        <v>71</v>
      </c>
      <c r="I1145" s="369" t="s">
        <v>71</v>
      </c>
      <c r="J1145" s="369">
        <v>34</v>
      </c>
      <c r="K1145" s="369">
        <v>33</v>
      </c>
      <c r="L1145" s="369" t="s">
        <v>71</v>
      </c>
      <c r="M1145" s="369">
        <v>37.000000000000007</v>
      </c>
      <c r="N1145" s="369" t="s">
        <v>71</v>
      </c>
      <c r="O1145" s="369">
        <v>27</v>
      </c>
      <c r="P1145" s="369" t="s">
        <v>71</v>
      </c>
      <c r="Q1145" s="369">
        <v>34</v>
      </c>
      <c r="R1145" s="369">
        <v>31</v>
      </c>
      <c r="S1145" s="369">
        <v>34</v>
      </c>
    </row>
    <row r="1146" spans="1:19" ht="12.75" customHeight="1" x14ac:dyDescent="0.2">
      <c r="A1146" s="369">
        <v>2018</v>
      </c>
      <c r="B1146" s="374">
        <v>43145</v>
      </c>
      <c r="C1146" s="369" t="s">
        <v>71</v>
      </c>
      <c r="D1146" s="369">
        <v>22.000000000000004</v>
      </c>
      <c r="E1146" s="369">
        <v>38</v>
      </c>
      <c r="F1146" s="369">
        <v>24</v>
      </c>
      <c r="G1146" s="369">
        <v>30</v>
      </c>
      <c r="H1146" s="369" t="s">
        <v>71</v>
      </c>
      <c r="I1146" s="369" t="s">
        <v>71</v>
      </c>
      <c r="J1146" s="369">
        <v>27</v>
      </c>
      <c r="K1146" s="369">
        <v>30</v>
      </c>
      <c r="L1146" s="369" t="s">
        <v>71</v>
      </c>
      <c r="M1146" s="369">
        <v>33</v>
      </c>
      <c r="N1146" s="369" t="s">
        <v>71</v>
      </c>
      <c r="O1146" s="369">
        <v>26.000000000000004</v>
      </c>
      <c r="P1146" s="369" t="s">
        <v>71</v>
      </c>
      <c r="Q1146" s="369">
        <v>25</v>
      </c>
      <c r="R1146" s="369">
        <v>26.000000000000004</v>
      </c>
      <c r="S1146" s="369">
        <v>26.000000000000004</v>
      </c>
    </row>
    <row r="1147" spans="1:19" ht="12.75" customHeight="1" x14ac:dyDescent="0.2">
      <c r="A1147" s="369">
        <v>2018</v>
      </c>
      <c r="B1147" s="374">
        <v>43146</v>
      </c>
      <c r="C1147" s="369" t="s">
        <v>71</v>
      </c>
      <c r="D1147" s="369">
        <v>2</v>
      </c>
      <c r="E1147" s="369">
        <v>16</v>
      </c>
      <c r="F1147" s="369">
        <v>5</v>
      </c>
      <c r="G1147" s="369">
        <v>14</v>
      </c>
      <c r="H1147" s="369" t="s">
        <v>71</v>
      </c>
      <c r="I1147" s="369" t="s">
        <v>71</v>
      </c>
      <c r="J1147" s="369">
        <v>6</v>
      </c>
      <c r="K1147" s="369">
        <v>10</v>
      </c>
      <c r="L1147" s="369" t="s">
        <v>71</v>
      </c>
      <c r="M1147" s="369">
        <v>12</v>
      </c>
      <c r="N1147" s="369" t="s">
        <v>71</v>
      </c>
      <c r="O1147" s="369">
        <v>7</v>
      </c>
      <c r="P1147" s="369" t="s">
        <v>71</v>
      </c>
      <c r="Q1147" s="369">
        <v>5</v>
      </c>
      <c r="R1147" s="369">
        <v>8</v>
      </c>
      <c r="S1147" s="369">
        <v>10</v>
      </c>
    </row>
    <row r="1148" spans="1:19" ht="12.75" customHeight="1" x14ac:dyDescent="0.2">
      <c r="A1148" s="369">
        <v>2018</v>
      </c>
      <c r="B1148" s="374">
        <v>43147</v>
      </c>
      <c r="C1148" s="369" t="s">
        <v>71</v>
      </c>
      <c r="D1148" s="369">
        <v>32</v>
      </c>
      <c r="E1148" s="369">
        <v>36.000000000000007</v>
      </c>
      <c r="F1148" s="369">
        <v>33</v>
      </c>
      <c r="G1148" s="369">
        <v>38</v>
      </c>
      <c r="H1148" s="369" t="s">
        <v>71</v>
      </c>
      <c r="I1148" s="369" t="s">
        <v>71</v>
      </c>
      <c r="J1148" s="369">
        <v>30</v>
      </c>
      <c r="K1148" s="369">
        <v>36.000000000000007</v>
      </c>
      <c r="L1148" s="369" t="s">
        <v>71</v>
      </c>
      <c r="M1148" s="369">
        <v>32</v>
      </c>
      <c r="N1148" s="369" t="s">
        <v>71</v>
      </c>
      <c r="O1148" s="369">
        <v>35</v>
      </c>
      <c r="P1148" s="369" t="s">
        <v>71</v>
      </c>
      <c r="Q1148" s="369">
        <v>35</v>
      </c>
      <c r="R1148" s="369">
        <v>33</v>
      </c>
      <c r="S1148" s="369">
        <v>35</v>
      </c>
    </row>
    <row r="1149" spans="1:19" ht="12.75" customHeight="1" x14ac:dyDescent="0.2">
      <c r="A1149" s="369">
        <v>2018</v>
      </c>
      <c r="B1149" s="374">
        <v>43148</v>
      </c>
      <c r="C1149" s="369" t="s">
        <v>71</v>
      </c>
      <c r="D1149" s="369">
        <v>32</v>
      </c>
      <c r="E1149" s="369">
        <v>41</v>
      </c>
      <c r="F1149" s="369">
        <v>35</v>
      </c>
      <c r="G1149" s="369">
        <v>36.000000000000007</v>
      </c>
      <c r="H1149" s="369" t="s">
        <v>71</v>
      </c>
      <c r="I1149" s="369" t="s">
        <v>71</v>
      </c>
      <c r="J1149" s="369">
        <v>34</v>
      </c>
      <c r="K1149" s="369">
        <v>36.000000000000007</v>
      </c>
      <c r="L1149" s="369" t="s">
        <v>71</v>
      </c>
      <c r="M1149" s="369">
        <v>37.000000000000007</v>
      </c>
      <c r="N1149" s="369" t="s">
        <v>71</v>
      </c>
      <c r="O1149" s="369">
        <v>31</v>
      </c>
      <c r="P1149" s="369" t="s">
        <v>71</v>
      </c>
      <c r="Q1149" s="369">
        <v>35</v>
      </c>
      <c r="R1149" s="369">
        <v>34</v>
      </c>
      <c r="S1149" s="369">
        <v>35</v>
      </c>
    </row>
    <row r="1150" spans="1:19" ht="12.75" customHeight="1" x14ac:dyDescent="0.2">
      <c r="A1150" s="369">
        <v>2018</v>
      </c>
      <c r="B1150" s="374">
        <v>43149</v>
      </c>
      <c r="C1150" s="369" t="s">
        <v>71</v>
      </c>
      <c r="D1150" s="369">
        <v>37.000000000000007</v>
      </c>
      <c r="E1150" s="369">
        <v>40</v>
      </c>
      <c r="F1150" s="369">
        <v>38</v>
      </c>
      <c r="G1150" s="369">
        <v>42</v>
      </c>
      <c r="H1150" s="369" t="s">
        <v>71</v>
      </c>
      <c r="I1150" s="369" t="s">
        <v>71</v>
      </c>
      <c r="J1150" s="369">
        <v>38</v>
      </c>
      <c r="K1150" s="369">
        <v>42</v>
      </c>
      <c r="L1150" s="369" t="s">
        <v>71</v>
      </c>
      <c r="M1150" s="369">
        <v>37.000000000000007</v>
      </c>
      <c r="N1150" s="369" t="s">
        <v>71</v>
      </c>
      <c r="O1150" s="369">
        <v>39</v>
      </c>
      <c r="P1150" s="369" t="s">
        <v>71</v>
      </c>
      <c r="Q1150" s="369">
        <v>42</v>
      </c>
      <c r="R1150" s="369">
        <v>40</v>
      </c>
      <c r="S1150" s="369">
        <v>40</v>
      </c>
    </row>
    <row r="1151" spans="1:19" ht="12.75" customHeight="1" x14ac:dyDescent="0.2">
      <c r="A1151" s="369">
        <v>2018</v>
      </c>
      <c r="B1151" s="374">
        <v>43150</v>
      </c>
      <c r="C1151" s="369" t="s">
        <v>71</v>
      </c>
      <c r="D1151" s="369">
        <v>24</v>
      </c>
      <c r="E1151" s="369">
        <v>40</v>
      </c>
      <c r="F1151" s="369">
        <v>23</v>
      </c>
      <c r="G1151" s="369">
        <v>34</v>
      </c>
      <c r="H1151" s="369" t="s">
        <v>71</v>
      </c>
      <c r="I1151" s="369" t="s">
        <v>71</v>
      </c>
      <c r="J1151" s="369">
        <v>23</v>
      </c>
      <c r="K1151" s="369">
        <v>27</v>
      </c>
      <c r="L1151" s="369" t="s">
        <v>71</v>
      </c>
      <c r="M1151" s="369">
        <v>37.000000000000007</v>
      </c>
      <c r="N1151" s="369" t="s">
        <v>71</v>
      </c>
      <c r="O1151" s="369">
        <v>21</v>
      </c>
      <c r="P1151" s="369" t="s">
        <v>71</v>
      </c>
      <c r="Q1151" s="369">
        <v>32</v>
      </c>
      <c r="R1151" s="369">
        <v>35</v>
      </c>
      <c r="S1151" s="369">
        <v>31</v>
      </c>
    </row>
    <row r="1152" spans="1:19" ht="12.75" customHeight="1" x14ac:dyDescent="0.2">
      <c r="A1152" s="369">
        <v>2018</v>
      </c>
      <c r="B1152" s="374">
        <v>43151</v>
      </c>
      <c r="C1152" s="369" t="s">
        <v>71</v>
      </c>
      <c r="D1152" s="369">
        <v>12</v>
      </c>
      <c r="E1152" s="369">
        <v>27</v>
      </c>
      <c r="F1152" s="369">
        <v>17</v>
      </c>
      <c r="G1152" s="369">
        <v>25</v>
      </c>
      <c r="H1152" s="369" t="s">
        <v>71</v>
      </c>
      <c r="I1152" s="369" t="s">
        <v>71</v>
      </c>
      <c r="J1152" s="369">
        <v>10</v>
      </c>
      <c r="K1152" s="369">
        <v>23</v>
      </c>
      <c r="L1152" s="369" t="s">
        <v>71</v>
      </c>
      <c r="M1152" s="369">
        <v>30</v>
      </c>
      <c r="N1152" s="369" t="s">
        <v>71</v>
      </c>
      <c r="O1152" s="369">
        <v>16</v>
      </c>
      <c r="P1152" s="369" t="s">
        <v>71</v>
      </c>
      <c r="Q1152" s="369">
        <v>24</v>
      </c>
      <c r="R1152" s="369">
        <v>24</v>
      </c>
      <c r="S1152" s="369">
        <v>27</v>
      </c>
    </row>
    <row r="1153" spans="1:19" ht="12.75" customHeight="1" x14ac:dyDescent="0.2">
      <c r="A1153" s="369">
        <v>2018</v>
      </c>
      <c r="B1153" s="374">
        <v>43152</v>
      </c>
      <c r="C1153" s="369" t="s">
        <v>71</v>
      </c>
      <c r="D1153" s="369">
        <v>26.000000000000004</v>
      </c>
      <c r="E1153" s="369">
        <v>23</v>
      </c>
      <c r="F1153" s="369">
        <v>28</v>
      </c>
      <c r="G1153" s="369">
        <v>34</v>
      </c>
      <c r="H1153" s="369" t="s">
        <v>71</v>
      </c>
      <c r="I1153" s="369" t="s">
        <v>71</v>
      </c>
      <c r="J1153" s="369">
        <v>26.000000000000004</v>
      </c>
      <c r="K1153" s="369">
        <v>31</v>
      </c>
      <c r="L1153" s="369" t="s">
        <v>71</v>
      </c>
      <c r="M1153" s="369">
        <v>24</v>
      </c>
      <c r="N1153" s="369" t="s">
        <v>71</v>
      </c>
      <c r="O1153" s="369">
        <v>30</v>
      </c>
      <c r="P1153" s="369" t="s">
        <v>71</v>
      </c>
      <c r="Q1153" s="369">
        <v>29</v>
      </c>
      <c r="R1153" s="369">
        <v>30</v>
      </c>
      <c r="S1153" s="369">
        <v>29</v>
      </c>
    </row>
    <row r="1154" spans="1:19" ht="12.75" customHeight="1" x14ac:dyDescent="0.2">
      <c r="A1154" s="369">
        <v>2018</v>
      </c>
      <c r="B1154" s="374">
        <v>43153</v>
      </c>
      <c r="C1154" s="369" t="s">
        <v>71</v>
      </c>
      <c r="D1154" s="369">
        <v>21</v>
      </c>
      <c r="E1154" s="369">
        <v>39</v>
      </c>
      <c r="F1154" s="369">
        <v>22.000000000000004</v>
      </c>
      <c r="G1154" s="369">
        <v>30</v>
      </c>
      <c r="H1154" s="369" t="s">
        <v>71</v>
      </c>
      <c r="I1154" s="369" t="s">
        <v>71</v>
      </c>
      <c r="J1154" s="369">
        <v>17</v>
      </c>
      <c r="K1154" s="369">
        <v>25</v>
      </c>
      <c r="L1154" s="369" t="s">
        <v>71</v>
      </c>
      <c r="M1154" s="369">
        <v>33</v>
      </c>
      <c r="N1154" s="369" t="s">
        <v>71</v>
      </c>
      <c r="O1154" s="369">
        <v>21</v>
      </c>
      <c r="P1154" s="369" t="s">
        <v>71</v>
      </c>
      <c r="Q1154" s="369">
        <v>21</v>
      </c>
      <c r="R1154" s="369">
        <v>17</v>
      </c>
      <c r="S1154" s="369">
        <v>21</v>
      </c>
    </row>
    <row r="1155" spans="1:19" ht="12.75" customHeight="1" x14ac:dyDescent="0.2">
      <c r="A1155" s="369">
        <v>2018</v>
      </c>
      <c r="B1155" s="374">
        <v>43154</v>
      </c>
      <c r="C1155" s="369" t="s">
        <v>71</v>
      </c>
      <c r="D1155" s="369">
        <v>24</v>
      </c>
      <c r="E1155" s="369">
        <v>42</v>
      </c>
      <c r="F1155" s="369">
        <v>25</v>
      </c>
      <c r="G1155" s="369">
        <v>30</v>
      </c>
      <c r="H1155" s="369" t="s">
        <v>71</v>
      </c>
      <c r="I1155" s="369" t="s">
        <v>71</v>
      </c>
      <c r="J1155" s="369">
        <v>23</v>
      </c>
      <c r="K1155" s="369">
        <v>28</v>
      </c>
      <c r="L1155" s="369" t="s">
        <v>71</v>
      </c>
      <c r="M1155" s="369">
        <v>34</v>
      </c>
      <c r="N1155" s="369" t="s">
        <v>71</v>
      </c>
      <c r="O1155" s="369">
        <v>14</v>
      </c>
      <c r="P1155" s="369" t="s">
        <v>71</v>
      </c>
      <c r="Q1155" s="369">
        <v>30</v>
      </c>
      <c r="R1155" s="369">
        <v>28</v>
      </c>
      <c r="S1155" s="369">
        <v>30</v>
      </c>
    </row>
    <row r="1156" spans="1:19" ht="12.75" customHeight="1" x14ac:dyDescent="0.2">
      <c r="A1156" s="369">
        <v>2018</v>
      </c>
      <c r="B1156" s="374">
        <v>43155</v>
      </c>
      <c r="C1156" s="369" t="s">
        <v>71</v>
      </c>
      <c r="D1156" s="369">
        <v>18.000000000000004</v>
      </c>
      <c r="E1156" s="369">
        <v>20</v>
      </c>
      <c r="F1156" s="369">
        <v>19</v>
      </c>
      <c r="G1156" s="369">
        <v>22.000000000000004</v>
      </c>
      <c r="H1156" s="369" t="s">
        <v>71</v>
      </c>
      <c r="I1156" s="369" t="s">
        <v>71</v>
      </c>
      <c r="J1156" s="369">
        <v>17</v>
      </c>
      <c r="K1156" s="369">
        <v>17</v>
      </c>
      <c r="L1156" s="369" t="s">
        <v>71</v>
      </c>
      <c r="M1156" s="369">
        <v>18.000000000000004</v>
      </c>
      <c r="N1156" s="369" t="s">
        <v>71</v>
      </c>
      <c r="O1156" s="369">
        <v>19</v>
      </c>
      <c r="P1156" s="369" t="s">
        <v>71</v>
      </c>
      <c r="Q1156" s="369">
        <v>17</v>
      </c>
      <c r="R1156" s="369">
        <v>16</v>
      </c>
      <c r="S1156" s="369">
        <v>20</v>
      </c>
    </row>
    <row r="1157" spans="1:19" ht="12.75" customHeight="1" x14ac:dyDescent="0.2">
      <c r="A1157" s="369">
        <v>2018</v>
      </c>
      <c r="B1157" s="374">
        <v>43156</v>
      </c>
      <c r="C1157" s="369" t="s">
        <v>71</v>
      </c>
      <c r="D1157" s="369">
        <v>21</v>
      </c>
      <c r="E1157" s="369">
        <v>27</v>
      </c>
      <c r="F1157" s="369">
        <v>22.000000000000004</v>
      </c>
      <c r="G1157" s="369">
        <v>27</v>
      </c>
      <c r="H1157" s="369" t="s">
        <v>71</v>
      </c>
      <c r="I1157" s="369" t="s">
        <v>71</v>
      </c>
      <c r="J1157" s="369">
        <v>18.000000000000004</v>
      </c>
      <c r="K1157" s="369">
        <v>26.000000000000004</v>
      </c>
      <c r="L1157" s="369" t="s">
        <v>71</v>
      </c>
      <c r="M1157" s="369">
        <v>19</v>
      </c>
      <c r="N1157" s="369" t="s">
        <v>71</v>
      </c>
      <c r="O1157" s="369">
        <v>19</v>
      </c>
      <c r="P1157" s="369" t="s">
        <v>71</v>
      </c>
      <c r="Q1157" s="369">
        <v>27</v>
      </c>
      <c r="R1157" s="369">
        <v>25</v>
      </c>
      <c r="S1157" s="369">
        <v>29</v>
      </c>
    </row>
    <row r="1158" spans="1:19" ht="12.75" customHeight="1" x14ac:dyDescent="0.2">
      <c r="A1158" s="369">
        <v>2018</v>
      </c>
      <c r="B1158" s="374">
        <v>43157</v>
      </c>
      <c r="C1158" s="369" t="s">
        <v>71</v>
      </c>
      <c r="D1158" s="369">
        <v>27</v>
      </c>
      <c r="E1158" s="369">
        <v>30</v>
      </c>
      <c r="F1158" s="369">
        <v>27</v>
      </c>
      <c r="G1158" s="369">
        <v>40</v>
      </c>
      <c r="H1158" s="369" t="s">
        <v>71</v>
      </c>
      <c r="I1158" s="369" t="s">
        <v>71</v>
      </c>
      <c r="J1158" s="369">
        <v>36.000000000000007</v>
      </c>
      <c r="K1158" s="369">
        <v>37.000000000000007</v>
      </c>
      <c r="L1158" s="369" t="s">
        <v>71</v>
      </c>
      <c r="M1158" s="369">
        <v>28</v>
      </c>
      <c r="N1158" s="369" t="s">
        <v>71</v>
      </c>
      <c r="O1158" s="369">
        <v>34</v>
      </c>
      <c r="P1158" s="369" t="s">
        <v>71</v>
      </c>
      <c r="Q1158" s="369">
        <v>35</v>
      </c>
      <c r="R1158" s="369">
        <v>33</v>
      </c>
      <c r="S1158" s="369">
        <v>37.000000000000007</v>
      </c>
    </row>
    <row r="1159" spans="1:19" ht="12.75" customHeight="1" x14ac:dyDescent="0.2">
      <c r="A1159" s="369">
        <v>2018</v>
      </c>
      <c r="B1159" s="374">
        <v>43158</v>
      </c>
      <c r="C1159" s="369" t="s">
        <v>71</v>
      </c>
      <c r="D1159" s="369">
        <v>36.000000000000007</v>
      </c>
      <c r="E1159" s="369">
        <v>44.000000000000007</v>
      </c>
      <c r="F1159" s="369">
        <v>34</v>
      </c>
      <c r="G1159" s="369">
        <v>45.000000000000007</v>
      </c>
      <c r="H1159" s="369" t="s">
        <v>71</v>
      </c>
      <c r="I1159" s="369" t="s">
        <v>71</v>
      </c>
      <c r="J1159" s="369">
        <v>42</v>
      </c>
      <c r="K1159" s="369">
        <v>44.000000000000007</v>
      </c>
      <c r="L1159" s="369" t="s">
        <v>71</v>
      </c>
      <c r="M1159" s="369">
        <v>42</v>
      </c>
      <c r="N1159" s="369" t="s">
        <v>71</v>
      </c>
      <c r="O1159" s="369">
        <v>40</v>
      </c>
      <c r="P1159" s="369" t="s">
        <v>71</v>
      </c>
      <c r="Q1159" s="369">
        <v>42</v>
      </c>
      <c r="R1159" s="369">
        <v>42</v>
      </c>
      <c r="S1159" s="369">
        <v>44.000000000000007</v>
      </c>
    </row>
    <row r="1160" spans="1:19" ht="12.75" customHeight="1" x14ac:dyDescent="0.2">
      <c r="A1160" s="369">
        <v>2018</v>
      </c>
      <c r="B1160" s="374">
        <v>43159</v>
      </c>
      <c r="C1160" s="369">
        <v>21</v>
      </c>
      <c r="D1160" s="369">
        <v>36.000000000000007</v>
      </c>
      <c r="E1160" s="369">
        <v>44.000000000000007</v>
      </c>
      <c r="F1160" s="369">
        <v>38</v>
      </c>
      <c r="G1160" s="369">
        <v>44.000000000000007</v>
      </c>
      <c r="H1160" s="369">
        <v>11.000000000000002</v>
      </c>
      <c r="I1160" s="369" t="s">
        <v>71</v>
      </c>
      <c r="J1160" s="369">
        <v>38</v>
      </c>
      <c r="K1160" s="369">
        <v>42</v>
      </c>
      <c r="L1160" s="369">
        <v>4</v>
      </c>
      <c r="M1160" s="369">
        <v>44.000000000000007</v>
      </c>
      <c r="N1160" s="369">
        <v>24</v>
      </c>
      <c r="O1160" s="369">
        <v>34</v>
      </c>
      <c r="P1160" s="369">
        <v>34</v>
      </c>
      <c r="Q1160" s="369">
        <v>43</v>
      </c>
      <c r="R1160" s="369">
        <v>42</v>
      </c>
      <c r="S1160" s="369">
        <v>41</v>
      </c>
    </row>
    <row r="1161" spans="1:19" ht="12.75" customHeight="1" x14ac:dyDescent="0.2">
      <c r="A1161" s="369">
        <v>2018</v>
      </c>
      <c r="B1161" s="374">
        <v>43160</v>
      </c>
      <c r="C1161" s="375">
        <v>33</v>
      </c>
      <c r="D1161" s="375">
        <v>37</v>
      </c>
      <c r="E1161" s="375">
        <v>41</v>
      </c>
      <c r="F1161" s="375">
        <v>27</v>
      </c>
      <c r="G1161" s="375">
        <v>40</v>
      </c>
      <c r="H1161" s="375">
        <v>32</v>
      </c>
      <c r="I1161" s="375">
        <v>38</v>
      </c>
      <c r="J1161" s="375">
        <v>29</v>
      </c>
      <c r="K1161" s="375">
        <v>35</v>
      </c>
      <c r="L1161" s="375">
        <v>41</v>
      </c>
      <c r="M1161" s="375">
        <v>32</v>
      </c>
      <c r="N1161" s="375">
        <v>32</v>
      </c>
      <c r="O1161" s="375">
        <v>36</v>
      </c>
      <c r="P1161" s="375">
        <v>43</v>
      </c>
      <c r="Q1161" s="375">
        <v>36</v>
      </c>
      <c r="R1161" s="375">
        <v>36</v>
      </c>
      <c r="S1161" s="376">
        <v>37</v>
      </c>
    </row>
    <row r="1162" spans="1:19" ht="12.75" customHeight="1" x14ac:dyDescent="0.2">
      <c r="A1162" s="369">
        <v>2018</v>
      </c>
      <c r="B1162" s="374">
        <v>43161</v>
      </c>
      <c r="C1162" s="375">
        <v>36</v>
      </c>
      <c r="D1162" s="375">
        <v>35</v>
      </c>
      <c r="E1162" s="375">
        <v>39</v>
      </c>
      <c r="F1162" s="375">
        <v>37</v>
      </c>
      <c r="G1162" s="375">
        <v>41</v>
      </c>
      <c r="H1162" s="375">
        <v>38</v>
      </c>
      <c r="I1162" s="375">
        <v>38</v>
      </c>
      <c r="J1162" s="375">
        <v>31</v>
      </c>
      <c r="K1162" s="375">
        <v>37</v>
      </c>
      <c r="L1162" s="375">
        <v>38</v>
      </c>
      <c r="M1162" s="375">
        <v>38</v>
      </c>
      <c r="N1162" s="375">
        <v>32</v>
      </c>
      <c r="O1162" s="375">
        <v>36</v>
      </c>
      <c r="P1162" s="375">
        <v>39</v>
      </c>
      <c r="Q1162" s="375">
        <v>38</v>
      </c>
      <c r="R1162" s="375">
        <v>35</v>
      </c>
      <c r="S1162" s="376">
        <v>39</v>
      </c>
    </row>
    <row r="1163" spans="1:19" ht="12.75" customHeight="1" x14ac:dyDescent="0.2">
      <c r="A1163" s="369">
        <v>2018</v>
      </c>
      <c r="B1163" s="374">
        <v>43162</v>
      </c>
      <c r="C1163" s="375">
        <v>38</v>
      </c>
      <c r="D1163" s="375">
        <v>38</v>
      </c>
      <c r="E1163" s="375">
        <v>41</v>
      </c>
      <c r="F1163" s="375">
        <v>38</v>
      </c>
      <c r="G1163" s="375">
        <v>40</v>
      </c>
      <c r="H1163" s="375">
        <v>39</v>
      </c>
      <c r="I1163" s="375">
        <v>40</v>
      </c>
      <c r="J1163" s="375" t="s">
        <v>71</v>
      </c>
      <c r="K1163" s="375">
        <v>36</v>
      </c>
      <c r="L1163" s="375" t="s">
        <v>71</v>
      </c>
      <c r="M1163" s="375">
        <v>38</v>
      </c>
      <c r="N1163" s="375">
        <v>33</v>
      </c>
      <c r="O1163" s="375">
        <v>36</v>
      </c>
      <c r="P1163" s="375" t="s">
        <v>71</v>
      </c>
      <c r="Q1163" s="375">
        <v>39</v>
      </c>
      <c r="R1163" s="375">
        <v>37</v>
      </c>
      <c r="S1163" s="376">
        <v>37</v>
      </c>
    </row>
    <row r="1164" spans="1:19" ht="12.75" customHeight="1" x14ac:dyDescent="0.2">
      <c r="A1164" s="369">
        <v>2018</v>
      </c>
      <c r="B1164" s="374">
        <v>43163</v>
      </c>
      <c r="C1164" s="375">
        <v>41</v>
      </c>
      <c r="D1164" s="375">
        <v>41</v>
      </c>
      <c r="E1164" s="375">
        <v>44</v>
      </c>
      <c r="F1164" s="375">
        <v>42</v>
      </c>
      <c r="G1164" s="375">
        <v>44</v>
      </c>
      <c r="H1164" s="375">
        <v>43</v>
      </c>
      <c r="I1164" s="375">
        <v>43</v>
      </c>
      <c r="J1164" s="375" t="s">
        <v>71</v>
      </c>
      <c r="K1164" s="375">
        <v>43</v>
      </c>
      <c r="L1164" s="375" t="s">
        <v>71</v>
      </c>
      <c r="M1164" s="375">
        <v>42</v>
      </c>
      <c r="N1164" s="375">
        <v>36</v>
      </c>
      <c r="O1164" s="375">
        <v>41</v>
      </c>
      <c r="P1164" s="375">
        <v>42</v>
      </c>
      <c r="Q1164" s="375">
        <v>43</v>
      </c>
      <c r="R1164" s="375">
        <v>40</v>
      </c>
      <c r="S1164" s="376">
        <v>44</v>
      </c>
    </row>
    <row r="1165" spans="1:19" ht="12.75" customHeight="1" x14ac:dyDescent="0.2">
      <c r="A1165" s="369">
        <v>2018</v>
      </c>
      <c r="B1165" s="374">
        <v>43164</v>
      </c>
      <c r="C1165" s="375">
        <v>38</v>
      </c>
      <c r="D1165" s="375">
        <v>37</v>
      </c>
      <c r="E1165" s="375">
        <v>41</v>
      </c>
      <c r="F1165" s="375">
        <v>37</v>
      </c>
      <c r="G1165" s="375">
        <v>40</v>
      </c>
      <c r="H1165" s="375">
        <v>38</v>
      </c>
      <c r="I1165" s="375">
        <v>38</v>
      </c>
      <c r="J1165" s="375" t="s">
        <v>71</v>
      </c>
      <c r="K1165" s="375">
        <v>40</v>
      </c>
      <c r="L1165" s="375">
        <v>35</v>
      </c>
      <c r="M1165" s="375">
        <v>35</v>
      </c>
      <c r="N1165" s="375">
        <v>31</v>
      </c>
      <c r="O1165" s="375">
        <v>35</v>
      </c>
      <c r="P1165" s="375">
        <v>39</v>
      </c>
      <c r="Q1165" s="375">
        <v>40</v>
      </c>
      <c r="R1165" s="375">
        <v>36</v>
      </c>
      <c r="S1165" s="376">
        <v>41</v>
      </c>
    </row>
    <row r="1166" spans="1:19" ht="12.75" customHeight="1" x14ac:dyDescent="0.2">
      <c r="A1166" s="369">
        <v>2018</v>
      </c>
      <c r="B1166" s="374">
        <v>43165</v>
      </c>
      <c r="C1166" s="375">
        <v>42</v>
      </c>
      <c r="D1166" s="375">
        <v>41</v>
      </c>
      <c r="E1166" s="375">
        <v>48</v>
      </c>
      <c r="F1166" s="375">
        <v>34</v>
      </c>
      <c r="G1166" s="375">
        <v>42</v>
      </c>
      <c r="H1166" s="375">
        <v>41</v>
      </c>
      <c r="I1166" s="375">
        <v>44</v>
      </c>
      <c r="J1166" s="375" t="s">
        <v>71</v>
      </c>
      <c r="K1166" s="375">
        <v>42</v>
      </c>
      <c r="L1166" s="375">
        <v>37</v>
      </c>
      <c r="M1166" s="375">
        <v>42</v>
      </c>
      <c r="N1166" s="375">
        <v>43</v>
      </c>
      <c r="O1166" s="375">
        <v>33</v>
      </c>
      <c r="P1166" s="375">
        <v>38</v>
      </c>
      <c r="Q1166" s="375">
        <v>40</v>
      </c>
      <c r="R1166" s="375">
        <v>41</v>
      </c>
      <c r="S1166" s="376">
        <v>43</v>
      </c>
    </row>
    <row r="1167" spans="1:19" ht="12.75" customHeight="1" x14ac:dyDescent="0.2">
      <c r="A1167" s="369">
        <v>2018</v>
      </c>
      <c r="B1167" s="374">
        <v>43166</v>
      </c>
      <c r="C1167" s="375">
        <v>41</v>
      </c>
      <c r="D1167" s="375">
        <v>32</v>
      </c>
      <c r="E1167" s="375">
        <v>47</v>
      </c>
      <c r="F1167" s="375">
        <v>30</v>
      </c>
      <c r="G1167" s="375">
        <v>39</v>
      </c>
      <c r="H1167" s="375">
        <v>34</v>
      </c>
      <c r="I1167" s="375">
        <v>41</v>
      </c>
      <c r="J1167" s="375" t="s">
        <v>71</v>
      </c>
      <c r="K1167" s="375">
        <v>37</v>
      </c>
      <c r="L1167" s="375">
        <v>36</v>
      </c>
      <c r="M1167" s="375">
        <v>42</v>
      </c>
      <c r="N1167" s="375">
        <v>39</v>
      </c>
      <c r="O1167" s="375">
        <v>32</v>
      </c>
      <c r="P1167" s="375">
        <v>38</v>
      </c>
      <c r="Q1167" s="375">
        <v>37</v>
      </c>
      <c r="R1167" s="375">
        <v>37</v>
      </c>
      <c r="S1167" s="376">
        <v>36</v>
      </c>
    </row>
    <row r="1168" spans="1:19" ht="12.75" customHeight="1" x14ac:dyDescent="0.2">
      <c r="A1168" s="369">
        <v>2018</v>
      </c>
      <c r="B1168" s="374">
        <v>43167</v>
      </c>
      <c r="C1168" s="375">
        <v>40</v>
      </c>
      <c r="D1168" s="375">
        <v>30</v>
      </c>
      <c r="E1168" s="375">
        <v>42</v>
      </c>
      <c r="F1168" s="375">
        <v>32</v>
      </c>
      <c r="G1168" s="375">
        <v>41</v>
      </c>
      <c r="H1168" s="375">
        <v>41</v>
      </c>
      <c r="I1168" s="375">
        <v>40</v>
      </c>
      <c r="J1168" s="375">
        <v>39</v>
      </c>
      <c r="K1168" s="375">
        <v>40</v>
      </c>
      <c r="L1168" s="375">
        <v>31</v>
      </c>
      <c r="M1168" s="375">
        <v>39</v>
      </c>
      <c r="N1168" s="375">
        <v>30</v>
      </c>
      <c r="O1168" s="375">
        <v>32</v>
      </c>
      <c r="P1168" s="375" t="s">
        <v>71</v>
      </c>
      <c r="Q1168" s="375">
        <v>41</v>
      </c>
      <c r="R1168" s="375">
        <v>35</v>
      </c>
      <c r="S1168" s="376">
        <v>41</v>
      </c>
    </row>
    <row r="1169" spans="1:19" ht="12.75" customHeight="1" x14ac:dyDescent="0.2">
      <c r="A1169" s="369">
        <v>2018</v>
      </c>
      <c r="B1169" s="374">
        <v>43168</v>
      </c>
      <c r="C1169" s="375">
        <v>34</v>
      </c>
      <c r="D1169" s="375">
        <v>26</v>
      </c>
      <c r="E1169" s="375">
        <v>38</v>
      </c>
      <c r="F1169" s="375">
        <v>29</v>
      </c>
      <c r="G1169" s="375">
        <v>38</v>
      </c>
      <c r="H1169" s="375">
        <v>35</v>
      </c>
      <c r="I1169" s="375">
        <v>36</v>
      </c>
      <c r="J1169" s="375">
        <v>37</v>
      </c>
      <c r="K1169" s="375">
        <v>36</v>
      </c>
      <c r="L1169" s="375">
        <v>33</v>
      </c>
      <c r="M1169" s="375">
        <v>35</v>
      </c>
      <c r="N1169" s="375">
        <v>27</v>
      </c>
      <c r="O1169" s="375">
        <v>33</v>
      </c>
      <c r="P1169" s="375">
        <v>38</v>
      </c>
      <c r="Q1169" s="375">
        <v>37</v>
      </c>
      <c r="R1169" s="375">
        <v>35</v>
      </c>
      <c r="S1169" s="376">
        <v>36</v>
      </c>
    </row>
    <row r="1170" spans="1:19" ht="12.75" customHeight="1" x14ac:dyDescent="0.2">
      <c r="A1170" s="369">
        <v>2018</v>
      </c>
      <c r="B1170" s="374">
        <v>43169</v>
      </c>
      <c r="C1170" s="375">
        <v>43</v>
      </c>
      <c r="D1170" s="375">
        <v>41</v>
      </c>
      <c r="E1170" s="375">
        <v>45</v>
      </c>
      <c r="F1170" s="375">
        <v>39</v>
      </c>
      <c r="G1170" s="375">
        <v>44</v>
      </c>
      <c r="H1170" s="375">
        <v>43</v>
      </c>
      <c r="I1170" s="375">
        <v>42</v>
      </c>
      <c r="J1170" s="375">
        <v>42</v>
      </c>
      <c r="K1170" s="375">
        <v>42</v>
      </c>
      <c r="L1170" s="375">
        <v>42</v>
      </c>
      <c r="M1170" s="375">
        <v>42</v>
      </c>
      <c r="N1170" s="375">
        <v>33</v>
      </c>
      <c r="O1170" s="375">
        <v>40</v>
      </c>
      <c r="P1170" s="375">
        <v>44</v>
      </c>
      <c r="Q1170" s="375">
        <v>43</v>
      </c>
      <c r="R1170" s="375">
        <v>40</v>
      </c>
      <c r="S1170" s="376">
        <v>42</v>
      </c>
    </row>
    <row r="1171" spans="1:19" ht="12.75" customHeight="1" x14ac:dyDescent="0.2">
      <c r="A1171" s="369">
        <v>2018</v>
      </c>
      <c r="B1171" s="374">
        <v>43170</v>
      </c>
      <c r="C1171" s="375">
        <v>42</v>
      </c>
      <c r="D1171" s="375">
        <v>44</v>
      </c>
      <c r="E1171" s="375">
        <v>45</v>
      </c>
      <c r="F1171" s="375">
        <v>43</v>
      </c>
      <c r="G1171" s="375">
        <v>46</v>
      </c>
      <c r="H1171" s="375">
        <v>45</v>
      </c>
      <c r="I1171" s="375">
        <v>45</v>
      </c>
      <c r="J1171" s="375">
        <v>41</v>
      </c>
      <c r="K1171" s="375">
        <v>46</v>
      </c>
      <c r="L1171" s="375">
        <v>43</v>
      </c>
      <c r="M1171" s="375">
        <v>43</v>
      </c>
      <c r="N1171" s="375">
        <v>37</v>
      </c>
      <c r="O1171" s="375">
        <v>43</v>
      </c>
      <c r="P1171" s="375">
        <v>43</v>
      </c>
      <c r="Q1171" s="375">
        <v>45</v>
      </c>
      <c r="R1171" s="375">
        <v>45</v>
      </c>
      <c r="S1171" s="376">
        <v>44</v>
      </c>
    </row>
    <row r="1172" spans="1:19" ht="12.75" customHeight="1" x14ac:dyDescent="0.2">
      <c r="A1172" s="369">
        <v>2018</v>
      </c>
      <c r="B1172" s="374">
        <v>43171</v>
      </c>
      <c r="C1172" s="375">
        <v>38</v>
      </c>
      <c r="D1172" s="375">
        <v>32</v>
      </c>
      <c r="E1172" s="375">
        <v>44</v>
      </c>
      <c r="F1172" s="375">
        <v>35</v>
      </c>
      <c r="G1172" s="375">
        <v>41</v>
      </c>
      <c r="H1172" s="375">
        <v>37</v>
      </c>
      <c r="I1172" s="375">
        <v>42</v>
      </c>
      <c r="J1172" s="375">
        <v>27</v>
      </c>
      <c r="K1172" s="375">
        <v>35</v>
      </c>
      <c r="L1172" s="375">
        <v>37</v>
      </c>
      <c r="M1172" s="375">
        <v>38</v>
      </c>
      <c r="N1172" s="375">
        <v>33</v>
      </c>
      <c r="O1172" s="375">
        <v>32</v>
      </c>
      <c r="P1172" s="375">
        <v>42</v>
      </c>
      <c r="Q1172" s="375">
        <v>35</v>
      </c>
      <c r="R1172" s="375">
        <v>34</v>
      </c>
      <c r="S1172" s="376">
        <v>36</v>
      </c>
    </row>
    <row r="1173" spans="1:19" ht="12.75" customHeight="1" x14ac:dyDescent="0.2">
      <c r="A1173" s="369">
        <v>2018</v>
      </c>
      <c r="B1173" s="374">
        <v>43172</v>
      </c>
      <c r="C1173" s="375">
        <v>39</v>
      </c>
      <c r="D1173" s="375">
        <v>34</v>
      </c>
      <c r="E1173" s="375">
        <v>41</v>
      </c>
      <c r="F1173" s="375">
        <v>38</v>
      </c>
      <c r="G1173" s="375">
        <v>44</v>
      </c>
      <c r="H1173" s="375">
        <v>41</v>
      </c>
      <c r="I1173" s="375">
        <v>41</v>
      </c>
      <c r="J1173" s="375">
        <v>40</v>
      </c>
      <c r="K1173" s="375">
        <v>41</v>
      </c>
      <c r="L1173" s="375">
        <v>39</v>
      </c>
      <c r="M1173" s="375">
        <v>39</v>
      </c>
      <c r="N1173" s="375">
        <v>32</v>
      </c>
      <c r="O1173" s="375">
        <v>39</v>
      </c>
      <c r="P1173" s="375">
        <v>43</v>
      </c>
      <c r="Q1173" s="375">
        <v>41</v>
      </c>
      <c r="R1173" s="375">
        <v>38</v>
      </c>
      <c r="S1173" s="376">
        <v>41</v>
      </c>
    </row>
    <row r="1174" spans="1:19" ht="12.75" customHeight="1" x14ac:dyDescent="0.2">
      <c r="A1174" s="369">
        <v>2018</v>
      </c>
      <c r="B1174" s="374">
        <v>43173</v>
      </c>
      <c r="C1174" s="375">
        <v>35</v>
      </c>
      <c r="D1174" s="375">
        <v>31</v>
      </c>
      <c r="E1174" s="375">
        <v>39</v>
      </c>
      <c r="F1174" s="375">
        <v>31</v>
      </c>
      <c r="G1174" s="375">
        <v>40</v>
      </c>
      <c r="H1174" s="375">
        <v>36</v>
      </c>
      <c r="I1174" s="375">
        <v>37</v>
      </c>
      <c r="J1174" s="375">
        <v>39</v>
      </c>
      <c r="K1174" s="375">
        <v>38</v>
      </c>
      <c r="L1174" s="375">
        <v>35</v>
      </c>
      <c r="M1174" s="375">
        <v>35</v>
      </c>
      <c r="N1174" s="375">
        <v>31</v>
      </c>
      <c r="O1174" s="375">
        <v>36</v>
      </c>
      <c r="P1174" s="375">
        <v>41</v>
      </c>
      <c r="Q1174" s="375">
        <v>37</v>
      </c>
      <c r="R1174" s="375">
        <v>35</v>
      </c>
      <c r="S1174" s="376">
        <v>38</v>
      </c>
    </row>
    <row r="1175" spans="1:19" ht="12.75" customHeight="1" x14ac:dyDescent="0.2">
      <c r="A1175" s="369">
        <v>2018</v>
      </c>
      <c r="B1175" s="374">
        <v>43174</v>
      </c>
      <c r="C1175" s="375">
        <v>37</v>
      </c>
      <c r="D1175" s="375">
        <v>37</v>
      </c>
      <c r="E1175" s="375">
        <v>44</v>
      </c>
      <c r="F1175" s="375">
        <v>35</v>
      </c>
      <c r="G1175" s="375">
        <v>40</v>
      </c>
      <c r="H1175" s="375">
        <v>38</v>
      </c>
      <c r="I1175" s="375">
        <v>39</v>
      </c>
      <c r="J1175" s="375">
        <v>43</v>
      </c>
      <c r="K1175" s="375">
        <v>40</v>
      </c>
      <c r="L1175" s="375">
        <v>44</v>
      </c>
      <c r="M1175" s="375">
        <v>40</v>
      </c>
      <c r="N1175" s="375">
        <v>33</v>
      </c>
      <c r="O1175" s="375">
        <v>42</v>
      </c>
      <c r="P1175" s="375">
        <v>48</v>
      </c>
      <c r="Q1175" s="375">
        <v>40</v>
      </c>
      <c r="R1175" s="375">
        <v>40</v>
      </c>
      <c r="S1175" s="376">
        <v>40</v>
      </c>
    </row>
    <row r="1176" spans="1:19" ht="12.75" customHeight="1" x14ac:dyDescent="0.2">
      <c r="A1176" s="369">
        <v>2018</v>
      </c>
      <c r="B1176" s="374">
        <v>43175</v>
      </c>
      <c r="C1176" s="375">
        <v>38</v>
      </c>
      <c r="D1176" s="375">
        <v>37</v>
      </c>
      <c r="E1176" s="375">
        <v>43</v>
      </c>
      <c r="F1176" s="375">
        <v>38</v>
      </c>
      <c r="G1176" s="375">
        <v>42</v>
      </c>
      <c r="H1176" s="375">
        <v>40</v>
      </c>
      <c r="I1176" s="375">
        <v>41</v>
      </c>
      <c r="J1176" s="375">
        <v>40</v>
      </c>
      <c r="K1176" s="375">
        <v>41</v>
      </c>
      <c r="L1176" s="375">
        <v>39</v>
      </c>
      <c r="M1176" s="375">
        <v>38</v>
      </c>
      <c r="N1176" s="375">
        <v>33</v>
      </c>
      <c r="O1176" s="375">
        <v>40</v>
      </c>
      <c r="P1176" s="375">
        <v>44</v>
      </c>
      <c r="Q1176" s="375">
        <v>41</v>
      </c>
      <c r="R1176" s="375">
        <v>39</v>
      </c>
      <c r="S1176" s="376">
        <v>42</v>
      </c>
    </row>
    <row r="1177" spans="1:19" ht="12.75" customHeight="1" x14ac:dyDescent="0.2">
      <c r="A1177" s="369">
        <v>2018</v>
      </c>
      <c r="B1177" s="374">
        <v>43176</v>
      </c>
      <c r="C1177" s="375">
        <v>39</v>
      </c>
      <c r="D1177" s="375">
        <v>45</v>
      </c>
      <c r="E1177" s="375">
        <v>43</v>
      </c>
      <c r="F1177" s="375">
        <v>38</v>
      </c>
      <c r="G1177" s="375">
        <v>48</v>
      </c>
      <c r="H1177" s="375">
        <v>43</v>
      </c>
      <c r="I1177" s="375">
        <v>43</v>
      </c>
      <c r="J1177" s="375">
        <v>45</v>
      </c>
      <c r="K1177" s="375">
        <v>44</v>
      </c>
      <c r="L1177" s="375">
        <v>46</v>
      </c>
      <c r="M1177" s="375">
        <v>37</v>
      </c>
      <c r="N1177" s="375">
        <v>35</v>
      </c>
      <c r="O1177" s="375">
        <v>44</v>
      </c>
      <c r="P1177" s="375">
        <v>49</v>
      </c>
      <c r="Q1177" s="375">
        <v>43</v>
      </c>
      <c r="R1177" s="375">
        <v>42</v>
      </c>
      <c r="S1177" s="376">
        <v>44</v>
      </c>
    </row>
    <row r="1178" spans="1:19" ht="12.75" customHeight="1" x14ac:dyDescent="0.2">
      <c r="A1178" s="369">
        <v>2018</v>
      </c>
      <c r="B1178" s="374">
        <v>43177</v>
      </c>
      <c r="C1178" s="375">
        <v>46</v>
      </c>
      <c r="D1178" s="375">
        <v>48</v>
      </c>
      <c r="E1178" s="375">
        <v>51</v>
      </c>
      <c r="F1178" s="375">
        <v>47</v>
      </c>
      <c r="G1178" s="375">
        <v>49</v>
      </c>
      <c r="H1178" s="375">
        <v>48</v>
      </c>
      <c r="I1178" s="375">
        <v>48</v>
      </c>
      <c r="J1178" s="375">
        <v>45</v>
      </c>
      <c r="K1178" s="375">
        <v>48</v>
      </c>
      <c r="L1178" s="375">
        <v>47</v>
      </c>
      <c r="M1178" s="375">
        <v>46</v>
      </c>
      <c r="N1178" s="375">
        <v>37</v>
      </c>
      <c r="O1178" s="375">
        <v>46</v>
      </c>
      <c r="P1178" s="375">
        <v>48</v>
      </c>
      <c r="Q1178" s="375">
        <v>48</v>
      </c>
      <c r="R1178" s="375">
        <v>46</v>
      </c>
      <c r="S1178" s="376">
        <v>48</v>
      </c>
    </row>
    <row r="1179" spans="1:19" ht="12.75" customHeight="1" x14ac:dyDescent="0.2">
      <c r="A1179" s="369">
        <v>2018</v>
      </c>
      <c r="B1179" s="374">
        <v>43178</v>
      </c>
      <c r="C1179" s="375">
        <v>43</v>
      </c>
      <c r="D1179" s="375">
        <v>45</v>
      </c>
      <c r="E1179" s="375">
        <v>49</v>
      </c>
      <c r="F1179" s="375">
        <v>43</v>
      </c>
      <c r="G1179" s="375">
        <v>47</v>
      </c>
      <c r="H1179" s="375">
        <v>45</v>
      </c>
      <c r="I1179" s="375">
        <v>43</v>
      </c>
      <c r="J1179" s="375">
        <v>40</v>
      </c>
      <c r="K1179" s="375">
        <v>48</v>
      </c>
      <c r="L1179" s="375">
        <v>46</v>
      </c>
      <c r="M1179" s="375">
        <v>43</v>
      </c>
      <c r="N1179" s="375">
        <v>31</v>
      </c>
      <c r="O1179" s="375">
        <v>45</v>
      </c>
      <c r="P1179" s="375">
        <v>48</v>
      </c>
      <c r="Q1179" s="375">
        <v>47</v>
      </c>
      <c r="R1179" s="375">
        <v>45</v>
      </c>
      <c r="S1179" s="376">
        <v>49</v>
      </c>
    </row>
    <row r="1180" spans="1:19" ht="12.75" customHeight="1" x14ac:dyDescent="0.2">
      <c r="A1180" s="369">
        <v>2018</v>
      </c>
      <c r="B1180" s="374">
        <v>43179</v>
      </c>
      <c r="C1180" s="375">
        <v>36</v>
      </c>
      <c r="D1180" s="375">
        <v>32</v>
      </c>
      <c r="E1180" s="375">
        <v>44</v>
      </c>
      <c r="F1180" s="375">
        <v>29</v>
      </c>
      <c r="G1180" s="375">
        <v>42</v>
      </c>
      <c r="H1180" s="375">
        <v>33</v>
      </c>
      <c r="I1180" s="375">
        <v>37</v>
      </c>
      <c r="J1180" s="375">
        <v>37</v>
      </c>
      <c r="K1180" s="375">
        <v>37</v>
      </c>
      <c r="L1180" s="375">
        <v>35</v>
      </c>
      <c r="M1180" s="375">
        <v>36</v>
      </c>
      <c r="N1180" s="375">
        <v>32</v>
      </c>
      <c r="O1180" s="375">
        <v>35</v>
      </c>
      <c r="P1180" s="375">
        <v>40</v>
      </c>
      <c r="Q1180" s="375">
        <v>32</v>
      </c>
      <c r="R1180" s="375">
        <v>29</v>
      </c>
      <c r="S1180" s="376">
        <v>36</v>
      </c>
    </row>
    <row r="1181" spans="1:19" ht="12.75" customHeight="1" x14ac:dyDescent="0.2">
      <c r="A1181" s="369">
        <v>2018</v>
      </c>
      <c r="B1181" s="374">
        <v>43180</v>
      </c>
      <c r="C1181" s="375">
        <v>37</v>
      </c>
      <c r="D1181" s="375">
        <v>37</v>
      </c>
      <c r="E1181" s="375">
        <v>43</v>
      </c>
      <c r="F1181" s="375">
        <v>36</v>
      </c>
      <c r="G1181" s="375">
        <v>42</v>
      </c>
      <c r="H1181" s="375">
        <v>37</v>
      </c>
      <c r="I1181" s="375">
        <v>38</v>
      </c>
      <c r="J1181" s="375">
        <v>38</v>
      </c>
      <c r="K1181" s="375">
        <v>41</v>
      </c>
      <c r="L1181" s="375">
        <v>39</v>
      </c>
      <c r="M1181" s="375">
        <v>35</v>
      </c>
      <c r="N1181" s="375">
        <v>30</v>
      </c>
      <c r="O1181" s="375">
        <v>36</v>
      </c>
      <c r="P1181" s="375">
        <v>42</v>
      </c>
      <c r="Q1181" s="375">
        <v>40</v>
      </c>
      <c r="R1181" s="375">
        <v>36</v>
      </c>
      <c r="S1181" s="376">
        <v>40</v>
      </c>
    </row>
    <row r="1182" spans="1:19" ht="12.75" customHeight="1" x14ac:dyDescent="0.2">
      <c r="A1182" s="369">
        <v>2018</v>
      </c>
      <c r="B1182" s="374">
        <v>43181</v>
      </c>
      <c r="C1182" s="375">
        <v>42</v>
      </c>
      <c r="D1182" s="375">
        <v>39</v>
      </c>
      <c r="E1182" s="375">
        <v>45</v>
      </c>
      <c r="F1182" s="375">
        <v>41</v>
      </c>
      <c r="G1182" s="375">
        <v>47</v>
      </c>
      <c r="H1182" s="375">
        <v>45</v>
      </c>
      <c r="I1182" s="375">
        <v>46</v>
      </c>
      <c r="J1182" s="375">
        <v>39</v>
      </c>
      <c r="K1182" s="375">
        <v>46</v>
      </c>
      <c r="L1182" s="375">
        <v>46</v>
      </c>
      <c r="M1182" s="375">
        <v>42</v>
      </c>
      <c r="N1182" s="375">
        <v>32</v>
      </c>
      <c r="O1182" s="375">
        <v>44</v>
      </c>
      <c r="P1182" s="375">
        <v>47</v>
      </c>
      <c r="Q1182" s="375">
        <v>44</v>
      </c>
      <c r="R1182" s="375">
        <v>44</v>
      </c>
      <c r="S1182" s="376">
        <v>43</v>
      </c>
    </row>
    <row r="1183" spans="1:19" ht="12.75" customHeight="1" x14ac:dyDescent="0.2">
      <c r="A1183" s="369">
        <v>2018</v>
      </c>
      <c r="B1183" s="374">
        <v>43182</v>
      </c>
      <c r="C1183" s="375">
        <v>42</v>
      </c>
      <c r="D1183" s="375">
        <v>39</v>
      </c>
      <c r="E1183" s="375">
        <v>45</v>
      </c>
      <c r="F1183" s="375">
        <v>40</v>
      </c>
      <c r="G1183" s="375">
        <v>46</v>
      </c>
      <c r="H1183" s="375">
        <v>45</v>
      </c>
      <c r="I1183" s="375">
        <v>45</v>
      </c>
      <c r="J1183" s="375">
        <v>38</v>
      </c>
      <c r="K1183" s="375">
        <v>45</v>
      </c>
      <c r="L1183" s="375">
        <v>42</v>
      </c>
      <c r="M1183" s="375">
        <v>41</v>
      </c>
      <c r="N1183" s="375">
        <v>32</v>
      </c>
      <c r="O1183" s="375">
        <v>41</v>
      </c>
      <c r="P1183" s="375">
        <v>45</v>
      </c>
      <c r="Q1183" s="375">
        <v>44</v>
      </c>
      <c r="R1183" s="375">
        <v>42</v>
      </c>
      <c r="S1183" s="376">
        <v>45</v>
      </c>
    </row>
    <row r="1184" spans="1:19" ht="12.75" customHeight="1" x14ac:dyDescent="0.2">
      <c r="A1184" s="369">
        <v>2018</v>
      </c>
      <c r="B1184" s="374">
        <v>43183</v>
      </c>
      <c r="C1184" s="375">
        <v>45</v>
      </c>
      <c r="D1184" s="375">
        <v>45</v>
      </c>
      <c r="E1184" s="375">
        <v>49</v>
      </c>
      <c r="F1184" s="375">
        <v>46</v>
      </c>
      <c r="G1184" s="375">
        <v>48</v>
      </c>
      <c r="H1184" s="375">
        <v>49</v>
      </c>
      <c r="I1184" s="375" t="s">
        <v>71</v>
      </c>
      <c r="J1184" s="375">
        <v>43</v>
      </c>
      <c r="K1184" s="375">
        <v>47</v>
      </c>
      <c r="L1184" s="375">
        <v>46</v>
      </c>
      <c r="M1184" s="375">
        <v>44</v>
      </c>
      <c r="N1184" s="375">
        <v>36</v>
      </c>
      <c r="O1184" s="375">
        <v>45</v>
      </c>
      <c r="P1184" s="375">
        <v>47</v>
      </c>
      <c r="Q1184" s="375">
        <v>47</v>
      </c>
      <c r="R1184" s="375">
        <v>45</v>
      </c>
      <c r="S1184" s="376">
        <v>48</v>
      </c>
    </row>
    <row r="1185" spans="1:19" ht="12.75" customHeight="1" x14ac:dyDescent="0.2">
      <c r="A1185" s="369">
        <v>2018</v>
      </c>
      <c r="B1185" s="374">
        <v>43184</v>
      </c>
      <c r="C1185" s="375">
        <v>43</v>
      </c>
      <c r="D1185" s="375">
        <v>40</v>
      </c>
      <c r="E1185" s="375">
        <v>45</v>
      </c>
      <c r="F1185" s="375">
        <v>37</v>
      </c>
      <c r="G1185" s="375">
        <v>43</v>
      </c>
      <c r="H1185" s="375">
        <v>42</v>
      </c>
      <c r="I1185" s="375" t="s">
        <v>71</v>
      </c>
      <c r="J1185" s="375">
        <v>38</v>
      </c>
      <c r="K1185" s="375">
        <v>40</v>
      </c>
      <c r="L1185" s="375">
        <v>40</v>
      </c>
      <c r="M1185" s="375">
        <v>41</v>
      </c>
      <c r="N1185" s="375">
        <v>35</v>
      </c>
      <c r="O1185" s="375">
        <v>35</v>
      </c>
      <c r="P1185" s="375">
        <v>43</v>
      </c>
      <c r="Q1185" s="375">
        <v>39</v>
      </c>
      <c r="R1185" s="375">
        <v>35</v>
      </c>
      <c r="S1185" s="376">
        <v>39</v>
      </c>
    </row>
    <row r="1186" spans="1:19" ht="12.75" customHeight="1" x14ac:dyDescent="0.2">
      <c r="A1186" s="369">
        <v>2018</v>
      </c>
      <c r="B1186" s="374">
        <v>43185</v>
      </c>
      <c r="C1186" s="375">
        <v>46</v>
      </c>
      <c r="D1186" s="375">
        <v>42</v>
      </c>
      <c r="E1186" s="375">
        <v>48</v>
      </c>
      <c r="F1186" s="375">
        <v>42</v>
      </c>
      <c r="G1186" s="375">
        <v>45</v>
      </c>
      <c r="H1186" s="375">
        <v>45</v>
      </c>
      <c r="I1186" s="375">
        <v>46</v>
      </c>
      <c r="J1186" s="375">
        <v>41</v>
      </c>
      <c r="K1186" s="375">
        <v>40</v>
      </c>
      <c r="L1186" s="375">
        <v>40</v>
      </c>
      <c r="M1186" s="375">
        <v>42</v>
      </c>
      <c r="N1186" s="375">
        <v>39</v>
      </c>
      <c r="O1186" s="375">
        <v>36</v>
      </c>
      <c r="P1186" s="375">
        <v>47</v>
      </c>
      <c r="Q1186" s="375">
        <v>42</v>
      </c>
      <c r="R1186" s="375">
        <v>38</v>
      </c>
      <c r="S1186" s="376">
        <v>40</v>
      </c>
    </row>
    <row r="1187" spans="1:19" ht="12.75" customHeight="1" x14ac:dyDescent="0.2">
      <c r="A1187" s="369">
        <v>2018</v>
      </c>
      <c r="B1187" s="374">
        <v>43186</v>
      </c>
      <c r="C1187" s="375">
        <v>46</v>
      </c>
      <c r="D1187" s="375">
        <v>39</v>
      </c>
      <c r="E1187" s="375">
        <v>49</v>
      </c>
      <c r="F1187" s="375">
        <v>37</v>
      </c>
      <c r="G1187" s="375">
        <v>39</v>
      </c>
      <c r="H1187" s="375">
        <v>44</v>
      </c>
      <c r="I1187" s="375">
        <v>47</v>
      </c>
      <c r="J1187" s="375">
        <v>34</v>
      </c>
      <c r="K1187" s="375">
        <v>38</v>
      </c>
      <c r="L1187" s="375">
        <v>20</v>
      </c>
      <c r="M1187" s="375">
        <v>41</v>
      </c>
      <c r="N1187" s="375">
        <v>40</v>
      </c>
      <c r="O1187" s="375">
        <v>26</v>
      </c>
      <c r="P1187" s="375">
        <v>34</v>
      </c>
      <c r="Q1187" s="375">
        <v>40</v>
      </c>
      <c r="R1187" s="375">
        <v>38</v>
      </c>
      <c r="S1187" s="376">
        <v>41</v>
      </c>
    </row>
    <row r="1188" spans="1:19" ht="12.75" customHeight="1" x14ac:dyDescent="0.2">
      <c r="A1188" s="369">
        <v>2018</v>
      </c>
      <c r="B1188" s="374">
        <v>43187</v>
      </c>
      <c r="C1188" s="375">
        <v>33</v>
      </c>
      <c r="D1188" s="375">
        <v>19</v>
      </c>
      <c r="E1188" s="375">
        <v>43</v>
      </c>
      <c r="F1188" s="375">
        <v>22</v>
      </c>
      <c r="G1188" s="375">
        <v>29</v>
      </c>
      <c r="H1188" s="375">
        <v>31</v>
      </c>
      <c r="I1188" s="375">
        <v>31</v>
      </c>
      <c r="J1188" s="375">
        <v>29</v>
      </c>
      <c r="K1188" s="375">
        <v>27</v>
      </c>
      <c r="L1188" s="375">
        <v>22</v>
      </c>
      <c r="M1188" s="375">
        <v>31</v>
      </c>
      <c r="N1188" s="375">
        <v>29</v>
      </c>
      <c r="O1188" s="375">
        <v>21</v>
      </c>
      <c r="P1188" s="375">
        <v>31</v>
      </c>
      <c r="Q1188" s="375">
        <v>25</v>
      </c>
      <c r="R1188" s="375">
        <v>27</v>
      </c>
      <c r="S1188" s="376">
        <v>26</v>
      </c>
    </row>
    <row r="1189" spans="1:19" ht="12.75" customHeight="1" x14ac:dyDescent="0.2">
      <c r="A1189" s="369">
        <v>2018</v>
      </c>
      <c r="B1189" s="374">
        <v>43188</v>
      </c>
      <c r="C1189" s="375">
        <v>46</v>
      </c>
      <c r="D1189" s="375">
        <v>24</v>
      </c>
      <c r="E1189" s="375">
        <v>44</v>
      </c>
      <c r="F1189" s="375">
        <v>41</v>
      </c>
      <c r="G1189" s="375">
        <v>24</v>
      </c>
      <c r="H1189" s="375">
        <v>51</v>
      </c>
      <c r="I1189" s="375">
        <v>37</v>
      </c>
      <c r="J1189" s="375">
        <v>10</v>
      </c>
      <c r="K1189" s="375">
        <v>27</v>
      </c>
      <c r="L1189" s="375">
        <v>10</v>
      </c>
      <c r="M1189" s="375">
        <v>46</v>
      </c>
      <c r="N1189" s="375">
        <v>31</v>
      </c>
      <c r="O1189" s="375">
        <v>13</v>
      </c>
      <c r="P1189" s="375">
        <v>21</v>
      </c>
      <c r="Q1189" s="375">
        <v>34</v>
      </c>
      <c r="R1189" s="375">
        <v>28</v>
      </c>
      <c r="S1189" s="376">
        <v>31</v>
      </c>
    </row>
    <row r="1190" spans="1:19" ht="12.75" customHeight="1" x14ac:dyDescent="0.2">
      <c r="A1190" s="369">
        <v>2018</v>
      </c>
      <c r="B1190" s="374">
        <v>43189</v>
      </c>
      <c r="C1190" s="375">
        <v>37</v>
      </c>
      <c r="D1190" s="375">
        <v>34</v>
      </c>
      <c r="E1190" s="375">
        <v>37</v>
      </c>
      <c r="F1190" s="375">
        <v>36</v>
      </c>
      <c r="G1190" s="375">
        <v>39</v>
      </c>
      <c r="H1190" s="375">
        <v>37</v>
      </c>
      <c r="I1190" s="375">
        <v>36</v>
      </c>
      <c r="J1190" s="375">
        <v>34</v>
      </c>
      <c r="K1190" s="375">
        <v>38</v>
      </c>
      <c r="L1190" s="375">
        <v>36</v>
      </c>
      <c r="M1190" s="375">
        <v>34</v>
      </c>
      <c r="N1190" s="375">
        <v>29</v>
      </c>
      <c r="O1190" s="375">
        <v>35</v>
      </c>
      <c r="P1190" s="375">
        <v>39</v>
      </c>
      <c r="Q1190" s="375">
        <v>36</v>
      </c>
      <c r="R1190" s="375">
        <v>34</v>
      </c>
      <c r="S1190" s="376">
        <v>38</v>
      </c>
    </row>
    <row r="1191" spans="1:19" ht="12.75" customHeight="1" x14ac:dyDescent="0.2">
      <c r="A1191" s="369">
        <v>2018</v>
      </c>
      <c r="B1191" s="374">
        <v>43190</v>
      </c>
      <c r="C1191" s="375">
        <v>45</v>
      </c>
      <c r="D1191" s="375">
        <v>43</v>
      </c>
      <c r="E1191" s="375">
        <v>47</v>
      </c>
      <c r="F1191" s="375">
        <v>42</v>
      </c>
      <c r="G1191" s="375">
        <v>47</v>
      </c>
      <c r="H1191" s="375">
        <v>45</v>
      </c>
      <c r="I1191" s="375">
        <v>45</v>
      </c>
      <c r="J1191" s="375">
        <v>45</v>
      </c>
      <c r="K1191" s="375">
        <v>45</v>
      </c>
      <c r="L1191" s="375">
        <v>42</v>
      </c>
      <c r="M1191" s="375">
        <v>42</v>
      </c>
      <c r="N1191" s="375">
        <v>38</v>
      </c>
      <c r="O1191" s="375">
        <v>41</v>
      </c>
      <c r="P1191" s="375">
        <v>45</v>
      </c>
      <c r="Q1191" s="375">
        <v>44</v>
      </c>
      <c r="R1191" s="375">
        <v>44</v>
      </c>
      <c r="S1191" s="376">
        <v>45</v>
      </c>
    </row>
    <row r="1192" spans="1:19" ht="12.75" customHeight="1" x14ac:dyDescent="0.2">
      <c r="A1192" s="369">
        <v>2018</v>
      </c>
      <c r="B1192" s="374">
        <v>43191</v>
      </c>
      <c r="C1192" s="375">
        <v>43</v>
      </c>
      <c r="D1192" s="375">
        <v>40</v>
      </c>
      <c r="E1192" s="375">
        <v>47</v>
      </c>
      <c r="F1192" s="375">
        <v>41</v>
      </c>
      <c r="G1192" s="375">
        <v>44</v>
      </c>
      <c r="H1192" s="375">
        <v>42</v>
      </c>
      <c r="I1192" s="375">
        <v>44</v>
      </c>
      <c r="J1192" s="375">
        <v>36</v>
      </c>
      <c r="K1192" s="375">
        <v>41</v>
      </c>
      <c r="L1192" s="375">
        <v>41</v>
      </c>
      <c r="M1192" s="375">
        <v>41</v>
      </c>
      <c r="N1192" s="375">
        <v>36</v>
      </c>
      <c r="O1192" s="375">
        <v>38</v>
      </c>
      <c r="P1192" s="375">
        <v>45</v>
      </c>
      <c r="Q1192" s="375">
        <v>42</v>
      </c>
      <c r="R1192" s="375">
        <v>39</v>
      </c>
      <c r="S1192" s="376">
        <v>43</v>
      </c>
    </row>
    <row r="1193" spans="1:19" ht="12.75" customHeight="1" x14ac:dyDescent="0.2">
      <c r="A1193" s="369">
        <v>2018</v>
      </c>
      <c r="B1193" s="374">
        <v>43192</v>
      </c>
      <c r="C1193" s="375">
        <v>40</v>
      </c>
      <c r="D1193" s="375">
        <v>35</v>
      </c>
      <c r="E1193" s="375">
        <v>49</v>
      </c>
      <c r="F1193" s="375">
        <v>35</v>
      </c>
      <c r="G1193" s="375">
        <v>48</v>
      </c>
      <c r="H1193" s="375">
        <v>36</v>
      </c>
      <c r="I1193" s="375">
        <v>39</v>
      </c>
      <c r="J1193" s="375">
        <v>44</v>
      </c>
      <c r="K1193" s="375">
        <v>44</v>
      </c>
      <c r="L1193" s="375">
        <v>40</v>
      </c>
      <c r="M1193" s="375">
        <v>38</v>
      </c>
      <c r="N1193" s="375">
        <v>35</v>
      </c>
      <c r="O1193" s="375">
        <v>35</v>
      </c>
      <c r="P1193" s="375">
        <v>47</v>
      </c>
      <c r="Q1193" s="375">
        <v>38</v>
      </c>
      <c r="R1193" s="375">
        <v>36</v>
      </c>
      <c r="S1193" s="376">
        <v>43</v>
      </c>
    </row>
    <row r="1194" spans="1:19" ht="12.75" customHeight="1" x14ac:dyDescent="0.2">
      <c r="A1194" s="369">
        <v>2018</v>
      </c>
      <c r="B1194" s="374">
        <v>43193</v>
      </c>
      <c r="C1194" s="375">
        <v>40</v>
      </c>
      <c r="D1194" s="375">
        <v>34</v>
      </c>
      <c r="E1194" s="375">
        <v>48</v>
      </c>
      <c r="F1194" s="375">
        <v>33</v>
      </c>
      <c r="G1194" s="375">
        <v>35</v>
      </c>
      <c r="H1194" s="375">
        <v>37</v>
      </c>
      <c r="I1194" s="375">
        <v>40</v>
      </c>
      <c r="J1194" s="375">
        <v>27</v>
      </c>
      <c r="K1194" s="375">
        <v>34</v>
      </c>
      <c r="L1194" s="375">
        <v>32</v>
      </c>
      <c r="M1194" s="375">
        <v>33</v>
      </c>
      <c r="N1194" s="375">
        <v>37</v>
      </c>
      <c r="O1194" s="375">
        <v>18</v>
      </c>
      <c r="P1194" s="375">
        <v>35</v>
      </c>
      <c r="Q1194" s="375">
        <v>35</v>
      </c>
      <c r="R1194" s="375">
        <v>35</v>
      </c>
      <c r="S1194" s="376">
        <v>35</v>
      </c>
    </row>
    <row r="1195" spans="1:19" ht="12.75" customHeight="1" x14ac:dyDescent="0.2">
      <c r="A1195" s="369">
        <v>2018</v>
      </c>
      <c r="B1195" s="374">
        <v>43194</v>
      </c>
      <c r="C1195" s="375">
        <v>43</v>
      </c>
      <c r="D1195" s="375">
        <v>40</v>
      </c>
      <c r="E1195" s="375">
        <v>46</v>
      </c>
      <c r="F1195" s="375">
        <v>41</v>
      </c>
      <c r="G1195" s="375">
        <v>44</v>
      </c>
      <c r="H1195" s="375">
        <v>44</v>
      </c>
      <c r="I1195" s="375">
        <v>44</v>
      </c>
      <c r="J1195" s="375">
        <v>44</v>
      </c>
      <c r="K1195" s="375">
        <v>44</v>
      </c>
      <c r="L1195" s="375">
        <v>43</v>
      </c>
      <c r="M1195" s="375">
        <v>42</v>
      </c>
      <c r="N1195" s="375">
        <v>37</v>
      </c>
      <c r="O1195" s="375">
        <v>43</v>
      </c>
      <c r="P1195" s="375">
        <v>45</v>
      </c>
      <c r="Q1195" s="375">
        <v>44</v>
      </c>
      <c r="R1195" s="375">
        <v>41</v>
      </c>
      <c r="S1195" s="376">
        <v>44</v>
      </c>
    </row>
    <row r="1196" spans="1:19" ht="12.75" customHeight="1" x14ac:dyDescent="0.2">
      <c r="A1196" s="369">
        <v>2018</v>
      </c>
      <c r="B1196" s="374">
        <v>43195</v>
      </c>
      <c r="C1196" s="375">
        <v>45</v>
      </c>
      <c r="D1196" s="375">
        <v>41</v>
      </c>
      <c r="E1196" s="375">
        <v>48</v>
      </c>
      <c r="F1196" s="375">
        <v>39</v>
      </c>
      <c r="G1196" s="375">
        <v>47</v>
      </c>
      <c r="H1196" s="375">
        <v>46</v>
      </c>
      <c r="I1196" s="375">
        <v>46</v>
      </c>
      <c r="J1196" s="375">
        <v>46</v>
      </c>
      <c r="K1196" s="375">
        <v>46</v>
      </c>
      <c r="L1196" s="375">
        <v>44</v>
      </c>
      <c r="M1196" s="375">
        <v>43</v>
      </c>
      <c r="N1196" s="375">
        <v>38</v>
      </c>
      <c r="O1196" s="375">
        <v>43</v>
      </c>
      <c r="P1196" s="375">
        <v>45</v>
      </c>
      <c r="Q1196" s="375">
        <v>46</v>
      </c>
      <c r="R1196" s="375">
        <v>43</v>
      </c>
      <c r="S1196" s="376">
        <v>46</v>
      </c>
    </row>
    <row r="1197" spans="1:19" ht="12.75" customHeight="1" x14ac:dyDescent="0.2">
      <c r="A1197" s="369">
        <v>2018</v>
      </c>
      <c r="B1197" s="374">
        <v>43196</v>
      </c>
      <c r="C1197" s="375">
        <v>53</v>
      </c>
      <c r="D1197" s="375">
        <v>49</v>
      </c>
      <c r="E1197" s="375">
        <v>52</v>
      </c>
      <c r="F1197" s="375">
        <v>48</v>
      </c>
      <c r="G1197" s="375">
        <v>53</v>
      </c>
      <c r="H1197" s="375">
        <v>52</v>
      </c>
      <c r="I1197" s="375">
        <v>50</v>
      </c>
      <c r="J1197" s="375">
        <v>46</v>
      </c>
      <c r="K1197" s="375">
        <v>49</v>
      </c>
      <c r="L1197" s="375">
        <v>44</v>
      </c>
      <c r="M1197" s="375">
        <v>47</v>
      </c>
      <c r="N1197" s="375">
        <v>39</v>
      </c>
      <c r="O1197" s="375">
        <v>43</v>
      </c>
      <c r="P1197" s="375">
        <v>49</v>
      </c>
      <c r="Q1197" s="375">
        <v>47</v>
      </c>
      <c r="R1197" s="375">
        <v>48</v>
      </c>
      <c r="S1197" s="376">
        <v>50</v>
      </c>
    </row>
    <row r="1198" spans="1:19" ht="12.75" customHeight="1" x14ac:dyDescent="0.2">
      <c r="A1198" s="369">
        <v>2018</v>
      </c>
      <c r="B1198" s="374">
        <v>43197</v>
      </c>
      <c r="C1198" s="375">
        <v>44</v>
      </c>
      <c r="D1198" s="375">
        <v>47</v>
      </c>
      <c r="E1198" s="375">
        <v>49</v>
      </c>
      <c r="F1198" s="375">
        <v>47</v>
      </c>
      <c r="G1198" s="375">
        <v>48</v>
      </c>
      <c r="H1198" s="375">
        <v>47</v>
      </c>
      <c r="I1198" s="375">
        <v>49</v>
      </c>
      <c r="J1198" s="375">
        <v>43</v>
      </c>
      <c r="K1198" s="375">
        <v>47</v>
      </c>
      <c r="L1198" s="375">
        <v>46</v>
      </c>
      <c r="M1198" s="375">
        <v>43</v>
      </c>
      <c r="N1198" s="375">
        <v>40</v>
      </c>
      <c r="O1198" s="375">
        <v>46</v>
      </c>
      <c r="P1198" s="375">
        <v>46</v>
      </c>
      <c r="Q1198" s="375">
        <v>47</v>
      </c>
      <c r="R1198" s="375">
        <v>45</v>
      </c>
      <c r="S1198" s="376">
        <v>47</v>
      </c>
    </row>
    <row r="1199" spans="1:19" ht="12.75" customHeight="1" x14ac:dyDescent="0.2">
      <c r="A1199" s="369">
        <v>2018</v>
      </c>
      <c r="B1199" s="374">
        <v>43198</v>
      </c>
      <c r="C1199" s="375">
        <v>43</v>
      </c>
      <c r="D1199" s="375">
        <v>45</v>
      </c>
      <c r="E1199" s="375">
        <v>47</v>
      </c>
      <c r="F1199" s="375">
        <v>45</v>
      </c>
      <c r="G1199" s="375">
        <v>45</v>
      </c>
      <c r="H1199" s="375">
        <v>45</v>
      </c>
      <c r="I1199" s="375">
        <v>46</v>
      </c>
      <c r="J1199" s="375">
        <v>41</v>
      </c>
      <c r="K1199" s="375">
        <v>45</v>
      </c>
      <c r="L1199" s="375">
        <v>43</v>
      </c>
      <c r="M1199" s="375">
        <v>43</v>
      </c>
      <c r="N1199" s="375">
        <v>36</v>
      </c>
      <c r="O1199" s="375">
        <v>43</v>
      </c>
      <c r="P1199" s="375">
        <v>44</v>
      </c>
      <c r="Q1199" s="375">
        <v>45</v>
      </c>
      <c r="R1199" s="375">
        <v>43</v>
      </c>
      <c r="S1199" s="376">
        <v>45</v>
      </c>
    </row>
    <row r="1200" spans="1:19" ht="12.75" customHeight="1" x14ac:dyDescent="0.2">
      <c r="A1200" s="369">
        <v>2018</v>
      </c>
      <c r="B1200" s="374">
        <v>43199</v>
      </c>
      <c r="C1200" s="375">
        <v>46</v>
      </c>
      <c r="D1200" s="375">
        <v>40</v>
      </c>
      <c r="E1200" s="375">
        <v>49</v>
      </c>
      <c r="F1200" s="375">
        <v>42</v>
      </c>
      <c r="G1200" s="375">
        <v>46</v>
      </c>
      <c r="H1200" s="375">
        <v>45</v>
      </c>
      <c r="I1200" s="375">
        <v>44</v>
      </c>
      <c r="J1200" s="375">
        <v>43</v>
      </c>
      <c r="K1200" s="375">
        <v>44</v>
      </c>
      <c r="L1200" s="375">
        <v>41</v>
      </c>
      <c r="M1200" s="375">
        <v>45</v>
      </c>
      <c r="N1200" s="375">
        <v>37</v>
      </c>
      <c r="O1200" s="375">
        <v>41</v>
      </c>
      <c r="P1200" s="375">
        <v>45</v>
      </c>
      <c r="Q1200" s="375">
        <v>41</v>
      </c>
      <c r="R1200" s="375">
        <v>41</v>
      </c>
      <c r="S1200" s="376">
        <v>41</v>
      </c>
    </row>
    <row r="1201" spans="1:19" ht="12.75" customHeight="1" x14ac:dyDescent="0.2">
      <c r="A1201" s="369">
        <v>2018</v>
      </c>
      <c r="B1201" s="374">
        <v>43200</v>
      </c>
      <c r="C1201" s="375">
        <v>42</v>
      </c>
      <c r="D1201" s="375">
        <v>43</v>
      </c>
      <c r="E1201" s="375">
        <v>47</v>
      </c>
      <c r="F1201" s="375">
        <v>42</v>
      </c>
      <c r="G1201" s="375">
        <v>46</v>
      </c>
      <c r="H1201" s="375">
        <v>45</v>
      </c>
      <c r="I1201" s="375">
        <v>45</v>
      </c>
      <c r="J1201" s="375">
        <v>39</v>
      </c>
      <c r="K1201" s="375">
        <v>44</v>
      </c>
      <c r="L1201" s="375">
        <v>43</v>
      </c>
      <c r="M1201" s="375">
        <v>43</v>
      </c>
      <c r="N1201" s="375">
        <v>34</v>
      </c>
      <c r="O1201" s="375">
        <v>42</v>
      </c>
      <c r="P1201" s="375">
        <v>46</v>
      </c>
      <c r="Q1201" s="375">
        <v>44</v>
      </c>
      <c r="R1201" s="375">
        <v>40</v>
      </c>
      <c r="S1201" s="376">
        <v>45</v>
      </c>
    </row>
    <row r="1202" spans="1:19" ht="12.75" customHeight="1" x14ac:dyDescent="0.2">
      <c r="A1202" s="369">
        <v>2018</v>
      </c>
      <c r="B1202" s="374">
        <v>43201</v>
      </c>
      <c r="C1202" s="375">
        <v>49</v>
      </c>
      <c r="D1202" s="375">
        <v>45</v>
      </c>
      <c r="E1202" s="375">
        <v>52</v>
      </c>
      <c r="F1202" s="375">
        <v>43</v>
      </c>
      <c r="G1202" s="375">
        <v>50</v>
      </c>
      <c r="H1202" s="375">
        <v>50</v>
      </c>
      <c r="I1202" s="375">
        <v>51</v>
      </c>
      <c r="J1202" s="375">
        <v>47</v>
      </c>
      <c r="K1202" s="375">
        <v>49</v>
      </c>
      <c r="L1202" s="375">
        <v>38</v>
      </c>
      <c r="M1202" s="375">
        <v>47</v>
      </c>
      <c r="N1202" s="375">
        <v>40</v>
      </c>
      <c r="O1202" s="375">
        <v>39</v>
      </c>
      <c r="P1202" s="375">
        <v>49</v>
      </c>
      <c r="Q1202" s="375">
        <v>48</v>
      </c>
      <c r="R1202" s="375">
        <v>47</v>
      </c>
      <c r="S1202" s="376">
        <v>48</v>
      </c>
    </row>
    <row r="1203" spans="1:19" ht="12.75" customHeight="1" x14ac:dyDescent="0.2">
      <c r="A1203" s="369">
        <v>2018</v>
      </c>
      <c r="B1203" s="374">
        <v>43202</v>
      </c>
      <c r="C1203" s="375">
        <v>55</v>
      </c>
      <c r="D1203" s="375">
        <v>44</v>
      </c>
      <c r="E1203" s="375">
        <v>57</v>
      </c>
      <c r="F1203" s="375">
        <v>45</v>
      </c>
      <c r="G1203" s="375">
        <v>53</v>
      </c>
      <c r="H1203" s="375">
        <v>55</v>
      </c>
      <c r="I1203" s="375">
        <v>54</v>
      </c>
      <c r="J1203" s="375">
        <v>51</v>
      </c>
      <c r="K1203" s="375">
        <v>44</v>
      </c>
      <c r="L1203" s="375">
        <v>39</v>
      </c>
      <c r="M1203" s="375">
        <v>51</v>
      </c>
      <c r="N1203" s="375">
        <v>41</v>
      </c>
      <c r="O1203" s="375">
        <v>41</v>
      </c>
      <c r="P1203" s="375">
        <v>45</v>
      </c>
      <c r="Q1203" s="375">
        <v>51</v>
      </c>
      <c r="R1203" s="375">
        <v>49</v>
      </c>
      <c r="S1203" s="376">
        <v>53</v>
      </c>
    </row>
    <row r="1204" spans="1:19" ht="12.75" customHeight="1" x14ac:dyDescent="0.2">
      <c r="A1204" s="369">
        <v>2018</v>
      </c>
      <c r="B1204" s="374">
        <v>43203</v>
      </c>
      <c r="C1204" s="375">
        <v>63</v>
      </c>
      <c r="D1204" s="375">
        <v>65</v>
      </c>
      <c r="E1204" s="375">
        <v>55</v>
      </c>
      <c r="F1204" s="375">
        <v>57</v>
      </c>
      <c r="G1204" s="375">
        <v>69</v>
      </c>
      <c r="H1204" s="375">
        <v>63</v>
      </c>
      <c r="I1204" s="375">
        <v>64</v>
      </c>
      <c r="J1204" s="375">
        <v>68</v>
      </c>
      <c r="K1204" s="375">
        <v>67</v>
      </c>
      <c r="L1204" s="375">
        <v>60</v>
      </c>
      <c r="M1204" s="375">
        <v>57</v>
      </c>
      <c r="N1204" s="375">
        <v>47</v>
      </c>
      <c r="O1204" s="375">
        <v>63</v>
      </c>
      <c r="P1204" s="375">
        <v>69</v>
      </c>
      <c r="Q1204" s="375">
        <v>63</v>
      </c>
      <c r="R1204" s="375">
        <v>65</v>
      </c>
      <c r="S1204" s="376">
        <v>65</v>
      </c>
    </row>
    <row r="1205" spans="1:19" ht="12.75" customHeight="1" x14ac:dyDescent="0.2">
      <c r="A1205" s="369">
        <v>2018</v>
      </c>
      <c r="B1205" s="374">
        <v>43204</v>
      </c>
      <c r="C1205" s="375">
        <v>54</v>
      </c>
      <c r="D1205" s="375">
        <v>50</v>
      </c>
      <c r="E1205" s="375">
        <v>47</v>
      </c>
      <c r="F1205" s="375">
        <v>53</v>
      </c>
      <c r="G1205" s="375">
        <v>69</v>
      </c>
      <c r="H1205" s="375">
        <v>55</v>
      </c>
      <c r="I1205" s="375">
        <v>59</v>
      </c>
      <c r="J1205" s="375">
        <v>65</v>
      </c>
      <c r="K1205" s="375">
        <v>69</v>
      </c>
      <c r="L1205" s="375">
        <v>55</v>
      </c>
      <c r="M1205" s="375">
        <v>48</v>
      </c>
      <c r="N1205" s="375">
        <v>41</v>
      </c>
      <c r="O1205" s="375">
        <v>52</v>
      </c>
      <c r="P1205" s="375">
        <v>63</v>
      </c>
      <c r="Q1205" s="375">
        <v>62</v>
      </c>
      <c r="R1205" s="375">
        <v>57</v>
      </c>
      <c r="S1205" s="376">
        <v>67</v>
      </c>
    </row>
    <row r="1206" spans="1:19" ht="12.75" customHeight="1" x14ac:dyDescent="0.2">
      <c r="A1206" s="369">
        <v>2018</v>
      </c>
      <c r="B1206" s="374">
        <v>43205</v>
      </c>
      <c r="C1206" s="375">
        <v>44</v>
      </c>
      <c r="D1206" s="375">
        <v>43</v>
      </c>
      <c r="E1206" s="375">
        <v>48</v>
      </c>
      <c r="F1206" s="375">
        <v>41</v>
      </c>
      <c r="G1206" s="375">
        <v>45</v>
      </c>
      <c r="H1206" s="375">
        <v>43</v>
      </c>
      <c r="I1206" s="375">
        <v>45</v>
      </c>
      <c r="J1206" s="375">
        <v>40</v>
      </c>
      <c r="K1206" s="375">
        <v>40</v>
      </c>
      <c r="L1206" s="375">
        <v>46</v>
      </c>
      <c r="M1206" s="375">
        <v>42</v>
      </c>
      <c r="N1206" s="375">
        <v>36</v>
      </c>
      <c r="O1206" s="375">
        <v>41</v>
      </c>
      <c r="P1206" s="375">
        <v>45</v>
      </c>
      <c r="Q1206" s="375">
        <v>43</v>
      </c>
      <c r="R1206" s="375">
        <v>41</v>
      </c>
      <c r="S1206" s="376">
        <v>43</v>
      </c>
    </row>
    <row r="1207" spans="1:19" ht="12.75" customHeight="1" x14ac:dyDescent="0.2">
      <c r="A1207" s="369">
        <v>2018</v>
      </c>
      <c r="B1207" s="374">
        <v>43206</v>
      </c>
      <c r="C1207" s="375">
        <v>42</v>
      </c>
      <c r="D1207" s="375">
        <v>42</v>
      </c>
      <c r="E1207" s="375">
        <v>35</v>
      </c>
      <c r="F1207" s="375">
        <v>33</v>
      </c>
      <c r="G1207" s="375">
        <v>40</v>
      </c>
      <c r="H1207" s="375">
        <v>51</v>
      </c>
      <c r="I1207" s="375">
        <v>43</v>
      </c>
      <c r="J1207" s="375">
        <v>32</v>
      </c>
      <c r="K1207" s="375">
        <v>40</v>
      </c>
      <c r="L1207" s="375">
        <v>42</v>
      </c>
      <c r="M1207" s="375">
        <v>44</v>
      </c>
      <c r="N1207" s="375">
        <v>36</v>
      </c>
      <c r="O1207" s="375">
        <v>35</v>
      </c>
      <c r="P1207" s="375">
        <v>45</v>
      </c>
      <c r="Q1207" s="375">
        <v>38</v>
      </c>
      <c r="R1207" s="375">
        <v>43</v>
      </c>
      <c r="S1207" s="376">
        <v>38</v>
      </c>
    </row>
    <row r="1208" spans="1:19" ht="12.75" customHeight="1" x14ac:dyDescent="0.2">
      <c r="A1208" s="369">
        <v>2018</v>
      </c>
      <c r="B1208" s="374">
        <v>43207</v>
      </c>
      <c r="C1208" s="375">
        <v>34</v>
      </c>
      <c r="D1208" s="375">
        <v>30</v>
      </c>
      <c r="E1208" s="375">
        <v>38</v>
      </c>
      <c r="F1208" s="375">
        <v>33</v>
      </c>
      <c r="G1208" s="375">
        <v>37</v>
      </c>
      <c r="H1208" s="375">
        <v>36</v>
      </c>
      <c r="I1208" s="375">
        <v>36</v>
      </c>
      <c r="J1208" s="375">
        <v>37</v>
      </c>
      <c r="K1208" s="375">
        <v>37</v>
      </c>
      <c r="L1208" s="375">
        <v>33</v>
      </c>
      <c r="M1208" s="375">
        <v>35</v>
      </c>
      <c r="N1208" s="375">
        <v>30</v>
      </c>
      <c r="O1208" s="375">
        <v>31</v>
      </c>
      <c r="P1208" s="375">
        <v>37</v>
      </c>
      <c r="Q1208" s="375">
        <v>34</v>
      </c>
      <c r="R1208" s="375">
        <v>33</v>
      </c>
      <c r="S1208" s="376">
        <v>35</v>
      </c>
    </row>
    <row r="1209" spans="1:19" ht="12.75" customHeight="1" x14ac:dyDescent="0.2">
      <c r="A1209" s="369">
        <v>2018</v>
      </c>
      <c r="B1209" s="374">
        <v>43208</v>
      </c>
      <c r="C1209" s="375">
        <v>40</v>
      </c>
      <c r="D1209" s="375">
        <v>36</v>
      </c>
      <c r="E1209" s="375">
        <v>47</v>
      </c>
      <c r="F1209" s="375">
        <v>36</v>
      </c>
      <c r="G1209" s="375">
        <v>40</v>
      </c>
      <c r="H1209" s="375">
        <v>42</v>
      </c>
      <c r="I1209" s="375">
        <v>40</v>
      </c>
      <c r="J1209" s="375">
        <v>39</v>
      </c>
      <c r="K1209" s="375">
        <v>36</v>
      </c>
      <c r="L1209" s="375">
        <v>37</v>
      </c>
      <c r="M1209" s="375">
        <v>42</v>
      </c>
      <c r="N1209" s="375">
        <v>33</v>
      </c>
      <c r="O1209" s="375">
        <v>37</v>
      </c>
      <c r="P1209" s="375">
        <v>40</v>
      </c>
      <c r="Q1209" s="375">
        <v>38</v>
      </c>
      <c r="R1209" s="375">
        <v>38</v>
      </c>
      <c r="S1209" s="376">
        <v>40</v>
      </c>
    </row>
    <row r="1210" spans="1:19" ht="12.75" customHeight="1" x14ac:dyDescent="0.2">
      <c r="A1210" s="369">
        <v>2018</v>
      </c>
      <c r="B1210" s="374">
        <v>43209</v>
      </c>
      <c r="C1210" s="375">
        <v>40</v>
      </c>
      <c r="D1210" s="375">
        <v>35</v>
      </c>
      <c r="E1210" s="375">
        <v>44</v>
      </c>
      <c r="F1210" s="375">
        <v>44</v>
      </c>
      <c r="G1210" s="375">
        <v>46</v>
      </c>
      <c r="H1210" s="375">
        <v>43</v>
      </c>
      <c r="I1210" s="375">
        <v>43</v>
      </c>
      <c r="J1210" s="375">
        <v>40</v>
      </c>
      <c r="K1210" s="375">
        <v>43</v>
      </c>
      <c r="L1210" s="375">
        <v>41</v>
      </c>
      <c r="M1210" s="375">
        <v>41</v>
      </c>
      <c r="N1210" s="375">
        <v>37</v>
      </c>
      <c r="O1210" s="375">
        <v>41</v>
      </c>
      <c r="P1210" s="375">
        <v>44</v>
      </c>
      <c r="Q1210" s="375">
        <v>42</v>
      </c>
      <c r="R1210" s="375">
        <v>40</v>
      </c>
      <c r="S1210" s="376">
        <v>44</v>
      </c>
    </row>
    <row r="1211" spans="1:19" ht="12.75" customHeight="1" x14ac:dyDescent="0.2">
      <c r="A1211" s="369">
        <v>2018</v>
      </c>
      <c r="B1211" s="374">
        <v>43210</v>
      </c>
      <c r="C1211" s="375">
        <v>42</v>
      </c>
      <c r="D1211" s="375">
        <v>43</v>
      </c>
      <c r="E1211" s="375">
        <v>47</v>
      </c>
      <c r="F1211" s="375">
        <v>43</v>
      </c>
      <c r="G1211" s="375">
        <v>45</v>
      </c>
      <c r="H1211" s="375">
        <v>44</v>
      </c>
      <c r="I1211" s="375">
        <v>46</v>
      </c>
      <c r="J1211" s="375">
        <v>41</v>
      </c>
      <c r="K1211" s="375">
        <v>45</v>
      </c>
      <c r="L1211" s="375">
        <v>41</v>
      </c>
      <c r="M1211" s="375">
        <v>42</v>
      </c>
      <c r="N1211" s="375">
        <v>38</v>
      </c>
      <c r="O1211" s="375">
        <v>42</v>
      </c>
      <c r="P1211" s="375">
        <v>42</v>
      </c>
      <c r="Q1211" s="375">
        <v>44</v>
      </c>
      <c r="R1211" s="375">
        <v>42</v>
      </c>
      <c r="S1211" s="376">
        <v>45</v>
      </c>
    </row>
    <row r="1212" spans="1:19" ht="12.75" customHeight="1" x14ac:dyDescent="0.2">
      <c r="A1212" s="369">
        <v>2018</v>
      </c>
      <c r="B1212" s="374">
        <v>43211</v>
      </c>
      <c r="C1212" s="375">
        <v>50</v>
      </c>
      <c r="D1212" s="375">
        <v>52</v>
      </c>
      <c r="E1212" s="375">
        <v>53</v>
      </c>
      <c r="F1212" s="375">
        <v>51</v>
      </c>
      <c r="G1212" s="375">
        <v>54</v>
      </c>
      <c r="H1212" s="375">
        <v>51</v>
      </c>
      <c r="I1212" s="375">
        <v>53</v>
      </c>
      <c r="J1212" s="375">
        <v>50</v>
      </c>
      <c r="K1212" s="375">
        <v>53</v>
      </c>
      <c r="L1212" s="375">
        <v>51</v>
      </c>
      <c r="M1212" s="375">
        <v>49</v>
      </c>
      <c r="N1212" s="375">
        <v>44</v>
      </c>
      <c r="O1212" s="375">
        <v>51</v>
      </c>
      <c r="P1212" s="375">
        <v>51</v>
      </c>
      <c r="Q1212" s="375">
        <v>52</v>
      </c>
      <c r="R1212" s="375">
        <v>50</v>
      </c>
      <c r="S1212" s="376">
        <v>53</v>
      </c>
    </row>
    <row r="1213" spans="1:19" ht="12.75" customHeight="1" x14ac:dyDescent="0.2">
      <c r="A1213" s="369">
        <v>2018</v>
      </c>
      <c r="B1213" s="374">
        <v>43212</v>
      </c>
      <c r="C1213" s="375">
        <v>55</v>
      </c>
      <c r="D1213" s="375">
        <v>55</v>
      </c>
      <c r="E1213" s="375">
        <v>54</v>
      </c>
      <c r="F1213" s="375">
        <v>56</v>
      </c>
      <c r="G1213" s="375">
        <v>55</v>
      </c>
      <c r="H1213" s="375">
        <v>58</v>
      </c>
      <c r="I1213" s="375">
        <v>55</v>
      </c>
      <c r="J1213" s="375">
        <v>52</v>
      </c>
      <c r="K1213" s="375">
        <v>56</v>
      </c>
      <c r="L1213" s="375">
        <v>54</v>
      </c>
      <c r="M1213" s="375">
        <v>52</v>
      </c>
      <c r="N1213" s="375">
        <v>46</v>
      </c>
      <c r="O1213" s="375">
        <v>52</v>
      </c>
      <c r="P1213" s="375">
        <v>52</v>
      </c>
      <c r="Q1213" s="375">
        <v>55</v>
      </c>
      <c r="R1213" s="375">
        <v>53</v>
      </c>
      <c r="S1213" s="376">
        <v>56</v>
      </c>
    </row>
    <row r="1214" spans="1:19" ht="12.75" customHeight="1" x14ac:dyDescent="0.2">
      <c r="A1214" s="369">
        <v>2018</v>
      </c>
      <c r="B1214" s="374">
        <v>43213</v>
      </c>
      <c r="C1214" s="375">
        <v>59</v>
      </c>
      <c r="D1214" s="375">
        <v>55</v>
      </c>
      <c r="E1214" s="375">
        <v>59</v>
      </c>
      <c r="F1214" s="375">
        <v>58</v>
      </c>
      <c r="G1214" s="375">
        <v>56</v>
      </c>
      <c r="H1214" s="375">
        <v>60</v>
      </c>
      <c r="I1214" s="375">
        <v>59</v>
      </c>
      <c r="J1214" s="375">
        <v>56</v>
      </c>
      <c r="K1214" s="375">
        <v>59</v>
      </c>
      <c r="L1214" s="375">
        <v>49</v>
      </c>
      <c r="M1214" s="375">
        <v>56</v>
      </c>
      <c r="N1214" s="375">
        <v>48</v>
      </c>
      <c r="O1214" s="375">
        <v>41</v>
      </c>
      <c r="P1214" s="375">
        <v>53</v>
      </c>
      <c r="Q1214" s="375">
        <v>58</v>
      </c>
      <c r="R1214" s="375">
        <v>56</v>
      </c>
      <c r="S1214" s="376">
        <v>59</v>
      </c>
    </row>
    <row r="1215" spans="1:19" ht="12.75" customHeight="1" x14ac:dyDescent="0.2">
      <c r="A1215" s="369">
        <v>2018</v>
      </c>
      <c r="B1215" s="374">
        <v>43214</v>
      </c>
      <c r="C1215" s="375">
        <v>52</v>
      </c>
      <c r="D1215" s="375">
        <v>56</v>
      </c>
      <c r="E1215" s="375">
        <v>57</v>
      </c>
      <c r="F1215" s="375">
        <v>51</v>
      </c>
      <c r="G1215" s="375">
        <v>56</v>
      </c>
      <c r="H1215" s="375">
        <v>52</v>
      </c>
      <c r="I1215" s="375">
        <v>55</v>
      </c>
      <c r="J1215" s="375">
        <v>53</v>
      </c>
      <c r="K1215" s="375">
        <v>55</v>
      </c>
      <c r="L1215" s="375">
        <v>52</v>
      </c>
      <c r="M1215" s="375">
        <v>49</v>
      </c>
      <c r="N1215" s="375">
        <v>49</v>
      </c>
      <c r="O1215" s="375">
        <v>45</v>
      </c>
      <c r="P1215" s="375">
        <v>53</v>
      </c>
      <c r="Q1215" s="375">
        <v>51</v>
      </c>
      <c r="R1215" s="375">
        <v>52</v>
      </c>
      <c r="S1215" s="376">
        <v>54</v>
      </c>
    </row>
    <row r="1216" spans="1:19" ht="12.75" customHeight="1" x14ac:dyDescent="0.2">
      <c r="A1216" s="369">
        <v>2018</v>
      </c>
      <c r="B1216" s="374">
        <v>43215</v>
      </c>
      <c r="C1216" s="375">
        <v>46</v>
      </c>
      <c r="D1216" s="375">
        <v>45</v>
      </c>
      <c r="E1216" s="375">
        <v>51</v>
      </c>
      <c r="F1216" s="375">
        <v>42</v>
      </c>
      <c r="G1216" s="375">
        <v>46</v>
      </c>
      <c r="H1216" s="375">
        <v>43</v>
      </c>
      <c r="I1216" s="375">
        <v>49</v>
      </c>
      <c r="J1216" s="375">
        <v>25</v>
      </c>
      <c r="K1216" s="375">
        <v>41</v>
      </c>
      <c r="L1216" s="375">
        <v>36</v>
      </c>
      <c r="M1216" s="375">
        <v>44</v>
      </c>
      <c r="N1216" s="375">
        <v>43</v>
      </c>
      <c r="O1216" s="375">
        <v>29</v>
      </c>
      <c r="P1216" s="375">
        <v>43</v>
      </c>
      <c r="Q1216" s="375">
        <v>42</v>
      </c>
      <c r="R1216" s="375">
        <v>41</v>
      </c>
      <c r="S1216" s="376">
        <v>43</v>
      </c>
    </row>
    <row r="1217" spans="1:19" ht="12.75" customHeight="1" x14ac:dyDescent="0.2">
      <c r="A1217" s="369">
        <v>2018</v>
      </c>
      <c r="B1217" s="374">
        <v>43216</v>
      </c>
      <c r="C1217" s="375">
        <v>50</v>
      </c>
      <c r="D1217" s="375">
        <v>49</v>
      </c>
      <c r="E1217" s="375">
        <v>56</v>
      </c>
      <c r="F1217" s="375">
        <v>45</v>
      </c>
      <c r="G1217" s="375">
        <v>50</v>
      </c>
      <c r="H1217" s="375">
        <v>50</v>
      </c>
      <c r="I1217" s="375">
        <v>52</v>
      </c>
      <c r="J1217" s="375">
        <v>47</v>
      </c>
      <c r="K1217" s="375">
        <v>50</v>
      </c>
      <c r="L1217" s="375">
        <v>50</v>
      </c>
      <c r="M1217" s="375">
        <v>50</v>
      </c>
      <c r="N1217" s="375">
        <v>46</v>
      </c>
      <c r="O1217" s="375">
        <v>50</v>
      </c>
      <c r="P1217" s="375">
        <v>48</v>
      </c>
      <c r="Q1217" s="375">
        <v>49</v>
      </c>
      <c r="R1217" s="375">
        <v>49</v>
      </c>
      <c r="S1217" s="376">
        <v>50</v>
      </c>
    </row>
    <row r="1218" spans="1:19" ht="12.75" customHeight="1" x14ac:dyDescent="0.2">
      <c r="A1218" s="369">
        <v>2018</v>
      </c>
      <c r="B1218" s="374">
        <v>43217</v>
      </c>
      <c r="C1218" s="375">
        <v>48</v>
      </c>
      <c r="D1218" s="375">
        <v>35</v>
      </c>
      <c r="E1218" s="375">
        <v>54</v>
      </c>
      <c r="F1218" s="375">
        <v>42</v>
      </c>
      <c r="G1218" s="375">
        <v>41</v>
      </c>
      <c r="H1218" s="375">
        <v>44</v>
      </c>
      <c r="I1218" s="375">
        <v>50</v>
      </c>
      <c r="J1218" s="375">
        <v>15</v>
      </c>
      <c r="K1218" s="375">
        <v>44</v>
      </c>
      <c r="L1218" s="375">
        <v>37</v>
      </c>
      <c r="M1218" s="375">
        <v>46</v>
      </c>
      <c r="N1218" s="375">
        <v>43</v>
      </c>
      <c r="O1218" s="375">
        <v>29</v>
      </c>
      <c r="P1218" s="375">
        <v>42</v>
      </c>
      <c r="Q1218" s="375">
        <v>46</v>
      </c>
      <c r="R1218" s="375">
        <v>43</v>
      </c>
      <c r="S1218" s="376">
        <v>44</v>
      </c>
    </row>
    <row r="1219" spans="1:19" ht="12.75" customHeight="1" x14ac:dyDescent="0.2">
      <c r="A1219" s="369">
        <v>2018</v>
      </c>
      <c r="B1219" s="374">
        <v>43218</v>
      </c>
      <c r="C1219" s="375">
        <v>54</v>
      </c>
      <c r="D1219" s="375">
        <v>51</v>
      </c>
      <c r="E1219" s="375">
        <v>56</v>
      </c>
      <c r="F1219" s="375">
        <v>56</v>
      </c>
      <c r="G1219" s="375">
        <v>57</v>
      </c>
      <c r="H1219" s="375">
        <v>57</v>
      </c>
      <c r="I1219" s="375">
        <v>56</v>
      </c>
      <c r="J1219" s="375">
        <v>54</v>
      </c>
      <c r="K1219" s="375">
        <v>59</v>
      </c>
      <c r="L1219" s="375">
        <v>54</v>
      </c>
      <c r="M1219" s="375">
        <v>52</v>
      </c>
      <c r="N1219" s="375">
        <v>45</v>
      </c>
      <c r="O1219" s="375">
        <v>44</v>
      </c>
      <c r="P1219" s="375">
        <v>56</v>
      </c>
      <c r="Q1219" s="375">
        <v>55</v>
      </c>
      <c r="R1219" s="375">
        <v>53</v>
      </c>
      <c r="S1219" s="376">
        <v>59</v>
      </c>
    </row>
    <row r="1220" spans="1:19" ht="12.75" customHeight="1" x14ac:dyDescent="0.2">
      <c r="A1220" s="369">
        <v>2018</v>
      </c>
      <c r="B1220" s="374">
        <v>43219</v>
      </c>
      <c r="C1220" s="375">
        <v>35</v>
      </c>
      <c r="D1220" s="375">
        <v>36</v>
      </c>
      <c r="E1220" s="375">
        <v>41</v>
      </c>
      <c r="F1220" s="375">
        <v>37</v>
      </c>
      <c r="G1220" s="375">
        <v>41</v>
      </c>
      <c r="H1220" s="375">
        <v>35</v>
      </c>
      <c r="I1220" s="375">
        <v>37</v>
      </c>
      <c r="J1220" s="375">
        <v>31</v>
      </c>
      <c r="K1220" s="375">
        <v>34</v>
      </c>
      <c r="L1220" s="375">
        <v>36</v>
      </c>
      <c r="M1220" s="375">
        <v>34</v>
      </c>
      <c r="N1220" s="375">
        <v>35</v>
      </c>
      <c r="O1220" s="375">
        <v>36</v>
      </c>
      <c r="P1220" s="375">
        <v>41</v>
      </c>
      <c r="Q1220" s="375">
        <v>34</v>
      </c>
      <c r="R1220" s="375">
        <v>34</v>
      </c>
      <c r="S1220" s="376">
        <v>34</v>
      </c>
    </row>
    <row r="1221" spans="1:19" ht="12.75" customHeight="1" x14ac:dyDescent="0.2">
      <c r="A1221" s="369">
        <v>2018</v>
      </c>
      <c r="B1221" s="374">
        <v>43220</v>
      </c>
      <c r="C1221" s="375">
        <v>45</v>
      </c>
      <c r="D1221" s="375">
        <v>38</v>
      </c>
      <c r="E1221" s="375">
        <v>50</v>
      </c>
      <c r="F1221" s="375">
        <v>42</v>
      </c>
      <c r="G1221" s="375">
        <v>43</v>
      </c>
      <c r="H1221" s="375">
        <v>49</v>
      </c>
      <c r="I1221" s="375">
        <v>44</v>
      </c>
      <c r="J1221" s="375">
        <v>37</v>
      </c>
      <c r="K1221" s="375">
        <v>43</v>
      </c>
      <c r="L1221" s="375">
        <v>40</v>
      </c>
      <c r="M1221" s="375">
        <v>47</v>
      </c>
      <c r="N1221" s="375">
        <v>37</v>
      </c>
      <c r="O1221" s="375">
        <v>40</v>
      </c>
      <c r="P1221" s="375">
        <v>42</v>
      </c>
      <c r="Q1221" s="375">
        <v>43</v>
      </c>
      <c r="R1221" s="375">
        <v>38</v>
      </c>
      <c r="S1221" s="376">
        <v>44</v>
      </c>
    </row>
    <row r="1222" spans="1:19" ht="12.75" customHeight="1" x14ac:dyDescent="0.2">
      <c r="A1222" s="369">
        <v>2018</v>
      </c>
      <c r="B1222" s="374">
        <v>43221</v>
      </c>
      <c r="C1222" s="375">
        <v>69</v>
      </c>
      <c r="D1222" s="375">
        <v>66</v>
      </c>
      <c r="E1222" s="375">
        <v>74</v>
      </c>
      <c r="F1222" s="375">
        <v>63</v>
      </c>
      <c r="G1222" s="375">
        <v>71</v>
      </c>
      <c r="H1222" s="375">
        <v>72</v>
      </c>
      <c r="I1222" s="375">
        <v>74</v>
      </c>
      <c r="J1222" s="375">
        <v>67</v>
      </c>
      <c r="K1222" s="375">
        <v>72</v>
      </c>
      <c r="L1222" s="375">
        <v>67</v>
      </c>
      <c r="M1222" s="375">
        <v>66</v>
      </c>
      <c r="N1222" s="375">
        <v>66</v>
      </c>
      <c r="O1222" s="375">
        <v>69</v>
      </c>
      <c r="P1222" s="375">
        <v>68</v>
      </c>
      <c r="Q1222" s="375">
        <v>70</v>
      </c>
      <c r="R1222" s="375">
        <v>68</v>
      </c>
      <c r="S1222" s="376">
        <v>72</v>
      </c>
    </row>
    <row r="1223" spans="1:19" ht="12.75" customHeight="1" x14ac:dyDescent="0.2">
      <c r="A1223" s="369">
        <v>2018</v>
      </c>
      <c r="B1223" s="374">
        <v>43222</v>
      </c>
      <c r="C1223" s="375">
        <v>70</v>
      </c>
      <c r="D1223" s="375">
        <v>65</v>
      </c>
      <c r="E1223" s="375">
        <v>65</v>
      </c>
      <c r="F1223" s="375">
        <v>68</v>
      </c>
      <c r="G1223" s="375">
        <v>73</v>
      </c>
      <c r="H1223" s="375">
        <v>74</v>
      </c>
      <c r="I1223" s="375">
        <v>76</v>
      </c>
      <c r="J1223" s="375">
        <v>74</v>
      </c>
      <c r="K1223" s="375">
        <v>72</v>
      </c>
      <c r="L1223" s="375">
        <v>71</v>
      </c>
      <c r="M1223" s="375">
        <v>66</v>
      </c>
      <c r="N1223" s="375">
        <v>70</v>
      </c>
      <c r="O1223" s="375">
        <v>67</v>
      </c>
      <c r="P1223" s="375">
        <v>72</v>
      </c>
      <c r="Q1223" s="375">
        <v>68</v>
      </c>
      <c r="R1223" s="375">
        <v>67</v>
      </c>
      <c r="S1223" s="376">
        <v>70</v>
      </c>
    </row>
    <row r="1224" spans="1:19" ht="12.75" customHeight="1" x14ac:dyDescent="0.2">
      <c r="A1224" s="369">
        <v>2018</v>
      </c>
      <c r="B1224" s="374">
        <v>43223</v>
      </c>
      <c r="C1224" s="375">
        <v>59</v>
      </c>
      <c r="D1224" s="375">
        <v>61</v>
      </c>
      <c r="E1224" s="375">
        <v>61</v>
      </c>
      <c r="F1224" s="375">
        <v>64</v>
      </c>
      <c r="G1224" s="375">
        <v>61</v>
      </c>
      <c r="H1224" s="375">
        <v>63</v>
      </c>
      <c r="I1224" s="375">
        <v>62</v>
      </c>
      <c r="J1224" s="375">
        <v>60</v>
      </c>
      <c r="K1224" s="375">
        <v>63</v>
      </c>
      <c r="L1224" s="375">
        <v>63</v>
      </c>
      <c r="M1224" s="375">
        <v>57</v>
      </c>
      <c r="N1224" s="375">
        <v>53</v>
      </c>
      <c r="O1224" s="375">
        <v>59</v>
      </c>
      <c r="P1224" s="375">
        <v>61</v>
      </c>
      <c r="Q1224" s="375">
        <v>68</v>
      </c>
      <c r="R1224" s="375">
        <v>68</v>
      </c>
      <c r="S1224" s="376">
        <v>66</v>
      </c>
    </row>
    <row r="1225" spans="1:19" ht="12.75" customHeight="1" x14ac:dyDescent="0.2">
      <c r="A1225" s="369">
        <v>2018</v>
      </c>
      <c r="B1225" s="374">
        <v>43224</v>
      </c>
      <c r="C1225" s="375">
        <v>60</v>
      </c>
      <c r="D1225" s="375">
        <v>58</v>
      </c>
      <c r="E1225" s="375">
        <v>55</v>
      </c>
      <c r="F1225" s="375">
        <v>56</v>
      </c>
      <c r="G1225" s="375">
        <v>62</v>
      </c>
      <c r="H1225" s="375">
        <v>60</v>
      </c>
      <c r="I1225" s="375">
        <v>60</v>
      </c>
      <c r="J1225" s="375">
        <v>55</v>
      </c>
      <c r="K1225" s="375">
        <v>62</v>
      </c>
      <c r="L1225" s="375">
        <v>56</v>
      </c>
      <c r="M1225" s="375">
        <v>57</v>
      </c>
      <c r="N1225" s="375">
        <v>44</v>
      </c>
      <c r="O1225" s="375">
        <v>57</v>
      </c>
      <c r="P1225" s="375">
        <v>60</v>
      </c>
      <c r="Q1225" s="375">
        <v>59</v>
      </c>
      <c r="R1225" s="375">
        <v>59</v>
      </c>
      <c r="S1225" s="376">
        <v>64</v>
      </c>
    </row>
    <row r="1226" spans="1:19" ht="12.75" customHeight="1" x14ac:dyDescent="0.2">
      <c r="A1226" s="369">
        <v>2018</v>
      </c>
      <c r="B1226" s="374">
        <v>43225</v>
      </c>
      <c r="C1226" s="375">
        <v>55</v>
      </c>
      <c r="D1226" s="375">
        <v>56</v>
      </c>
      <c r="E1226" s="375">
        <v>54</v>
      </c>
      <c r="F1226" s="375">
        <v>55</v>
      </c>
      <c r="G1226" s="375">
        <v>57</v>
      </c>
      <c r="H1226" s="375">
        <v>55</v>
      </c>
      <c r="I1226" s="375">
        <v>57</v>
      </c>
      <c r="J1226" s="375">
        <v>54</v>
      </c>
      <c r="K1226" s="375">
        <v>56</v>
      </c>
      <c r="L1226" s="375">
        <v>56</v>
      </c>
      <c r="M1226" s="375">
        <v>52</v>
      </c>
      <c r="N1226" s="375">
        <v>49</v>
      </c>
      <c r="O1226" s="375">
        <v>56</v>
      </c>
      <c r="P1226" s="375">
        <v>56</v>
      </c>
      <c r="Q1226" s="375">
        <v>55</v>
      </c>
      <c r="R1226" s="375">
        <v>54</v>
      </c>
      <c r="S1226" s="376">
        <v>55</v>
      </c>
    </row>
    <row r="1227" spans="1:19" ht="12.75" customHeight="1" x14ac:dyDescent="0.2">
      <c r="A1227" s="369">
        <v>2018</v>
      </c>
      <c r="B1227" s="374">
        <v>43226</v>
      </c>
      <c r="C1227" s="375">
        <v>45</v>
      </c>
      <c r="D1227" s="375">
        <v>45</v>
      </c>
      <c r="E1227" s="375">
        <v>46</v>
      </c>
      <c r="F1227" s="375">
        <v>49</v>
      </c>
      <c r="G1227" s="375">
        <v>50</v>
      </c>
      <c r="H1227" s="375">
        <v>49</v>
      </c>
      <c r="I1227" s="375">
        <v>50</v>
      </c>
      <c r="J1227" s="375">
        <v>34</v>
      </c>
      <c r="K1227" s="375">
        <v>44</v>
      </c>
      <c r="L1227" s="375">
        <v>45</v>
      </c>
      <c r="M1227" s="375">
        <v>39</v>
      </c>
      <c r="N1227" s="375">
        <v>39</v>
      </c>
      <c r="O1227" s="375">
        <v>43</v>
      </c>
      <c r="P1227" s="375">
        <v>52</v>
      </c>
      <c r="Q1227" s="375">
        <v>42</v>
      </c>
      <c r="R1227" s="375">
        <v>41</v>
      </c>
      <c r="S1227" s="376">
        <v>43</v>
      </c>
    </row>
    <row r="1228" spans="1:19" ht="12.75" customHeight="1" x14ac:dyDescent="0.2">
      <c r="A1228" s="369">
        <v>2018</v>
      </c>
      <c r="B1228" s="374">
        <v>43227</v>
      </c>
      <c r="C1228" s="375">
        <v>54</v>
      </c>
      <c r="D1228" s="375">
        <v>54</v>
      </c>
      <c r="E1228" s="375">
        <v>56</v>
      </c>
      <c r="F1228" s="375">
        <v>55</v>
      </c>
      <c r="G1228" s="375">
        <v>51</v>
      </c>
      <c r="H1228" s="375">
        <v>57</v>
      </c>
      <c r="I1228" s="375">
        <v>55</v>
      </c>
      <c r="J1228" s="375">
        <v>35</v>
      </c>
      <c r="K1228" s="375">
        <v>52</v>
      </c>
      <c r="L1228" s="375">
        <v>49</v>
      </c>
      <c r="M1228" s="375">
        <v>50</v>
      </c>
      <c r="N1228" s="375">
        <v>43</v>
      </c>
      <c r="O1228" s="375">
        <v>47</v>
      </c>
      <c r="P1228" s="375">
        <v>46</v>
      </c>
      <c r="Q1228" s="375">
        <v>53</v>
      </c>
      <c r="R1228" s="375">
        <v>52</v>
      </c>
      <c r="S1228" s="376">
        <v>53</v>
      </c>
    </row>
    <row r="1229" spans="1:19" ht="12.75" customHeight="1" x14ac:dyDescent="0.2">
      <c r="A1229" s="369">
        <v>2018</v>
      </c>
      <c r="B1229" s="374">
        <v>43228</v>
      </c>
      <c r="C1229" s="375">
        <v>51</v>
      </c>
      <c r="D1229" s="375">
        <v>53</v>
      </c>
      <c r="E1229" s="375">
        <v>56</v>
      </c>
      <c r="F1229" s="375">
        <v>52</v>
      </c>
      <c r="G1229" s="375">
        <v>52</v>
      </c>
      <c r="H1229" s="375">
        <v>53</v>
      </c>
      <c r="I1229" s="375">
        <v>55</v>
      </c>
      <c r="J1229" s="375">
        <v>56</v>
      </c>
      <c r="K1229" s="375">
        <v>54</v>
      </c>
      <c r="L1229" s="375">
        <v>51</v>
      </c>
      <c r="M1229" s="375">
        <v>48</v>
      </c>
      <c r="N1229" s="375">
        <v>44</v>
      </c>
      <c r="O1229" s="375">
        <v>40</v>
      </c>
      <c r="P1229" s="375">
        <v>53</v>
      </c>
      <c r="Q1229" s="375">
        <v>51</v>
      </c>
      <c r="R1229" s="375">
        <v>51</v>
      </c>
      <c r="S1229" s="376">
        <v>51</v>
      </c>
    </row>
    <row r="1230" spans="1:19" ht="12.75" customHeight="1" x14ac:dyDescent="0.2">
      <c r="A1230" s="369">
        <v>2018</v>
      </c>
      <c r="B1230" s="374">
        <v>43229</v>
      </c>
      <c r="C1230" s="375">
        <v>56</v>
      </c>
      <c r="D1230" s="375">
        <v>47</v>
      </c>
      <c r="E1230" s="375">
        <v>49</v>
      </c>
      <c r="F1230" s="375">
        <v>61</v>
      </c>
      <c r="G1230" s="375">
        <v>66</v>
      </c>
      <c r="H1230" s="375">
        <v>60</v>
      </c>
      <c r="I1230" s="375">
        <v>59</v>
      </c>
      <c r="J1230" s="375">
        <v>63</v>
      </c>
      <c r="K1230" s="375">
        <v>67</v>
      </c>
      <c r="L1230" s="375">
        <v>50</v>
      </c>
      <c r="M1230" s="375">
        <v>51</v>
      </c>
      <c r="N1230" s="375">
        <v>41</v>
      </c>
      <c r="O1230" s="375">
        <v>35</v>
      </c>
      <c r="P1230" s="375">
        <v>60</v>
      </c>
      <c r="Q1230" s="375">
        <v>63</v>
      </c>
      <c r="R1230" s="375">
        <v>61</v>
      </c>
      <c r="S1230" s="376">
        <v>65</v>
      </c>
    </row>
    <row r="1231" spans="1:19" ht="12.75" customHeight="1" x14ac:dyDescent="0.2">
      <c r="A1231" s="369">
        <v>2018</v>
      </c>
      <c r="B1231" s="374">
        <v>43230</v>
      </c>
      <c r="C1231" s="375">
        <v>49</v>
      </c>
      <c r="D1231" s="375">
        <v>36</v>
      </c>
      <c r="E1231" s="375">
        <v>43</v>
      </c>
      <c r="F1231" s="375">
        <v>45</v>
      </c>
      <c r="G1231" s="375">
        <v>52</v>
      </c>
      <c r="H1231" s="375">
        <v>50</v>
      </c>
      <c r="I1231" s="375">
        <v>47</v>
      </c>
      <c r="J1231" s="375">
        <v>42</v>
      </c>
      <c r="K1231" s="375">
        <v>51</v>
      </c>
      <c r="L1231" s="375">
        <v>31</v>
      </c>
      <c r="M1231" s="375">
        <v>42</v>
      </c>
      <c r="N1231" s="375">
        <v>31</v>
      </c>
      <c r="O1231" s="375">
        <v>25</v>
      </c>
      <c r="P1231" s="375">
        <v>49</v>
      </c>
      <c r="Q1231" s="375">
        <v>47</v>
      </c>
      <c r="R1231" s="375">
        <v>49</v>
      </c>
      <c r="S1231" s="376">
        <v>54</v>
      </c>
    </row>
    <row r="1232" spans="1:19" ht="12.75" customHeight="1" x14ac:dyDescent="0.2">
      <c r="A1232" s="369">
        <v>2018</v>
      </c>
      <c r="B1232" s="374">
        <v>43231</v>
      </c>
      <c r="C1232" s="375">
        <v>55</v>
      </c>
      <c r="D1232" s="375">
        <v>49</v>
      </c>
      <c r="E1232" s="375">
        <v>57</v>
      </c>
      <c r="F1232" s="375">
        <v>54</v>
      </c>
      <c r="G1232" s="375">
        <v>56</v>
      </c>
      <c r="H1232" s="375">
        <v>55</v>
      </c>
      <c r="I1232" s="375">
        <v>56</v>
      </c>
      <c r="J1232" s="375">
        <v>45</v>
      </c>
      <c r="K1232" s="375">
        <v>52</v>
      </c>
      <c r="L1232" s="375">
        <v>49</v>
      </c>
      <c r="M1232" s="375">
        <v>54</v>
      </c>
      <c r="N1232" s="375">
        <v>48</v>
      </c>
      <c r="O1232" s="375">
        <v>50</v>
      </c>
      <c r="P1232" s="375">
        <v>50</v>
      </c>
      <c r="Q1232" s="375">
        <v>52</v>
      </c>
      <c r="R1232" s="375">
        <v>52</v>
      </c>
      <c r="S1232" s="376">
        <v>52</v>
      </c>
    </row>
    <row r="1233" spans="1:19" ht="12.75" customHeight="1" x14ac:dyDescent="0.2">
      <c r="A1233" s="369">
        <v>2018</v>
      </c>
      <c r="B1233" s="374">
        <v>43232</v>
      </c>
      <c r="C1233" s="375">
        <v>48</v>
      </c>
      <c r="D1233" s="375">
        <v>48</v>
      </c>
      <c r="E1233" s="375">
        <v>57</v>
      </c>
      <c r="F1233" s="375">
        <v>46</v>
      </c>
      <c r="G1233" s="375">
        <v>31</v>
      </c>
      <c r="H1233" s="375">
        <v>49</v>
      </c>
      <c r="I1233" s="375">
        <v>49</v>
      </c>
      <c r="J1233" s="375">
        <v>16</v>
      </c>
      <c r="K1233" s="375">
        <v>37</v>
      </c>
      <c r="L1233" s="375">
        <v>27</v>
      </c>
      <c r="M1233" s="375">
        <v>53</v>
      </c>
      <c r="N1233" s="375">
        <v>48</v>
      </c>
      <c r="O1233" s="375">
        <v>36</v>
      </c>
      <c r="P1233" s="375">
        <v>30</v>
      </c>
      <c r="Q1233" s="375">
        <v>40</v>
      </c>
      <c r="R1233" s="375">
        <v>49</v>
      </c>
      <c r="S1233" s="376">
        <v>37</v>
      </c>
    </row>
    <row r="1234" spans="1:19" ht="12.75" customHeight="1" x14ac:dyDescent="0.2">
      <c r="A1234" s="369">
        <v>2018</v>
      </c>
      <c r="B1234" s="374">
        <v>43233</v>
      </c>
      <c r="C1234" s="375">
        <v>35</v>
      </c>
      <c r="D1234" s="375">
        <v>35</v>
      </c>
      <c r="E1234" s="375">
        <v>45</v>
      </c>
      <c r="F1234" s="375">
        <v>33</v>
      </c>
      <c r="G1234" s="375">
        <v>36</v>
      </c>
      <c r="H1234" s="375">
        <v>31</v>
      </c>
      <c r="I1234" s="375">
        <v>36</v>
      </c>
      <c r="J1234" s="375">
        <v>21</v>
      </c>
      <c r="K1234" s="375">
        <v>30</v>
      </c>
      <c r="L1234" s="375">
        <v>29</v>
      </c>
      <c r="M1234" s="375">
        <v>37</v>
      </c>
      <c r="N1234" s="375">
        <v>36</v>
      </c>
      <c r="O1234" s="375">
        <v>28</v>
      </c>
      <c r="P1234" s="375">
        <v>29</v>
      </c>
      <c r="Q1234" s="375">
        <v>30</v>
      </c>
      <c r="R1234" s="375">
        <v>35</v>
      </c>
      <c r="S1234" s="376">
        <v>30</v>
      </c>
    </row>
    <row r="1235" spans="1:19" ht="12.75" customHeight="1" x14ac:dyDescent="0.2">
      <c r="A1235" s="369">
        <v>2018</v>
      </c>
      <c r="B1235" s="374">
        <v>43234</v>
      </c>
      <c r="C1235" s="375">
        <v>33</v>
      </c>
      <c r="D1235" s="375">
        <v>31</v>
      </c>
      <c r="E1235" s="375">
        <v>42</v>
      </c>
      <c r="F1235" s="375">
        <v>33</v>
      </c>
      <c r="G1235" s="375">
        <v>42</v>
      </c>
      <c r="H1235" s="375">
        <v>37</v>
      </c>
      <c r="I1235" s="375">
        <v>39</v>
      </c>
      <c r="J1235" s="375">
        <v>36</v>
      </c>
      <c r="K1235" s="375">
        <v>39</v>
      </c>
      <c r="L1235" s="375">
        <v>28</v>
      </c>
      <c r="M1235" s="375">
        <v>29</v>
      </c>
      <c r="N1235" s="375">
        <v>31</v>
      </c>
      <c r="O1235" s="375">
        <v>27</v>
      </c>
      <c r="P1235" s="375">
        <v>34</v>
      </c>
      <c r="Q1235" s="375">
        <v>37</v>
      </c>
      <c r="R1235" s="375">
        <v>37</v>
      </c>
      <c r="S1235" s="376">
        <v>39</v>
      </c>
    </row>
    <row r="1236" spans="1:19" ht="12.75" customHeight="1" x14ac:dyDescent="0.2">
      <c r="A1236" s="369">
        <v>2018</v>
      </c>
      <c r="B1236" s="374">
        <v>43235</v>
      </c>
      <c r="C1236" s="375">
        <v>52</v>
      </c>
      <c r="D1236" s="375">
        <v>58</v>
      </c>
      <c r="E1236" s="375">
        <v>44</v>
      </c>
      <c r="F1236" s="375">
        <v>49</v>
      </c>
      <c r="G1236" s="375">
        <v>52</v>
      </c>
      <c r="H1236" s="375">
        <v>50</v>
      </c>
      <c r="I1236" s="375">
        <v>52</v>
      </c>
      <c r="J1236" s="375">
        <v>53</v>
      </c>
      <c r="K1236" s="375">
        <v>56</v>
      </c>
      <c r="L1236" s="375">
        <v>56</v>
      </c>
      <c r="M1236" s="375">
        <v>44</v>
      </c>
      <c r="N1236" s="375">
        <v>43</v>
      </c>
      <c r="O1236" s="375">
        <v>56</v>
      </c>
      <c r="P1236" s="375">
        <v>51</v>
      </c>
      <c r="Q1236" s="375">
        <v>57</v>
      </c>
      <c r="R1236" s="375">
        <v>59</v>
      </c>
      <c r="S1236" s="376">
        <v>64</v>
      </c>
    </row>
    <row r="1237" spans="1:19" ht="12.75" customHeight="1" x14ac:dyDescent="0.2">
      <c r="A1237" s="369">
        <v>2018</v>
      </c>
      <c r="B1237" s="374">
        <v>43236</v>
      </c>
      <c r="C1237" s="375">
        <v>31</v>
      </c>
      <c r="D1237" s="375">
        <v>34</v>
      </c>
      <c r="E1237" s="375">
        <v>41</v>
      </c>
      <c r="F1237" s="375">
        <v>29</v>
      </c>
      <c r="G1237" s="375">
        <v>33</v>
      </c>
      <c r="H1237" s="375">
        <v>27</v>
      </c>
      <c r="I1237" s="375">
        <v>39</v>
      </c>
      <c r="J1237" s="375" t="s">
        <v>71</v>
      </c>
      <c r="K1237" s="375">
        <v>40</v>
      </c>
      <c r="L1237" s="375">
        <v>31</v>
      </c>
      <c r="M1237" s="375">
        <v>32</v>
      </c>
      <c r="N1237" s="375">
        <v>41</v>
      </c>
      <c r="O1237" s="375">
        <v>24</v>
      </c>
      <c r="P1237" s="375">
        <v>37</v>
      </c>
      <c r="Q1237" s="375">
        <v>35</v>
      </c>
      <c r="R1237" s="375">
        <v>41</v>
      </c>
      <c r="S1237" s="376">
        <v>37</v>
      </c>
    </row>
    <row r="1238" spans="1:19" ht="12.75" customHeight="1" x14ac:dyDescent="0.2">
      <c r="A1238" s="369">
        <v>2018</v>
      </c>
      <c r="B1238" s="374">
        <v>43237</v>
      </c>
      <c r="C1238" s="375">
        <v>24</v>
      </c>
      <c r="D1238" s="375">
        <v>14</v>
      </c>
      <c r="E1238" s="375">
        <v>34</v>
      </c>
      <c r="F1238" s="375">
        <v>18</v>
      </c>
      <c r="G1238" s="375">
        <v>29</v>
      </c>
      <c r="H1238" s="375">
        <v>20</v>
      </c>
      <c r="I1238" s="375">
        <v>27</v>
      </c>
      <c r="J1238" s="375">
        <v>27</v>
      </c>
      <c r="K1238" s="375">
        <v>28</v>
      </c>
      <c r="L1238" s="375">
        <v>25</v>
      </c>
      <c r="M1238" s="375">
        <v>23</v>
      </c>
      <c r="N1238" s="375">
        <v>23</v>
      </c>
      <c r="O1238" s="375">
        <v>22</v>
      </c>
      <c r="P1238" s="375">
        <v>29</v>
      </c>
      <c r="Q1238" s="375">
        <v>19</v>
      </c>
      <c r="R1238" s="375">
        <v>14</v>
      </c>
      <c r="S1238" s="376">
        <v>24</v>
      </c>
    </row>
    <row r="1239" spans="1:19" ht="12.75" customHeight="1" x14ac:dyDescent="0.2">
      <c r="A1239" s="369">
        <v>2018</v>
      </c>
      <c r="B1239" s="374">
        <v>43238</v>
      </c>
      <c r="C1239" s="375">
        <v>32</v>
      </c>
      <c r="D1239" s="375">
        <v>33</v>
      </c>
      <c r="E1239" s="375">
        <v>35</v>
      </c>
      <c r="F1239" s="375">
        <v>34</v>
      </c>
      <c r="G1239" s="375">
        <v>39</v>
      </c>
      <c r="H1239" s="375">
        <v>34</v>
      </c>
      <c r="I1239" s="375">
        <v>37</v>
      </c>
      <c r="J1239" s="375">
        <v>33</v>
      </c>
      <c r="K1239" s="375">
        <v>35</v>
      </c>
      <c r="L1239" s="375">
        <v>38</v>
      </c>
      <c r="M1239" s="375">
        <v>30</v>
      </c>
      <c r="N1239" s="375">
        <v>34</v>
      </c>
      <c r="O1239" s="375">
        <v>33</v>
      </c>
      <c r="P1239" s="375">
        <v>39</v>
      </c>
      <c r="Q1239" s="375">
        <v>37</v>
      </c>
      <c r="R1239" s="375">
        <v>35</v>
      </c>
      <c r="S1239" s="376">
        <v>37</v>
      </c>
    </row>
    <row r="1240" spans="1:19" ht="12.75" customHeight="1" x14ac:dyDescent="0.2">
      <c r="A1240" s="369">
        <v>2018</v>
      </c>
      <c r="B1240" s="374">
        <v>43239</v>
      </c>
      <c r="C1240" s="375">
        <v>28</v>
      </c>
      <c r="D1240" s="375">
        <v>27</v>
      </c>
      <c r="E1240" s="375">
        <v>33</v>
      </c>
      <c r="F1240" s="375">
        <v>28</v>
      </c>
      <c r="G1240" s="375">
        <v>32</v>
      </c>
      <c r="H1240" s="375">
        <v>28</v>
      </c>
      <c r="I1240" s="375">
        <v>31</v>
      </c>
      <c r="J1240" s="375">
        <v>21</v>
      </c>
      <c r="K1240" s="375">
        <v>27</v>
      </c>
      <c r="L1240" s="375">
        <v>32</v>
      </c>
      <c r="M1240" s="375">
        <v>27</v>
      </c>
      <c r="N1240" s="375">
        <v>28</v>
      </c>
      <c r="O1240" s="375">
        <v>28</v>
      </c>
      <c r="P1240" s="375">
        <v>30</v>
      </c>
      <c r="Q1240" s="375">
        <v>30</v>
      </c>
      <c r="R1240" s="375">
        <v>30</v>
      </c>
      <c r="S1240" s="376">
        <v>26</v>
      </c>
    </row>
    <row r="1241" spans="1:19" ht="12.75" customHeight="1" x14ac:dyDescent="0.2">
      <c r="A1241" s="369">
        <v>2018</v>
      </c>
      <c r="B1241" s="374">
        <v>43240</v>
      </c>
      <c r="C1241" s="375">
        <v>38</v>
      </c>
      <c r="D1241" s="375">
        <v>37</v>
      </c>
      <c r="E1241" s="375">
        <v>34</v>
      </c>
      <c r="F1241" s="375">
        <v>38</v>
      </c>
      <c r="G1241" s="375">
        <v>36</v>
      </c>
      <c r="H1241" s="375">
        <v>41</v>
      </c>
      <c r="I1241" s="375">
        <v>43</v>
      </c>
      <c r="J1241" s="375">
        <v>31</v>
      </c>
      <c r="K1241" s="375">
        <v>37</v>
      </c>
      <c r="L1241" s="375">
        <v>37</v>
      </c>
      <c r="M1241" s="375">
        <v>35</v>
      </c>
      <c r="N1241" s="375">
        <v>35</v>
      </c>
      <c r="O1241" s="375">
        <v>37</v>
      </c>
      <c r="P1241" s="375">
        <v>33</v>
      </c>
      <c r="Q1241" s="375">
        <v>38</v>
      </c>
      <c r="R1241" s="375">
        <v>38</v>
      </c>
      <c r="S1241" s="376">
        <v>40</v>
      </c>
    </row>
    <row r="1242" spans="1:19" ht="12.75" customHeight="1" x14ac:dyDescent="0.2">
      <c r="A1242" s="369">
        <v>2018</v>
      </c>
      <c r="B1242" s="374">
        <v>43241</v>
      </c>
      <c r="C1242" s="375">
        <v>48</v>
      </c>
      <c r="D1242" s="375">
        <v>53</v>
      </c>
      <c r="E1242" s="375">
        <v>45</v>
      </c>
      <c r="F1242" s="375">
        <v>61</v>
      </c>
      <c r="G1242" s="375">
        <v>51</v>
      </c>
      <c r="H1242" s="375">
        <v>65</v>
      </c>
      <c r="I1242" s="375">
        <v>49</v>
      </c>
      <c r="J1242" s="375">
        <v>47</v>
      </c>
      <c r="K1242" s="375">
        <v>50</v>
      </c>
      <c r="L1242" s="375">
        <v>53</v>
      </c>
      <c r="M1242" s="375">
        <v>49</v>
      </c>
      <c r="N1242" s="375">
        <v>38</v>
      </c>
      <c r="O1242" s="375">
        <v>50</v>
      </c>
      <c r="P1242" s="375">
        <v>51</v>
      </c>
      <c r="Q1242" s="375">
        <v>53</v>
      </c>
      <c r="R1242" s="375">
        <v>57</v>
      </c>
      <c r="S1242" s="376">
        <v>50</v>
      </c>
    </row>
    <row r="1243" spans="1:19" ht="12.75" customHeight="1" x14ac:dyDescent="0.2">
      <c r="A1243" s="369">
        <v>2018</v>
      </c>
      <c r="B1243" s="374">
        <v>43242</v>
      </c>
      <c r="C1243" s="375">
        <v>34</v>
      </c>
      <c r="D1243" s="375">
        <v>31</v>
      </c>
      <c r="E1243" s="375">
        <v>40</v>
      </c>
      <c r="F1243" s="375">
        <v>30</v>
      </c>
      <c r="G1243" s="375">
        <v>39</v>
      </c>
      <c r="H1243" s="375">
        <v>30</v>
      </c>
      <c r="I1243" s="375">
        <v>33</v>
      </c>
      <c r="J1243" s="375">
        <v>27</v>
      </c>
      <c r="K1243" s="375">
        <v>26</v>
      </c>
      <c r="L1243" s="375">
        <v>29</v>
      </c>
      <c r="M1243" s="375">
        <v>32</v>
      </c>
      <c r="N1243" s="375">
        <v>34</v>
      </c>
      <c r="O1243" s="375">
        <v>20</v>
      </c>
      <c r="P1243" s="375">
        <v>34</v>
      </c>
      <c r="Q1243" s="375">
        <v>30</v>
      </c>
      <c r="R1243" s="375">
        <v>29</v>
      </c>
      <c r="S1243" s="376">
        <v>33</v>
      </c>
    </row>
    <row r="1244" spans="1:19" ht="12.75" customHeight="1" x14ac:dyDescent="0.2">
      <c r="A1244" s="369">
        <v>2018</v>
      </c>
      <c r="B1244" s="374">
        <v>43243</v>
      </c>
      <c r="C1244" s="375">
        <v>45</v>
      </c>
      <c r="D1244" s="375">
        <v>38</v>
      </c>
      <c r="E1244" s="375">
        <v>40</v>
      </c>
      <c r="F1244" s="375">
        <v>46</v>
      </c>
      <c r="G1244" s="375">
        <v>42</v>
      </c>
      <c r="H1244" s="375">
        <v>46</v>
      </c>
      <c r="I1244" s="375">
        <v>45</v>
      </c>
      <c r="J1244" s="375">
        <v>35</v>
      </c>
      <c r="K1244" s="375">
        <v>40</v>
      </c>
      <c r="L1244" s="375">
        <v>42</v>
      </c>
      <c r="M1244" s="375">
        <v>42</v>
      </c>
      <c r="N1244" s="375">
        <v>40</v>
      </c>
      <c r="O1244" s="375">
        <v>39</v>
      </c>
      <c r="P1244" s="375">
        <v>42</v>
      </c>
      <c r="Q1244" s="375">
        <v>41</v>
      </c>
      <c r="R1244" s="375">
        <v>39</v>
      </c>
      <c r="S1244" s="376">
        <v>43</v>
      </c>
    </row>
    <row r="1245" spans="1:19" ht="12.75" customHeight="1" x14ac:dyDescent="0.2">
      <c r="A1245" s="369">
        <v>2018</v>
      </c>
      <c r="B1245" s="374">
        <v>43244</v>
      </c>
      <c r="C1245" s="375">
        <v>58</v>
      </c>
      <c r="D1245" s="375">
        <v>67</v>
      </c>
      <c r="E1245" s="375">
        <v>50</v>
      </c>
      <c r="F1245" s="375">
        <v>63</v>
      </c>
      <c r="G1245" s="375">
        <v>55</v>
      </c>
      <c r="H1245" s="375">
        <v>68</v>
      </c>
      <c r="I1245" s="375">
        <v>63</v>
      </c>
      <c r="J1245" s="375">
        <v>49</v>
      </c>
      <c r="K1245" s="375">
        <v>56</v>
      </c>
      <c r="L1245" s="375">
        <v>65</v>
      </c>
      <c r="M1245" s="375">
        <v>58</v>
      </c>
      <c r="N1245" s="375">
        <v>64</v>
      </c>
      <c r="O1245" s="375">
        <v>55</v>
      </c>
      <c r="P1245" s="375">
        <v>47</v>
      </c>
      <c r="Q1245" s="375">
        <v>54</v>
      </c>
      <c r="R1245" s="375">
        <v>55</v>
      </c>
      <c r="S1245" s="376" t="s">
        <v>71</v>
      </c>
    </row>
    <row r="1246" spans="1:19" ht="12.75" customHeight="1" x14ac:dyDescent="0.2">
      <c r="A1246" s="369">
        <v>2018</v>
      </c>
      <c r="B1246" s="374">
        <v>43245</v>
      </c>
      <c r="C1246" s="375">
        <v>54</v>
      </c>
      <c r="D1246" s="375">
        <v>65</v>
      </c>
      <c r="E1246" s="375">
        <v>43</v>
      </c>
      <c r="F1246" s="375">
        <v>62</v>
      </c>
      <c r="G1246" s="375">
        <v>68</v>
      </c>
      <c r="H1246" s="375">
        <v>61</v>
      </c>
      <c r="I1246" s="375">
        <v>62</v>
      </c>
      <c r="J1246" s="375">
        <v>61</v>
      </c>
      <c r="K1246" s="375">
        <v>65</v>
      </c>
      <c r="L1246" s="375">
        <v>65</v>
      </c>
      <c r="M1246" s="375">
        <v>53</v>
      </c>
      <c r="N1246" s="375">
        <v>59</v>
      </c>
      <c r="O1246" s="375">
        <v>63</v>
      </c>
      <c r="P1246" s="375">
        <v>64</v>
      </c>
      <c r="Q1246" s="375">
        <v>72</v>
      </c>
      <c r="R1246" s="375">
        <v>71</v>
      </c>
      <c r="S1246" s="376" t="s">
        <v>71</v>
      </c>
    </row>
    <row r="1247" spans="1:19" ht="12.75" customHeight="1" x14ac:dyDescent="0.2">
      <c r="A1247" s="369">
        <v>2018</v>
      </c>
      <c r="B1247" s="374">
        <v>43246</v>
      </c>
      <c r="C1247" s="375">
        <v>47</v>
      </c>
      <c r="D1247" s="375">
        <v>58</v>
      </c>
      <c r="E1247" s="375">
        <v>31</v>
      </c>
      <c r="F1247" s="375">
        <v>61</v>
      </c>
      <c r="G1247" s="375">
        <v>66</v>
      </c>
      <c r="H1247" s="375">
        <v>59</v>
      </c>
      <c r="I1247" s="375">
        <v>61</v>
      </c>
      <c r="J1247" s="375">
        <v>62</v>
      </c>
      <c r="K1247" s="375">
        <v>54</v>
      </c>
      <c r="L1247" s="375">
        <v>65</v>
      </c>
      <c r="M1247" s="375">
        <v>43</v>
      </c>
      <c r="N1247" s="375">
        <v>46</v>
      </c>
      <c r="O1247" s="375">
        <v>60</v>
      </c>
      <c r="P1247" s="375">
        <v>64</v>
      </c>
      <c r="Q1247" s="375">
        <v>60</v>
      </c>
      <c r="R1247" s="375">
        <v>50</v>
      </c>
      <c r="S1247" s="376" t="s">
        <v>71</v>
      </c>
    </row>
    <row r="1248" spans="1:19" ht="12.75" customHeight="1" x14ac:dyDescent="0.2">
      <c r="A1248" s="369">
        <v>2018</v>
      </c>
      <c r="B1248" s="374">
        <v>43247</v>
      </c>
      <c r="C1248" s="375">
        <v>33</v>
      </c>
      <c r="D1248" s="375">
        <v>44</v>
      </c>
      <c r="E1248" s="375">
        <v>26</v>
      </c>
      <c r="F1248" s="375">
        <v>37</v>
      </c>
      <c r="G1248" s="375">
        <v>48</v>
      </c>
      <c r="H1248" s="375">
        <v>37</v>
      </c>
      <c r="I1248" s="375">
        <v>39</v>
      </c>
      <c r="J1248" s="375">
        <v>36</v>
      </c>
      <c r="K1248" s="375">
        <v>41</v>
      </c>
      <c r="L1248" s="375">
        <v>48</v>
      </c>
      <c r="M1248" s="375">
        <v>25</v>
      </c>
      <c r="N1248" s="375">
        <v>42</v>
      </c>
      <c r="O1248" s="375">
        <v>44</v>
      </c>
      <c r="P1248" s="375">
        <v>44</v>
      </c>
      <c r="Q1248" s="375">
        <v>41</v>
      </c>
      <c r="R1248" s="375">
        <v>41</v>
      </c>
      <c r="S1248" s="376" t="s">
        <v>71</v>
      </c>
    </row>
    <row r="1249" spans="1:19" ht="12.75" customHeight="1" x14ac:dyDescent="0.2">
      <c r="A1249" s="369">
        <v>2018</v>
      </c>
      <c r="B1249" s="374">
        <v>43248</v>
      </c>
      <c r="C1249" s="375">
        <v>23</v>
      </c>
      <c r="D1249" s="375">
        <v>25</v>
      </c>
      <c r="E1249" s="375">
        <v>21</v>
      </c>
      <c r="F1249" s="375">
        <v>26</v>
      </c>
      <c r="G1249" s="375">
        <v>28</v>
      </c>
      <c r="H1249" s="375">
        <v>26</v>
      </c>
      <c r="I1249" s="375">
        <v>25</v>
      </c>
      <c r="J1249" s="375">
        <v>23</v>
      </c>
      <c r="K1249" s="375">
        <v>29</v>
      </c>
      <c r="L1249" s="375">
        <v>25</v>
      </c>
      <c r="M1249" s="375">
        <v>20</v>
      </c>
      <c r="N1249" s="375">
        <v>27</v>
      </c>
      <c r="O1249" s="375">
        <v>26</v>
      </c>
      <c r="P1249" s="375">
        <v>31</v>
      </c>
      <c r="Q1249" s="375">
        <v>30</v>
      </c>
      <c r="R1249" s="375">
        <v>30</v>
      </c>
      <c r="S1249" s="376" t="s">
        <v>71</v>
      </c>
    </row>
    <row r="1250" spans="1:19" ht="12.75" customHeight="1" x14ac:dyDescent="0.2">
      <c r="A1250" s="369">
        <v>2018</v>
      </c>
      <c r="B1250" s="374">
        <v>43249</v>
      </c>
      <c r="C1250" s="375">
        <v>30</v>
      </c>
      <c r="D1250" s="375">
        <v>72</v>
      </c>
      <c r="E1250" s="375">
        <v>24</v>
      </c>
      <c r="F1250" s="375">
        <v>47</v>
      </c>
      <c r="G1250" s="375">
        <v>66</v>
      </c>
      <c r="H1250" s="375">
        <v>40</v>
      </c>
      <c r="I1250" s="375">
        <v>53</v>
      </c>
      <c r="J1250" s="375">
        <v>43</v>
      </c>
      <c r="K1250" s="375">
        <v>57</v>
      </c>
      <c r="L1250" s="375">
        <v>74</v>
      </c>
      <c r="M1250" s="375">
        <v>20</v>
      </c>
      <c r="N1250" s="375">
        <v>37</v>
      </c>
      <c r="O1250" s="375">
        <v>74</v>
      </c>
      <c r="P1250" s="375">
        <v>75</v>
      </c>
      <c r="Q1250" s="375">
        <v>58</v>
      </c>
      <c r="R1250" s="375">
        <v>69</v>
      </c>
      <c r="S1250" s="376" t="s">
        <v>71</v>
      </c>
    </row>
    <row r="1251" spans="1:19" ht="12.75" customHeight="1" x14ac:dyDescent="0.2">
      <c r="A1251" s="369">
        <v>2018</v>
      </c>
      <c r="B1251" s="374">
        <v>43250</v>
      </c>
      <c r="C1251" s="375">
        <v>26</v>
      </c>
      <c r="D1251" s="375">
        <v>37</v>
      </c>
      <c r="E1251" s="375">
        <v>26</v>
      </c>
      <c r="F1251" s="375">
        <v>27</v>
      </c>
      <c r="G1251" s="375">
        <v>33</v>
      </c>
      <c r="H1251" s="375">
        <v>27</v>
      </c>
      <c r="I1251" s="375">
        <v>28</v>
      </c>
      <c r="J1251" s="375">
        <v>32</v>
      </c>
      <c r="K1251" s="375">
        <v>25</v>
      </c>
      <c r="L1251" s="375">
        <v>37</v>
      </c>
      <c r="M1251" s="375">
        <v>25</v>
      </c>
      <c r="N1251" s="375">
        <v>34</v>
      </c>
      <c r="O1251" s="375">
        <v>27</v>
      </c>
      <c r="P1251" s="375">
        <v>42</v>
      </c>
      <c r="Q1251" s="375">
        <v>27</v>
      </c>
      <c r="R1251" s="375">
        <v>31</v>
      </c>
      <c r="S1251" s="376" t="s">
        <v>71</v>
      </c>
    </row>
    <row r="1252" spans="1:19" ht="12.75" customHeight="1" x14ac:dyDescent="0.2">
      <c r="A1252" s="369">
        <v>2018</v>
      </c>
      <c r="B1252" s="374">
        <v>43251</v>
      </c>
      <c r="C1252" s="375">
        <v>20</v>
      </c>
      <c r="D1252" s="375">
        <v>28</v>
      </c>
      <c r="E1252" s="375">
        <v>21</v>
      </c>
      <c r="F1252" s="375">
        <v>20</v>
      </c>
      <c r="G1252" s="375">
        <v>21</v>
      </c>
      <c r="H1252" s="375">
        <v>22</v>
      </c>
      <c r="I1252" s="375">
        <v>23</v>
      </c>
      <c r="J1252" s="375">
        <v>16</v>
      </c>
      <c r="K1252" s="375">
        <v>19</v>
      </c>
      <c r="L1252" s="375">
        <v>20</v>
      </c>
      <c r="M1252" s="375">
        <v>18</v>
      </c>
      <c r="N1252" s="375">
        <v>30</v>
      </c>
      <c r="O1252" s="375">
        <v>15</v>
      </c>
      <c r="P1252" s="375">
        <v>24</v>
      </c>
      <c r="Q1252" s="375">
        <v>20</v>
      </c>
      <c r="R1252" s="375">
        <v>25</v>
      </c>
      <c r="S1252" s="376" t="s">
        <v>71</v>
      </c>
    </row>
    <row r="1253" spans="1:19" ht="12.75" customHeight="1" x14ac:dyDescent="0.2">
      <c r="A1253" s="369">
        <v>2018</v>
      </c>
      <c r="B1253" s="374">
        <v>43252</v>
      </c>
      <c r="C1253" s="375">
        <v>40</v>
      </c>
      <c r="D1253" s="375">
        <v>29</v>
      </c>
      <c r="E1253" s="375">
        <v>27</v>
      </c>
      <c r="F1253" s="375">
        <v>51</v>
      </c>
      <c r="G1253" s="375">
        <v>42</v>
      </c>
      <c r="H1253" s="375">
        <v>50</v>
      </c>
      <c r="I1253" s="375">
        <v>50</v>
      </c>
      <c r="J1253" s="375">
        <v>36</v>
      </c>
      <c r="K1253" s="375">
        <v>41</v>
      </c>
      <c r="L1253" s="375">
        <v>28</v>
      </c>
      <c r="M1253" s="375">
        <v>32</v>
      </c>
      <c r="N1253" s="375">
        <v>29</v>
      </c>
      <c r="O1253" s="375">
        <v>31</v>
      </c>
      <c r="P1253" s="375">
        <v>42</v>
      </c>
      <c r="Q1253" s="375">
        <v>49</v>
      </c>
      <c r="R1253" s="375">
        <v>45</v>
      </c>
      <c r="S1253" s="376" t="s">
        <v>71</v>
      </c>
    </row>
    <row r="1254" spans="1:19" ht="12.75" customHeight="1" x14ac:dyDescent="0.2">
      <c r="A1254" s="369">
        <v>2018</v>
      </c>
      <c r="B1254" s="374">
        <v>43253</v>
      </c>
      <c r="C1254" s="375">
        <v>44</v>
      </c>
      <c r="D1254" s="375">
        <v>55</v>
      </c>
      <c r="E1254" s="375">
        <v>39</v>
      </c>
      <c r="F1254" s="375">
        <v>53</v>
      </c>
      <c r="G1254" s="375">
        <v>46</v>
      </c>
      <c r="H1254" s="375">
        <v>52</v>
      </c>
      <c r="I1254" s="375">
        <v>53</v>
      </c>
      <c r="J1254" s="375">
        <v>31</v>
      </c>
      <c r="K1254" s="375">
        <v>42</v>
      </c>
      <c r="L1254" s="375">
        <v>49</v>
      </c>
      <c r="M1254" s="375">
        <v>41</v>
      </c>
      <c r="N1254" s="375">
        <v>68</v>
      </c>
      <c r="O1254" s="375">
        <v>50</v>
      </c>
      <c r="P1254" s="375">
        <v>41</v>
      </c>
      <c r="Q1254" s="375">
        <v>42</v>
      </c>
      <c r="R1254" s="375">
        <v>45</v>
      </c>
      <c r="S1254" s="376" t="s">
        <v>71</v>
      </c>
    </row>
    <row r="1255" spans="1:19" ht="12.75" customHeight="1" x14ac:dyDescent="0.2">
      <c r="A1255" s="369">
        <v>2018</v>
      </c>
      <c r="B1255" s="374">
        <v>43254</v>
      </c>
      <c r="C1255" s="375">
        <v>26</v>
      </c>
      <c r="D1255" s="375">
        <v>26</v>
      </c>
      <c r="E1255" s="375">
        <v>22</v>
      </c>
      <c r="F1255" s="375">
        <v>26</v>
      </c>
      <c r="G1255" s="375">
        <v>25</v>
      </c>
      <c r="H1255" s="375">
        <v>26</v>
      </c>
      <c r="I1255" s="375">
        <v>27</v>
      </c>
      <c r="J1255" s="375">
        <v>20</v>
      </c>
      <c r="K1255" s="375">
        <v>27</v>
      </c>
      <c r="L1255" s="375">
        <v>26</v>
      </c>
      <c r="M1255" s="375">
        <v>23</v>
      </c>
      <c r="N1255" s="375">
        <v>27</v>
      </c>
      <c r="O1255" s="375">
        <v>23</v>
      </c>
      <c r="P1255" s="375">
        <v>26</v>
      </c>
      <c r="Q1255" s="375">
        <v>27</v>
      </c>
      <c r="R1255" s="375">
        <v>27</v>
      </c>
      <c r="S1255" s="376">
        <v>24</v>
      </c>
    </row>
    <row r="1256" spans="1:19" ht="12.75" customHeight="1" x14ac:dyDescent="0.2">
      <c r="A1256" s="369">
        <v>2018</v>
      </c>
      <c r="B1256" s="374">
        <v>43255</v>
      </c>
      <c r="C1256" s="375">
        <v>36</v>
      </c>
      <c r="D1256" s="375">
        <v>29</v>
      </c>
      <c r="E1256" s="375">
        <v>28</v>
      </c>
      <c r="F1256" s="375">
        <v>34</v>
      </c>
      <c r="G1256" s="375">
        <v>33</v>
      </c>
      <c r="H1256" s="375">
        <v>36</v>
      </c>
      <c r="I1256" s="375">
        <v>36</v>
      </c>
      <c r="J1256" s="375">
        <v>27</v>
      </c>
      <c r="K1256" s="375">
        <v>35</v>
      </c>
      <c r="L1256" s="375">
        <v>34</v>
      </c>
      <c r="M1256" s="375">
        <v>34</v>
      </c>
      <c r="N1256" s="375">
        <v>33</v>
      </c>
      <c r="O1256" s="375">
        <v>27</v>
      </c>
      <c r="P1256" s="375">
        <v>27</v>
      </c>
      <c r="Q1256" s="375">
        <v>34</v>
      </c>
      <c r="R1256" s="375">
        <v>34</v>
      </c>
      <c r="S1256" s="376">
        <v>36</v>
      </c>
    </row>
    <row r="1257" spans="1:19" ht="12.75" customHeight="1" x14ac:dyDescent="0.2">
      <c r="A1257" s="369">
        <v>2018</v>
      </c>
      <c r="B1257" s="374">
        <v>43256</v>
      </c>
      <c r="C1257" s="375">
        <v>51</v>
      </c>
      <c r="D1257" s="375">
        <v>43</v>
      </c>
      <c r="E1257" s="375">
        <v>50</v>
      </c>
      <c r="F1257" s="375">
        <v>50</v>
      </c>
      <c r="G1257" s="375">
        <v>47</v>
      </c>
      <c r="H1257" s="375">
        <v>55</v>
      </c>
      <c r="I1257" s="375">
        <v>56</v>
      </c>
      <c r="J1257" s="375">
        <v>39</v>
      </c>
      <c r="K1257" s="375">
        <v>50</v>
      </c>
      <c r="L1257" s="375">
        <v>44</v>
      </c>
      <c r="M1257" s="375">
        <v>51</v>
      </c>
      <c r="N1257" s="375">
        <v>51</v>
      </c>
      <c r="O1257" s="375">
        <v>46</v>
      </c>
      <c r="P1257" s="375">
        <v>39</v>
      </c>
      <c r="Q1257" s="375">
        <v>53</v>
      </c>
      <c r="R1257" s="375">
        <v>50</v>
      </c>
      <c r="S1257" s="376">
        <v>54</v>
      </c>
    </row>
    <row r="1258" spans="1:19" ht="12.75" customHeight="1" x14ac:dyDescent="0.2">
      <c r="A1258" s="369">
        <v>2018</v>
      </c>
      <c r="B1258" s="374">
        <v>43257</v>
      </c>
      <c r="C1258" s="375">
        <v>32</v>
      </c>
      <c r="D1258" s="375">
        <v>11</v>
      </c>
      <c r="E1258" s="375">
        <v>29</v>
      </c>
      <c r="F1258" s="375">
        <v>34</v>
      </c>
      <c r="G1258" s="375">
        <v>36</v>
      </c>
      <c r="H1258" s="375">
        <v>35</v>
      </c>
      <c r="I1258" s="375">
        <v>31</v>
      </c>
      <c r="J1258" s="375">
        <v>28</v>
      </c>
      <c r="K1258" s="375">
        <v>33</v>
      </c>
      <c r="L1258" s="375">
        <v>31</v>
      </c>
      <c r="M1258" s="375">
        <v>25</v>
      </c>
      <c r="N1258" s="375">
        <v>30</v>
      </c>
      <c r="O1258" s="375">
        <v>29</v>
      </c>
      <c r="P1258" s="375">
        <v>30</v>
      </c>
      <c r="Q1258" s="375">
        <v>33</v>
      </c>
      <c r="R1258" s="375">
        <v>30</v>
      </c>
      <c r="S1258" s="376">
        <v>35</v>
      </c>
    </row>
    <row r="1259" spans="1:19" ht="12.75" customHeight="1" x14ac:dyDescent="0.2">
      <c r="A1259" s="369">
        <v>2018</v>
      </c>
      <c r="B1259" s="374">
        <v>43258</v>
      </c>
      <c r="C1259" s="375">
        <v>34</v>
      </c>
      <c r="D1259" s="375" t="s">
        <v>71</v>
      </c>
      <c r="E1259" s="375">
        <v>31</v>
      </c>
      <c r="F1259" s="375">
        <v>43</v>
      </c>
      <c r="G1259" s="375">
        <v>45</v>
      </c>
      <c r="H1259" s="375">
        <v>43</v>
      </c>
      <c r="I1259" s="375">
        <v>32</v>
      </c>
      <c r="J1259" s="375">
        <v>42</v>
      </c>
      <c r="K1259" s="375">
        <v>44</v>
      </c>
      <c r="L1259" s="375">
        <v>31</v>
      </c>
      <c r="M1259" s="375">
        <v>38</v>
      </c>
      <c r="N1259" s="375">
        <v>32</v>
      </c>
      <c r="O1259" s="375">
        <v>24</v>
      </c>
      <c r="P1259" s="375">
        <v>35</v>
      </c>
      <c r="Q1259" s="375">
        <v>37</v>
      </c>
      <c r="R1259" s="375">
        <v>36</v>
      </c>
      <c r="S1259" s="376">
        <v>45</v>
      </c>
    </row>
    <row r="1260" spans="1:19" ht="12.75" customHeight="1" x14ac:dyDescent="0.2">
      <c r="A1260" s="369">
        <v>2018</v>
      </c>
      <c r="B1260" s="374">
        <v>43259</v>
      </c>
      <c r="C1260" s="375">
        <v>47</v>
      </c>
      <c r="D1260" s="375">
        <v>51</v>
      </c>
      <c r="E1260" s="375">
        <v>38</v>
      </c>
      <c r="F1260" s="375">
        <v>50</v>
      </c>
      <c r="G1260" s="375">
        <v>62</v>
      </c>
      <c r="H1260" s="375">
        <v>50</v>
      </c>
      <c r="I1260" s="375">
        <v>58</v>
      </c>
      <c r="J1260" s="375">
        <v>53</v>
      </c>
      <c r="K1260" s="375">
        <v>55</v>
      </c>
      <c r="L1260" s="375">
        <v>56</v>
      </c>
      <c r="M1260" s="375">
        <v>41</v>
      </c>
      <c r="N1260" s="375">
        <v>40</v>
      </c>
      <c r="O1260" s="375">
        <v>59</v>
      </c>
      <c r="P1260" s="375">
        <v>55</v>
      </c>
      <c r="Q1260" s="375">
        <v>59</v>
      </c>
      <c r="R1260" s="375">
        <v>57</v>
      </c>
      <c r="S1260" s="376">
        <v>59</v>
      </c>
    </row>
    <row r="1261" spans="1:19" ht="12.75" customHeight="1" x14ac:dyDescent="0.2">
      <c r="A1261" s="369">
        <v>2018</v>
      </c>
      <c r="B1261" s="374">
        <v>43260</v>
      </c>
      <c r="C1261" s="375">
        <v>54</v>
      </c>
      <c r="D1261" s="375">
        <v>69</v>
      </c>
      <c r="E1261" s="375">
        <v>51</v>
      </c>
      <c r="F1261" s="375">
        <v>66</v>
      </c>
      <c r="G1261" s="375">
        <v>49</v>
      </c>
      <c r="H1261" s="375">
        <v>64</v>
      </c>
      <c r="I1261" s="375">
        <v>60</v>
      </c>
      <c r="J1261" s="375">
        <v>35</v>
      </c>
      <c r="K1261" s="375">
        <v>54</v>
      </c>
      <c r="L1261" s="375">
        <v>52</v>
      </c>
      <c r="M1261" s="375">
        <v>46</v>
      </c>
      <c r="N1261" s="375">
        <v>64</v>
      </c>
      <c r="O1261" s="375">
        <v>60</v>
      </c>
      <c r="P1261" s="375">
        <v>41</v>
      </c>
      <c r="Q1261" s="375">
        <v>62</v>
      </c>
      <c r="R1261" s="375">
        <v>76</v>
      </c>
      <c r="S1261" s="376">
        <v>58</v>
      </c>
    </row>
    <row r="1262" spans="1:19" ht="12.75" customHeight="1" x14ac:dyDescent="0.2">
      <c r="A1262" s="369">
        <v>2018</v>
      </c>
      <c r="B1262" s="374">
        <v>43261</v>
      </c>
      <c r="C1262" s="375">
        <v>38</v>
      </c>
      <c r="D1262" s="375">
        <v>30</v>
      </c>
      <c r="E1262" s="375">
        <v>48</v>
      </c>
      <c r="F1262" s="375">
        <v>32</v>
      </c>
      <c r="G1262" s="375">
        <v>31</v>
      </c>
      <c r="H1262" s="375">
        <v>36</v>
      </c>
      <c r="I1262" s="375">
        <v>34</v>
      </c>
      <c r="J1262" s="375">
        <v>13</v>
      </c>
      <c r="K1262" s="375">
        <v>24</v>
      </c>
      <c r="L1262" s="375">
        <v>32</v>
      </c>
      <c r="M1262" s="375">
        <v>44</v>
      </c>
      <c r="N1262" s="375">
        <v>36</v>
      </c>
      <c r="O1262" s="375">
        <v>30</v>
      </c>
      <c r="P1262" s="375">
        <v>32</v>
      </c>
      <c r="Q1262" s="375">
        <v>28</v>
      </c>
      <c r="R1262" s="375">
        <v>27</v>
      </c>
      <c r="S1262" s="376">
        <v>28</v>
      </c>
    </row>
    <row r="1263" spans="1:19" ht="12.75" customHeight="1" x14ac:dyDescent="0.2">
      <c r="A1263" s="369">
        <v>2018</v>
      </c>
      <c r="B1263" s="374">
        <v>43262</v>
      </c>
      <c r="C1263" s="375">
        <v>40</v>
      </c>
      <c r="D1263" s="375">
        <v>40</v>
      </c>
      <c r="E1263" s="375">
        <v>41</v>
      </c>
      <c r="F1263" s="375">
        <v>40</v>
      </c>
      <c r="G1263" s="375">
        <v>47</v>
      </c>
      <c r="H1263" s="375">
        <v>40</v>
      </c>
      <c r="I1263" s="375">
        <v>39</v>
      </c>
      <c r="J1263" s="375">
        <v>49</v>
      </c>
      <c r="K1263" s="375">
        <v>45</v>
      </c>
      <c r="L1263" s="375">
        <v>45</v>
      </c>
      <c r="M1263" s="375">
        <v>35</v>
      </c>
      <c r="N1263" s="375">
        <v>39</v>
      </c>
      <c r="O1263" s="375">
        <v>35</v>
      </c>
      <c r="P1263" s="375">
        <v>46</v>
      </c>
      <c r="Q1263" s="375">
        <v>41</v>
      </c>
      <c r="R1263" s="375">
        <v>42</v>
      </c>
      <c r="S1263" s="376">
        <v>44</v>
      </c>
    </row>
    <row r="1264" spans="1:19" ht="12.75" customHeight="1" x14ac:dyDescent="0.2">
      <c r="A1264" s="369">
        <v>2018</v>
      </c>
      <c r="B1264" s="374">
        <v>43263</v>
      </c>
      <c r="C1264" s="375">
        <v>42</v>
      </c>
      <c r="D1264" s="375">
        <v>41</v>
      </c>
      <c r="E1264" s="375">
        <v>35</v>
      </c>
      <c r="F1264" s="375">
        <v>43</v>
      </c>
      <c r="G1264" s="375">
        <v>50</v>
      </c>
      <c r="H1264" s="375">
        <v>45</v>
      </c>
      <c r="I1264" s="375">
        <v>41</v>
      </c>
      <c r="J1264" s="375">
        <v>59</v>
      </c>
      <c r="K1264" s="375">
        <v>52</v>
      </c>
      <c r="L1264" s="375">
        <v>42</v>
      </c>
      <c r="M1264" s="375">
        <v>38</v>
      </c>
      <c r="N1264" s="375">
        <v>33</v>
      </c>
      <c r="O1264" s="375">
        <v>39</v>
      </c>
      <c r="P1264" s="375">
        <v>46</v>
      </c>
      <c r="Q1264" s="375">
        <v>44</v>
      </c>
      <c r="R1264" s="375">
        <v>43</v>
      </c>
      <c r="S1264" s="376">
        <v>50</v>
      </c>
    </row>
    <row r="1265" spans="1:19" ht="12.75" customHeight="1" x14ac:dyDescent="0.2">
      <c r="A1265" s="369">
        <v>2018</v>
      </c>
      <c r="B1265" s="374">
        <v>43264</v>
      </c>
      <c r="C1265" s="375">
        <v>36</v>
      </c>
      <c r="D1265" s="375">
        <v>40</v>
      </c>
      <c r="E1265" s="375">
        <v>32</v>
      </c>
      <c r="F1265" s="375">
        <v>39</v>
      </c>
      <c r="G1265" s="375">
        <v>44</v>
      </c>
      <c r="H1265" s="375">
        <v>41</v>
      </c>
      <c r="I1265" s="375">
        <v>38</v>
      </c>
      <c r="J1265" s="375">
        <v>30</v>
      </c>
      <c r="K1265" s="375">
        <v>47</v>
      </c>
      <c r="L1265" s="375">
        <v>37</v>
      </c>
      <c r="M1265" s="375">
        <v>34</v>
      </c>
      <c r="N1265" s="375">
        <v>38</v>
      </c>
      <c r="O1265" s="375">
        <v>39</v>
      </c>
      <c r="P1265" s="375">
        <v>35</v>
      </c>
      <c r="Q1265" s="375">
        <v>44</v>
      </c>
      <c r="R1265" s="375">
        <v>44</v>
      </c>
      <c r="S1265" s="376">
        <v>49</v>
      </c>
    </row>
    <row r="1266" spans="1:19" ht="12.75" customHeight="1" x14ac:dyDescent="0.2">
      <c r="A1266" s="369">
        <v>2018</v>
      </c>
      <c r="B1266" s="374">
        <v>43265</v>
      </c>
      <c r="C1266" s="375">
        <v>47</v>
      </c>
      <c r="D1266" s="375">
        <v>43</v>
      </c>
      <c r="E1266" s="375">
        <v>47</v>
      </c>
      <c r="F1266" s="375">
        <v>44</v>
      </c>
      <c r="G1266" s="375">
        <v>50</v>
      </c>
      <c r="H1266" s="375">
        <v>48</v>
      </c>
      <c r="I1266" s="375">
        <v>49</v>
      </c>
      <c r="J1266" s="375">
        <v>45</v>
      </c>
      <c r="K1266" s="375">
        <v>48</v>
      </c>
      <c r="L1266" s="375">
        <v>47</v>
      </c>
      <c r="M1266" s="375">
        <v>47</v>
      </c>
      <c r="N1266" s="375">
        <v>46</v>
      </c>
      <c r="O1266" s="375">
        <v>49</v>
      </c>
      <c r="P1266" s="375">
        <v>46</v>
      </c>
      <c r="Q1266" s="375">
        <v>46</v>
      </c>
      <c r="R1266" s="375">
        <v>44</v>
      </c>
      <c r="S1266" s="376">
        <v>50</v>
      </c>
    </row>
    <row r="1267" spans="1:19" ht="12.75" customHeight="1" x14ac:dyDescent="0.2">
      <c r="A1267" s="369">
        <v>2018</v>
      </c>
      <c r="B1267" s="374">
        <v>43266</v>
      </c>
      <c r="C1267" s="375">
        <v>44</v>
      </c>
      <c r="D1267" s="375">
        <v>39</v>
      </c>
      <c r="E1267" s="375">
        <v>43</v>
      </c>
      <c r="F1267" s="375">
        <v>43</v>
      </c>
      <c r="G1267" s="375">
        <v>35</v>
      </c>
      <c r="H1267" s="375">
        <v>45</v>
      </c>
      <c r="I1267" s="375">
        <v>43</v>
      </c>
      <c r="J1267" s="375">
        <v>29</v>
      </c>
      <c r="K1267" s="375">
        <v>38</v>
      </c>
      <c r="L1267" s="375">
        <v>34</v>
      </c>
      <c r="M1267" s="375">
        <v>44</v>
      </c>
      <c r="N1267" s="375">
        <v>40</v>
      </c>
      <c r="O1267" s="375">
        <v>36</v>
      </c>
      <c r="P1267" s="375">
        <v>32</v>
      </c>
      <c r="Q1267" s="375">
        <v>38</v>
      </c>
      <c r="R1267" s="375">
        <v>37</v>
      </c>
      <c r="S1267" s="376">
        <v>40</v>
      </c>
    </row>
    <row r="1268" spans="1:19" ht="12.75" customHeight="1" x14ac:dyDescent="0.2">
      <c r="A1268" s="369">
        <v>2018</v>
      </c>
      <c r="B1268" s="374">
        <v>43267</v>
      </c>
      <c r="C1268" s="375">
        <v>54</v>
      </c>
      <c r="D1268" s="375">
        <v>48</v>
      </c>
      <c r="E1268" s="375">
        <v>46</v>
      </c>
      <c r="F1268" s="375">
        <v>42</v>
      </c>
      <c r="G1268" s="375">
        <v>46</v>
      </c>
      <c r="H1268" s="375">
        <v>59</v>
      </c>
      <c r="I1268" s="375">
        <v>51</v>
      </c>
      <c r="J1268" s="375">
        <v>39</v>
      </c>
      <c r="K1268" s="375">
        <v>51</v>
      </c>
      <c r="L1268" s="375">
        <v>45</v>
      </c>
      <c r="M1268" s="375">
        <v>48</v>
      </c>
      <c r="N1268" s="375">
        <v>49</v>
      </c>
      <c r="O1268" s="375">
        <v>44</v>
      </c>
      <c r="P1268" s="375">
        <v>45</v>
      </c>
      <c r="Q1268" s="375">
        <v>48</v>
      </c>
      <c r="R1268" s="375">
        <v>44</v>
      </c>
      <c r="S1268" s="376">
        <v>51</v>
      </c>
    </row>
    <row r="1269" spans="1:19" ht="12.75" customHeight="1" x14ac:dyDescent="0.2">
      <c r="A1269" s="369">
        <v>2018</v>
      </c>
      <c r="B1269" s="374">
        <v>43268</v>
      </c>
      <c r="C1269" s="375">
        <v>57</v>
      </c>
      <c r="D1269" s="375">
        <v>75</v>
      </c>
      <c r="E1269" s="375">
        <v>49</v>
      </c>
      <c r="F1269" s="375" t="s">
        <v>71</v>
      </c>
      <c r="G1269" s="375">
        <v>57</v>
      </c>
      <c r="H1269" s="375">
        <v>64</v>
      </c>
      <c r="I1269" s="375">
        <v>61</v>
      </c>
      <c r="J1269" s="375">
        <v>59</v>
      </c>
      <c r="K1269" s="375">
        <v>60</v>
      </c>
      <c r="L1269" s="375">
        <v>74</v>
      </c>
      <c r="M1269" s="375">
        <v>59</v>
      </c>
      <c r="N1269" s="375">
        <v>59</v>
      </c>
      <c r="O1269" s="375">
        <v>68</v>
      </c>
      <c r="P1269" s="375">
        <v>59</v>
      </c>
      <c r="Q1269" s="375">
        <v>63</v>
      </c>
      <c r="R1269" s="375">
        <v>60</v>
      </c>
      <c r="S1269" s="376">
        <v>65</v>
      </c>
    </row>
    <row r="1270" spans="1:19" ht="12.75" customHeight="1" x14ac:dyDescent="0.2">
      <c r="A1270" s="369">
        <v>2018</v>
      </c>
      <c r="B1270" s="374">
        <v>43269</v>
      </c>
      <c r="C1270" s="375">
        <v>61</v>
      </c>
      <c r="D1270" s="375">
        <v>79</v>
      </c>
      <c r="E1270" s="375">
        <v>40</v>
      </c>
      <c r="F1270" s="375">
        <v>73</v>
      </c>
      <c r="G1270" s="375">
        <v>65</v>
      </c>
      <c r="H1270" s="375">
        <v>66</v>
      </c>
      <c r="I1270" s="375">
        <v>68</v>
      </c>
      <c r="J1270" s="375">
        <v>63</v>
      </c>
      <c r="K1270" s="375">
        <v>72</v>
      </c>
      <c r="L1270" s="375">
        <v>75</v>
      </c>
      <c r="M1270" s="375">
        <v>57</v>
      </c>
      <c r="N1270" s="375">
        <v>41</v>
      </c>
      <c r="O1270" s="375">
        <v>70</v>
      </c>
      <c r="P1270" s="375">
        <v>62</v>
      </c>
      <c r="Q1270" s="375">
        <v>76</v>
      </c>
      <c r="R1270" s="375">
        <v>78</v>
      </c>
      <c r="S1270" s="376" t="s">
        <v>71</v>
      </c>
    </row>
    <row r="1271" spans="1:19" ht="12.75" customHeight="1" x14ac:dyDescent="0.2">
      <c r="A1271" s="369">
        <v>2018</v>
      </c>
      <c r="B1271" s="374">
        <v>43270</v>
      </c>
      <c r="C1271" s="375">
        <v>45</v>
      </c>
      <c r="D1271" s="375">
        <v>43</v>
      </c>
      <c r="E1271" s="375">
        <v>41</v>
      </c>
      <c r="F1271" s="375">
        <v>46</v>
      </c>
      <c r="G1271" s="375">
        <v>38</v>
      </c>
      <c r="H1271" s="375">
        <v>48</v>
      </c>
      <c r="I1271" s="375">
        <v>45</v>
      </c>
      <c r="J1271" s="375">
        <v>28</v>
      </c>
      <c r="K1271" s="375">
        <v>38</v>
      </c>
      <c r="L1271" s="375">
        <v>43</v>
      </c>
      <c r="M1271" s="375">
        <v>48</v>
      </c>
      <c r="N1271" s="375">
        <v>51</v>
      </c>
      <c r="O1271" s="375">
        <v>41</v>
      </c>
      <c r="P1271" s="375">
        <v>39</v>
      </c>
      <c r="Q1271" s="375">
        <v>37</v>
      </c>
      <c r="R1271" s="375">
        <v>39</v>
      </c>
      <c r="S1271" s="376" t="s">
        <v>71</v>
      </c>
    </row>
    <row r="1272" spans="1:19" ht="12.75" customHeight="1" x14ac:dyDescent="0.2">
      <c r="A1272" s="369">
        <v>2018</v>
      </c>
      <c r="B1272" s="374">
        <v>43271</v>
      </c>
      <c r="C1272" s="375">
        <v>45</v>
      </c>
      <c r="D1272" s="375">
        <v>52</v>
      </c>
      <c r="E1272" s="375">
        <v>37</v>
      </c>
      <c r="F1272" s="375">
        <v>56</v>
      </c>
      <c r="G1272" s="375">
        <v>63</v>
      </c>
      <c r="H1272" s="375">
        <v>53</v>
      </c>
      <c r="I1272" s="375">
        <v>45</v>
      </c>
      <c r="J1272" s="375">
        <v>53</v>
      </c>
      <c r="K1272" s="375">
        <v>58</v>
      </c>
      <c r="L1272" s="375">
        <v>57</v>
      </c>
      <c r="M1272" s="375">
        <v>44</v>
      </c>
      <c r="N1272" s="375">
        <v>38</v>
      </c>
      <c r="O1272" s="375">
        <v>52</v>
      </c>
      <c r="P1272" s="375">
        <v>64</v>
      </c>
      <c r="Q1272" s="375">
        <v>61</v>
      </c>
      <c r="R1272" s="375">
        <v>55</v>
      </c>
      <c r="S1272" s="376" t="s">
        <v>71</v>
      </c>
    </row>
    <row r="1273" spans="1:19" ht="12.75" customHeight="1" x14ac:dyDescent="0.2">
      <c r="A1273" s="369">
        <v>2018</v>
      </c>
      <c r="B1273" s="374">
        <v>43272</v>
      </c>
      <c r="C1273" s="375">
        <v>56</v>
      </c>
      <c r="D1273" s="375">
        <v>64</v>
      </c>
      <c r="E1273" s="375">
        <v>52</v>
      </c>
      <c r="F1273" s="375">
        <v>55</v>
      </c>
      <c r="G1273" s="375">
        <v>38</v>
      </c>
      <c r="H1273" s="375">
        <v>61</v>
      </c>
      <c r="I1273" s="375">
        <v>71</v>
      </c>
      <c r="J1273" s="375">
        <v>32</v>
      </c>
      <c r="K1273" s="375">
        <v>51</v>
      </c>
      <c r="L1273" s="375">
        <v>48</v>
      </c>
      <c r="M1273" s="375">
        <v>46</v>
      </c>
      <c r="N1273" s="375">
        <v>68</v>
      </c>
      <c r="O1273" s="375">
        <v>54</v>
      </c>
      <c r="P1273" s="375">
        <v>41</v>
      </c>
      <c r="Q1273" s="375">
        <v>52</v>
      </c>
      <c r="R1273" s="375">
        <v>55</v>
      </c>
      <c r="S1273" s="376" t="s">
        <v>71</v>
      </c>
    </row>
    <row r="1274" spans="1:19" ht="12.75" customHeight="1" x14ac:dyDescent="0.2">
      <c r="A1274" s="369">
        <v>2018</v>
      </c>
      <c r="B1274" s="374">
        <v>43273</v>
      </c>
      <c r="C1274" s="375">
        <v>37</v>
      </c>
      <c r="D1274" s="375">
        <v>42</v>
      </c>
      <c r="E1274" s="375">
        <v>39</v>
      </c>
      <c r="F1274" s="375">
        <v>37</v>
      </c>
      <c r="G1274" s="375">
        <v>43</v>
      </c>
      <c r="H1274" s="375">
        <v>36</v>
      </c>
      <c r="I1274" s="375">
        <v>42</v>
      </c>
      <c r="J1274" s="375">
        <v>37</v>
      </c>
      <c r="K1274" s="375">
        <v>41</v>
      </c>
      <c r="L1274" s="375">
        <v>44</v>
      </c>
      <c r="M1274" s="375">
        <v>35</v>
      </c>
      <c r="N1274" s="375">
        <v>35</v>
      </c>
      <c r="O1274" s="375">
        <v>35</v>
      </c>
      <c r="P1274" s="375">
        <v>48</v>
      </c>
      <c r="Q1274" s="375">
        <v>39</v>
      </c>
      <c r="R1274" s="375">
        <v>40</v>
      </c>
      <c r="S1274" s="376" t="s">
        <v>71</v>
      </c>
    </row>
    <row r="1275" spans="1:19" ht="12.75" customHeight="1" x14ac:dyDescent="0.2">
      <c r="A1275" s="369">
        <v>2018</v>
      </c>
      <c r="B1275" s="374">
        <v>43274</v>
      </c>
      <c r="C1275" s="375">
        <v>30</v>
      </c>
      <c r="D1275" s="375">
        <v>30</v>
      </c>
      <c r="E1275" s="375">
        <v>30</v>
      </c>
      <c r="F1275" s="375">
        <v>28</v>
      </c>
      <c r="G1275" s="375">
        <v>30</v>
      </c>
      <c r="H1275" s="375">
        <v>28</v>
      </c>
      <c r="I1275" s="375">
        <v>30</v>
      </c>
      <c r="J1275" s="375">
        <v>26</v>
      </c>
      <c r="K1275" s="375">
        <v>30</v>
      </c>
      <c r="L1275" s="375">
        <v>33</v>
      </c>
      <c r="M1275" s="375">
        <v>28</v>
      </c>
      <c r="N1275" s="375">
        <v>27</v>
      </c>
      <c r="O1275" s="375">
        <v>30</v>
      </c>
      <c r="P1275" s="375">
        <v>30</v>
      </c>
      <c r="Q1275" s="375">
        <v>30</v>
      </c>
      <c r="R1275" s="375">
        <v>29</v>
      </c>
      <c r="S1275" s="376" t="s">
        <v>71</v>
      </c>
    </row>
    <row r="1276" spans="1:19" ht="12.75" customHeight="1" x14ac:dyDescent="0.2">
      <c r="A1276" s="369">
        <v>2018</v>
      </c>
      <c r="B1276" s="374">
        <v>43275</v>
      </c>
      <c r="C1276" s="375">
        <v>48</v>
      </c>
      <c r="D1276" s="375">
        <v>45</v>
      </c>
      <c r="E1276" s="375">
        <v>37</v>
      </c>
      <c r="F1276" s="375">
        <v>47</v>
      </c>
      <c r="G1276" s="375">
        <v>46</v>
      </c>
      <c r="H1276" s="375">
        <v>50</v>
      </c>
      <c r="I1276" s="375">
        <v>50</v>
      </c>
      <c r="J1276" s="375">
        <v>39</v>
      </c>
      <c r="K1276" s="375">
        <v>48</v>
      </c>
      <c r="L1276" s="375">
        <v>48</v>
      </c>
      <c r="M1276" s="375">
        <v>44</v>
      </c>
      <c r="N1276" s="375">
        <v>30</v>
      </c>
      <c r="O1276" s="375">
        <v>46</v>
      </c>
      <c r="P1276" s="375">
        <v>38</v>
      </c>
      <c r="Q1276" s="375">
        <v>46</v>
      </c>
      <c r="R1276" s="375">
        <v>45</v>
      </c>
      <c r="S1276" s="376">
        <v>25</v>
      </c>
    </row>
    <row r="1277" spans="1:19" ht="12.75" customHeight="1" x14ac:dyDescent="0.2">
      <c r="A1277" s="369">
        <v>2018</v>
      </c>
      <c r="B1277" s="374">
        <v>43276</v>
      </c>
      <c r="C1277" s="375">
        <v>42</v>
      </c>
      <c r="D1277" s="375">
        <v>38</v>
      </c>
      <c r="E1277" s="375">
        <v>40</v>
      </c>
      <c r="F1277" s="375">
        <v>41</v>
      </c>
      <c r="G1277" s="375">
        <v>37</v>
      </c>
      <c r="H1277" s="375">
        <v>41</v>
      </c>
      <c r="I1277" s="375">
        <v>37</v>
      </c>
      <c r="J1277" s="375">
        <v>29</v>
      </c>
      <c r="K1277" s="375">
        <v>37</v>
      </c>
      <c r="L1277" s="375">
        <v>37</v>
      </c>
      <c r="M1277" s="375">
        <v>42</v>
      </c>
      <c r="N1277" s="375">
        <v>41</v>
      </c>
      <c r="O1277" s="375">
        <v>37</v>
      </c>
      <c r="P1277" s="375">
        <v>34</v>
      </c>
      <c r="Q1277" s="375">
        <v>36</v>
      </c>
      <c r="R1277" s="375">
        <v>35</v>
      </c>
      <c r="S1277" s="376">
        <v>40</v>
      </c>
    </row>
    <row r="1278" spans="1:19" ht="12.75" customHeight="1" x14ac:dyDescent="0.2">
      <c r="A1278" s="369">
        <v>2018</v>
      </c>
      <c r="B1278" s="374">
        <v>43277</v>
      </c>
      <c r="C1278" s="375">
        <v>43</v>
      </c>
      <c r="D1278" s="375">
        <v>35</v>
      </c>
      <c r="E1278" s="375">
        <v>33</v>
      </c>
      <c r="F1278" s="375">
        <v>46</v>
      </c>
      <c r="G1278" s="375">
        <v>46</v>
      </c>
      <c r="H1278" s="375">
        <v>47</v>
      </c>
      <c r="I1278" s="375">
        <v>39</v>
      </c>
      <c r="J1278" s="375">
        <v>53</v>
      </c>
      <c r="K1278" s="375">
        <v>47</v>
      </c>
      <c r="L1278" s="375">
        <v>39</v>
      </c>
      <c r="M1278" s="375">
        <v>39</v>
      </c>
      <c r="N1278" s="375">
        <v>26</v>
      </c>
      <c r="O1278" s="375">
        <v>30</v>
      </c>
      <c r="P1278" s="375">
        <v>47</v>
      </c>
      <c r="Q1278" s="375">
        <v>42</v>
      </c>
      <c r="R1278" s="375">
        <v>37</v>
      </c>
      <c r="S1278" s="376">
        <v>50</v>
      </c>
    </row>
    <row r="1279" spans="1:19" ht="12.75" customHeight="1" x14ac:dyDescent="0.2">
      <c r="A1279" s="369">
        <v>2018</v>
      </c>
      <c r="B1279" s="374">
        <v>43278</v>
      </c>
      <c r="C1279" s="375">
        <v>38</v>
      </c>
      <c r="D1279" s="375">
        <v>40</v>
      </c>
      <c r="E1279" s="375">
        <v>37</v>
      </c>
      <c r="F1279" s="375">
        <v>32</v>
      </c>
      <c r="G1279" s="375">
        <v>35</v>
      </c>
      <c r="H1279" s="375">
        <v>38</v>
      </c>
      <c r="I1279" s="375">
        <v>35</v>
      </c>
      <c r="J1279" s="375">
        <v>13</v>
      </c>
      <c r="K1279" s="375">
        <v>38</v>
      </c>
      <c r="L1279" s="375">
        <v>36</v>
      </c>
      <c r="M1279" s="375">
        <v>34</v>
      </c>
      <c r="N1279" s="375">
        <v>30</v>
      </c>
      <c r="O1279" s="375">
        <v>32</v>
      </c>
      <c r="P1279" s="375">
        <v>32</v>
      </c>
      <c r="Q1279" s="375">
        <v>35</v>
      </c>
      <c r="R1279" s="375">
        <v>35</v>
      </c>
      <c r="S1279" s="376" t="s">
        <v>71</v>
      </c>
    </row>
    <row r="1280" spans="1:19" ht="12.75" customHeight="1" x14ac:dyDescent="0.2">
      <c r="A1280" s="369">
        <v>2018</v>
      </c>
      <c r="B1280" s="374">
        <v>43279</v>
      </c>
      <c r="C1280" s="375">
        <v>51</v>
      </c>
      <c r="D1280" s="375">
        <v>47</v>
      </c>
      <c r="E1280" s="375">
        <v>40</v>
      </c>
      <c r="F1280" s="375">
        <v>48</v>
      </c>
      <c r="G1280" s="375">
        <v>51</v>
      </c>
      <c r="H1280" s="375">
        <v>54</v>
      </c>
      <c r="I1280" s="375">
        <v>57</v>
      </c>
      <c r="J1280" s="375">
        <v>34</v>
      </c>
      <c r="K1280" s="375">
        <v>52</v>
      </c>
      <c r="L1280" s="375">
        <v>49</v>
      </c>
      <c r="M1280" s="375">
        <v>50</v>
      </c>
      <c r="N1280" s="375">
        <v>31</v>
      </c>
      <c r="O1280" s="375">
        <v>47</v>
      </c>
      <c r="P1280" s="375">
        <v>39</v>
      </c>
      <c r="Q1280" s="375">
        <v>55</v>
      </c>
      <c r="R1280" s="375">
        <v>50</v>
      </c>
      <c r="S1280" s="376" t="s">
        <v>71</v>
      </c>
    </row>
    <row r="1281" spans="1:19" ht="12.75" customHeight="1" x14ac:dyDescent="0.2">
      <c r="A1281" s="369">
        <v>2018</v>
      </c>
      <c r="B1281" s="374">
        <v>43280</v>
      </c>
      <c r="C1281" s="375">
        <v>68</v>
      </c>
      <c r="D1281" s="375">
        <v>59</v>
      </c>
      <c r="E1281" s="375">
        <v>58</v>
      </c>
      <c r="F1281" s="375">
        <v>63</v>
      </c>
      <c r="G1281" s="375">
        <v>53</v>
      </c>
      <c r="H1281" s="375">
        <v>63</v>
      </c>
      <c r="I1281" s="375">
        <v>64</v>
      </c>
      <c r="J1281" s="375">
        <v>50</v>
      </c>
      <c r="K1281" s="375">
        <v>61</v>
      </c>
      <c r="L1281" s="375">
        <v>56</v>
      </c>
      <c r="M1281" s="375">
        <v>62</v>
      </c>
      <c r="N1281" s="375">
        <v>59</v>
      </c>
      <c r="O1281" s="375">
        <v>58</v>
      </c>
      <c r="P1281" s="375">
        <v>53</v>
      </c>
      <c r="Q1281" s="375">
        <v>59</v>
      </c>
      <c r="R1281" s="375">
        <v>57</v>
      </c>
      <c r="S1281" s="376" t="s">
        <v>71</v>
      </c>
    </row>
    <row r="1282" spans="1:19" ht="12.75" customHeight="1" x14ac:dyDescent="0.2">
      <c r="A1282" s="369">
        <v>2018</v>
      </c>
      <c r="B1282" s="374">
        <v>43281</v>
      </c>
      <c r="C1282" s="375">
        <v>68</v>
      </c>
      <c r="D1282" s="375">
        <v>71</v>
      </c>
      <c r="E1282" s="375">
        <v>63</v>
      </c>
      <c r="F1282" s="375">
        <v>75</v>
      </c>
      <c r="G1282" s="375">
        <v>61</v>
      </c>
      <c r="H1282" s="375">
        <v>79</v>
      </c>
      <c r="I1282" s="375">
        <v>78</v>
      </c>
      <c r="J1282" s="375">
        <v>59</v>
      </c>
      <c r="K1282" s="375">
        <v>62</v>
      </c>
      <c r="L1282" s="375">
        <v>77</v>
      </c>
      <c r="M1282" s="375">
        <v>63</v>
      </c>
      <c r="N1282" s="375">
        <v>57</v>
      </c>
      <c r="O1282" s="375">
        <v>71</v>
      </c>
      <c r="P1282" s="375">
        <v>60</v>
      </c>
      <c r="Q1282" s="375">
        <v>63</v>
      </c>
      <c r="R1282" s="375">
        <v>59</v>
      </c>
      <c r="S1282" s="376" t="s">
        <v>71</v>
      </c>
    </row>
    <row r="1283" spans="1:19" ht="12.75" customHeight="1" x14ac:dyDescent="0.2">
      <c r="A1283" s="369">
        <v>2018</v>
      </c>
      <c r="B1283" s="374">
        <v>43282</v>
      </c>
      <c r="C1283" s="375">
        <v>66</v>
      </c>
      <c r="D1283" s="375">
        <v>95</v>
      </c>
      <c r="E1283" s="375">
        <v>58</v>
      </c>
      <c r="F1283" s="375">
        <v>75</v>
      </c>
      <c r="G1283" s="375">
        <v>51</v>
      </c>
      <c r="H1283" s="375">
        <v>71</v>
      </c>
      <c r="I1283" s="375">
        <v>70</v>
      </c>
      <c r="J1283" s="375">
        <v>51</v>
      </c>
      <c r="K1283" s="375">
        <v>65</v>
      </c>
      <c r="L1283" s="375">
        <v>90</v>
      </c>
      <c r="M1283" s="375">
        <v>62</v>
      </c>
      <c r="N1283" s="375">
        <v>64</v>
      </c>
      <c r="O1283" s="375">
        <v>68</v>
      </c>
      <c r="P1283" s="375">
        <v>55</v>
      </c>
      <c r="Q1283" s="375">
        <v>65</v>
      </c>
      <c r="R1283" s="375">
        <v>60</v>
      </c>
      <c r="S1283" s="376">
        <v>23</v>
      </c>
    </row>
    <row r="1284" spans="1:19" ht="12.75" customHeight="1" x14ac:dyDescent="0.2">
      <c r="A1284" s="369">
        <v>2018</v>
      </c>
      <c r="B1284" s="374">
        <v>43283</v>
      </c>
      <c r="C1284" s="375">
        <v>56</v>
      </c>
      <c r="D1284" s="375">
        <v>92</v>
      </c>
      <c r="E1284" s="375">
        <v>44</v>
      </c>
      <c r="F1284" s="375">
        <v>68</v>
      </c>
      <c r="G1284" s="375">
        <v>81</v>
      </c>
      <c r="H1284" s="375">
        <v>55</v>
      </c>
      <c r="I1284" s="375">
        <v>60</v>
      </c>
      <c r="J1284" s="375">
        <v>63</v>
      </c>
      <c r="K1284" s="375">
        <v>97</v>
      </c>
      <c r="L1284" s="375">
        <v>91</v>
      </c>
      <c r="M1284" s="375">
        <v>44</v>
      </c>
      <c r="N1284" s="375">
        <v>60</v>
      </c>
      <c r="O1284" s="375">
        <v>96</v>
      </c>
      <c r="P1284" s="375">
        <v>85</v>
      </c>
      <c r="Q1284" s="375">
        <v>91</v>
      </c>
      <c r="R1284" s="375">
        <v>75</v>
      </c>
      <c r="S1284" s="376">
        <v>100</v>
      </c>
    </row>
    <row r="1285" spans="1:19" ht="12.75" customHeight="1" x14ac:dyDescent="0.2">
      <c r="A1285" s="369">
        <v>2018</v>
      </c>
      <c r="B1285" s="374">
        <v>43284</v>
      </c>
      <c r="C1285" s="375">
        <v>52</v>
      </c>
      <c r="D1285" s="375">
        <v>55</v>
      </c>
      <c r="E1285" s="375">
        <v>38</v>
      </c>
      <c r="F1285" s="375">
        <v>67</v>
      </c>
      <c r="G1285" s="375">
        <v>67</v>
      </c>
      <c r="H1285" s="375">
        <v>61</v>
      </c>
      <c r="I1285" s="375">
        <v>51</v>
      </c>
      <c r="J1285" s="375">
        <v>45</v>
      </c>
      <c r="K1285" s="375">
        <v>66</v>
      </c>
      <c r="L1285" s="375">
        <v>61</v>
      </c>
      <c r="M1285" s="375">
        <v>40</v>
      </c>
      <c r="N1285" s="375">
        <v>36</v>
      </c>
      <c r="O1285" s="375">
        <v>49</v>
      </c>
      <c r="P1285" s="375">
        <v>58</v>
      </c>
      <c r="Q1285" s="375">
        <v>70</v>
      </c>
      <c r="R1285" s="375">
        <v>67</v>
      </c>
      <c r="S1285" s="376">
        <v>81</v>
      </c>
    </row>
    <row r="1286" spans="1:19" ht="12.75" customHeight="1" x14ac:dyDescent="0.2">
      <c r="A1286" s="369">
        <v>2018</v>
      </c>
      <c r="B1286" s="374">
        <v>43285</v>
      </c>
      <c r="C1286" s="375">
        <v>28</v>
      </c>
      <c r="D1286" s="375">
        <v>37</v>
      </c>
      <c r="E1286" s="375">
        <v>16</v>
      </c>
      <c r="F1286" s="375">
        <v>38</v>
      </c>
      <c r="G1286" s="375">
        <v>55</v>
      </c>
      <c r="H1286" s="375">
        <v>39</v>
      </c>
      <c r="I1286" s="375">
        <v>32</v>
      </c>
      <c r="J1286" s="375">
        <v>38</v>
      </c>
      <c r="K1286" s="375">
        <v>47</v>
      </c>
      <c r="L1286" s="375">
        <v>53</v>
      </c>
      <c r="M1286" s="375">
        <v>19</v>
      </c>
      <c r="N1286" s="375">
        <v>20</v>
      </c>
      <c r="O1286" s="375">
        <v>43</v>
      </c>
      <c r="P1286" s="375">
        <v>57</v>
      </c>
      <c r="Q1286" s="375">
        <v>44</v>
      </c>
      <c r="R1286" s="375">
        <v>42</v>
      </c>
      <c r="S1286" s="376">
        <v>50</v>
      </c>
    </row>
    <row r="1287" spans="1:19" ht="12.75" customHeight="1" x14ac:dyDescent="0.2">
      <c r="A1287" s="369">
        <v>2018</v>
      </c>
      <c r="B1287" s="374">
        <v>43286</v>
      </c>
      <c r="C1287" s="375">
        <v>26</v>
      </c>
      <c r="D1287" s="375">
        <v>26</v>
      </c>
      <c r="E1287" s="375">
        <v>16</v>
      </c>
      <c r="F1287" s="375">
        <v>26</v>
      </c>
      <c r="G1287" s="375">
        <v>41</v>
      </c>
      <c r="H1287" s="375">
        <v>26</v>
      </c>
      <c r="I1287" s="375">
        <v>22</v>
      </c>
      <c r="J1287" s="375">
        <v>30</v>
      </c>
      <c r="K1287" s="375">
        <v>44</v>
      </c>
      <c r="L1287" s="375">
        <v>32</v>
      </c>
      <c r="M1287" s="375">
        <v>20</v>
      </c>
      <c r="N1287" s="375">
        <v>16</v>
      </c>
      <c r="O1287" s="375">
        <v>28</v>
      </c>
      <c r="P1287" s="375">
        <v>35</v>
      </c>
      <c r="Q1287" s="375">
        <v>33</v>
      </c>
      <c r="R1287" s="375">
        <v>30</v>
      </c>
      <c r="S1287" s="376">
        <v>43</v>
      </c>
    </row>
    <row r="1288" spans="1:19" ht="12.75" customHeight="1" x14ac:dyDescent="0.2">
      <c r="A1288" s="369">
        <v>2018</v>
      </c>
      <c r="B1288" s="374">
        <v>43287</v>
      </c>
      <c r="C1288" s="375">
        <v>40</v>
      </c>
      <c r="D1288" s="375">
        <v>29</v>
      </c>
      <c r="E1288" s="375">
        <v>29</v>
      </c>
      <c r="F1288" s="375">
        <v>38</v>
      </c>
      <c r="G1288" s="375">
        <v>34</v>
      </c>
      <c r="H1288" s="375">
        <v>36</v>
      </c>
      <c r="I1288" s="375">
        <v>34</v>
      </c>
      <c r="J1288" s="375">
        <v>27</v>
      </c>
      <c r="K1288" s="375">
        <v>36</v>
      </c>
      <c r="L1288" s="375">
        <v>32</v>
      </c>
      <c r="M1288" s="375">
        <v>34</v>
      </c>
      <c r="N1288" s="375">
        <v>27</v>
      </c>
      <c r="O1288" s="375">
        <v>33</v>
      </c>
      <c r="P1288" s="375">
        <v>29</v>
      </c>
      <c r="Q1288" s="375">
        <v>31</v>
      </c>
      <c r="R1288" s="375">
        <v>32</v>
      </c>
      <c r="S1288" s="376">
        <v>34</v>
      </c>
    </row>
    <row r="1289" spans="1:19" ht="12.75" customHeight="1" x14ac:dyDescent="0.2">
      <c r="A1289" s="369">
        <v>2018</v>
      </c>
      <c r="B1289" s="374">
        <v>43288</v>
      </c>
      <c r="C1289" s="375">
        <v>39</v>
      </c>
      <c r="D1289" s="375">
        <v>42</v>
      </c>
      <c r="E1289" s="375">
        <v>31</v>
      </c>
      <c r="F1289" s="375">
        <v>48</v>
      </c>
      <c r="G1289" s="375">
        <v>47</v>
      </c>
      <c r="H1289" s="375">
        <v>45</v>
      </c>
      <c r="I1289" s="375">
        <v>41</v>
      </c>
      <c r="J1289" s="375">
        <v>36</v>
      </c>
      <c r="K1289" s="375">
        <v>55</v>
      </c>
      <c r="L1289" s="375">
        <v>44</v>
      </c>
      <c r="M1289" s="375">
        <v>33</v>
      </c>
      <c r="N1289" s="375">
        <v>35</v>
      </c>
      <c r="O1289" s="375">
        <v>41</v>
      </c>
      <c r="P1289" s="375">
        <v>39</v>
      </c>
      <c r="Q1289" s="375">
        <v>56</v>
      </c>
      <c r="R1289" s="375">
        <v>52</v>
      </c>
      <c r="S1289" s="376">
        <v>60</v>
      </c>
    </row>
    <row r="1290" spans="1:19" ht="12.75" customHeight="1" x14ac:dyDescent="0.2">
      <c r="A1290" s="369">
        <v>2018</v>
      </c>
      <c r="B1290" s="374">
        <v>43289</v>
      </c>
      <c r="C1290" s="375">
        <v>42</v>
      </c>
      <c r="D1290" s="375">
        <v>55</v>
      </c>
      <c r="E1290" s="375">
        <v>39</v>
      </c>
      <c r="F1290" s="375">
        <v>48</v>
      </c>
      <c r="G1290" s="375">
        <v>50</v>
      </c>
      <c r="H1290" s="375">
        <v>49</v>
      </c>
      <c r="I1290" s="375">
        <v>46</v>
      </c>
      <c r="J1290" s="375">
        <v>34</v>
      </c>
      <c r="K1290" s="375">
        <v>55</v>
      </c>
      <c r="L1290" s="375">
        <v>58</v>
      </c>
      <c r="M1290" s="375">
        <v>37</v>
      </c>
      <c r="N1290" s="375">
        <v>47</v>
      </c>
      <c r="O1290" s="375">
        <v>59</v>
      </c>
      <c r="P1290" s="375">
        <v>51</v>
      </c>
      <c r="Q1290" s="375">
        <v>53</v>
      </c>
      <c r="R1290" s="375">
        <v>60</v>
      </c>
      <c r="S1290" s="376">
        <v>53</v>
      </c>
    </row>
    <row r="1291" spans="1:19" ht="12.75" customHeight="1" x14ac:dyDescent="0.2">
      <c r="A1291" s="369">
        <v>2018</v>
      </c>
      <c r="B1291" s="374">
        <v>43290</v>
      </c>
      <c r="C1291" s="375">
        <v>65</v>
      </c>
      <c r="D1291" s="375">
        <v>72</v>
      </c>
      <c r="E1291" s="375">
        <v>40</v>
      </c>
      <c r="F1291" s="375">
        <v>76</v>
      </c>
      <c r="G1291" s="375">
        <v>75</v>
      </c>
      <c r="H1291" s="375">
        <v>78</v>
      </c>
      <c r="I1291" s="375">
        <v>72</v>
      </c>
      <c r="J1291" s="375">
        <v>57</v>
      </c>
      <c r="K1291" s="375">
        <v>68</v>
      </c>
      <c r="L1291" s="375">
        <v>79</v>
      </c>
      <c r="M1291" s="375">
        <v>55</v>
      </c>
      <c r="N1291" s="375">
        <v>49</v>
      </c>
      <c r="O1291" s="375">
        <v>65</v>
      </c>
      <c r="P1291" s="375">
        <v>65</v>
      </c>
      <c r="Q1291" s="375">
        <v>67</v>
      </c>
      <c r="R1291" s="375">
        <v>62</v>
      </c>
      <c r="S1291" s="376">
        <v>67</v>
      </c>
    </row>
    <row r="1292" spans="1:19" ht="12.75" customHeight="1" x14ac:dyDescent="0.2">
      <c r="A1292" s="369">
        <v>2018</v>
      </c>
      <c r="B1292" s="374">
        <v>43291</v>
      </c>
      <c r="C1292" s="375">
        <v>82</v>
      </c>
      <c r="D1292" s="375">
        <v>78</v>
      </c>
      <c r="E1292" s="375">
        <v>56</v>
      </c>
      <c r="F1292" s="375">
        <v>80</v>
      </c>
      <c r="G1292" s="375">
        <v>77</v>
      </c>
      <c r="H1292" s="375">
        <v>84</v>
      </c>
      <c r="I1292" s="375">
        <v>83</v>
      </c>
      <c r="J1292" s="375">
        <v>70</v>
      </c>
      <c r="K1292" s="375">
        <v>86</v>
      </c>
      <c r="L1292" s="375">
        <v>81</v>
      </c>
      <c r="M1292" s="375">
        <v>68</v>
      </c>
      <c r="N1292" s="375">
        <v>68</v>
      </c>
      <c r="O1292" s="375">
        <v>80</v>
      </c>
      <c r="P1292" s="375">
        <v>65</v>
      </c>
      <c r="Q1292" s="375">
        <v>80</v>
      </c>
      <c r="R1292" s="375">
        <v>78</v>
      </c>
      <c r="S1292" s="376">
        <v>83</v>
      </c>
    </row>
    <row r="1293" spans="1:19" ht="12.75" customHeight="1" x14ac:dyDescent="0.2">
      <c r="A1293" s="369">
        <v>2018</v>
      </c>
      <c r="B1293" s="374">
        <v>43292</v>
      </c>
      <c r="C1293" s="375">
        <v>58</v>
      </c>
      <c r="D1293" s="375">
        <v>59</v>
      </c>
      <c r="E1293" s="375">
        <v>64</v>
      </c>
      <c r="F1293" s="375">
        <v>48</v>
      </c>
      <c r="G1293" s="375">
        <v>39</v>
      </c>
      <c r="H1293" s="375">
        <v>53</v>
      </c>
      <c r="I1293" s="375">
        <v>61</v>
      </c>
      <c r="J1293" s="375">
        <v>27</v>
      </c>
      <c r="K1293" s="375">
        <v>43</v>
      </c>
      <c r="L1293" s="375">
        <v>48</v>
      </c>
      <c r="M1293" s="375">
        <v>63</v>
      </c>
      <c r="N1293" s="375">
        <v>58</v>
      </c>
      <c r="O1293" s="375">
        <v>49</v>
      </c>
      <c r="P1293" s="375">
        <v>39</v>
      </c>
      <c r="Q1293" s="375">
        <v>44</v>
      </c>
      <c r="R1293" s="375">
        <v>52</v>
      </c>
      <c r="S1293" s="376">
        <v>44</v>
      </c>
    </row>
    <row r="1294" spans="1:19" ht="12.75" customHeight="1" x14ac:dyDescent="0.2">
      <c r="A1294" s="369">
        <v>2018</v>
      </c>
      <c r="B1294" s="374">
        <v>43293</v>
      </c>
      <c r="C1294" s="375">
        <v>38</v>
      </c>
      <c r="D1294" s="375">
        <v>59</v>
      </c>
      <c r="E1294" s="375">
        <v>30</v>
      </c>
      <c r="F1294" s="375">
        <v>40</v>
      </c>
      <c r="G1294" s="375">
        <v>56</v>
      </c>
      <c r="H1294" s="375">
        <v>43</v>
      </c>
      <c r="I1294" s="375">
        <v>47</v>
      </c>
      <c r="J1294" s="375">
        <v>39</v>
      </c>
      <c r="K1294" s="375">
        <v>62</v>
      </c>
      <c r="L1294" s="375">
        <v>56</v>
      </c>
      <c r="M1294" s="375">
        <v>30</v>
      </c>
      <c r="N1294" s="375">
        <v>47</v>
      </c>
      <c r="O1294" s="375">
        <v>57</v>
      </c>
      <c r="P1294" s="375">
        <v>49</v>
      </c>
      <c r="Q1294" s="375">
        <v>62</v>
      </c>
      <c r="R1294" s="375">
        <v>61</v>
      </c>
      <c r="S1294" s="376">
        <v>63</v>
      </c>
    </row>
    <row r="1295" spans="1:19" ht="12.75" customHeight="1" x14ac:dyDescent="0.2">
      <c r="A1295" s="369">
        <v>2018</v>
      </c>
      <c r="B1295" s="374">
        <v>43294</v>
      </c>
      <c r="C1295" s="375">
        <v>42</v>
      </c>
      <c r="D1295" s="375">
        <v>60</v>
      </c>
      <c r="E1295" s="375">
        <v>33</v>
      </c>
      <c r="F1295" s="375">
        <v>48</v>
      </c>
      <c r="G1295" s="375">
        <v>57</v>
      </c>
      <c r="H1295" s="375">
        <v>46</v>
      </c>
      <c r="I1295" s="375">
        <v>49</v>
      </c>
      <c r="J1295" s="375">
        <v>60</v>
      </c>
      <c r="K1295" s="375">
        <v>61</v>
      </c>
      <c r="L1295" s="375">
        <v>66</v>
      </c>
      <c r="M1295" s="375">
        <v>38</v>
      </c>
      <c r="N1295" s="375">
        <v>37</v>
      </c>
      <c r="O1295" s="375">
        <v>58</v>
      </c>
      <c r="P1295" s="375">
        <v>63</v>
      </c>
      <c r="Q1295" s="375">
        <v>59</v>
      </c>
      <c r="R1295" s="375">
        <v>59</v>
      </c>
      <c r="S1295" s="376">
        <v>64</v>
      </c>
    </row>
    <row r="1296" spans="1:19" ht="12.75" customHeight="1" x14ac:dyDescent="0.2">
      <c r="A1296" s="369">
        <v>2018</v>
      </c>
      <c r="B1296" s="374">
        <v>43295</v>
      </c>
      <c r="C1296" s="375">
        <v>48</v>
      </c>
      <c r="D1296" s="375">
        <v>60</v>
      </c>
      <c r="E1296" s="375">
        <v>37</v>
      </c>
      <c r="F1296" s="375">
        <v>57</v>
      </c>
      <c r="G1296" s="375">
        <v>58</v>
      </c>
      <c r="H1296" s="375">
        <v>55</v>
      </c>
      <c r="I1296" s="375">
        <v>63</v>
      </c>
      <c r="J1296" s="375">
        <v>54</v>
      </c>
      <c r="K1296" s="375">
        <v>60</v>
      </c>
      <c r="L1296" s="375">
        <v>63</v>
      </c>
      <c r="M1296" s="375">
        <v>42</v>
      </c>
      <c r="N1296" s="375">
        <v>57</v>
      </c>
      <c r="O1296" s="375">
        <v>59</v>
      </c>
      <c r="P1296" s="375">
        <v>59</v>
      </c>
      <c r="Q1296" s="375">
        <v>61</v>
      </c>
      <c r="R1296" s="375">
        <v>59</v>
      </c>
      <c r="S1296" s="376">
        <v>63</v>
      </c>
    </row>
    <row r="1297" spans="1:19" ht="12.75" customHeight="1" x14ac:dyDescent="0.2">
      <c r="A1297" s="369">
        <v>2018</v>
      </c>
      <c r="B1297" s="374">
        <v>43296</v>
      </c>
      <c r="C1297" s="375">
        <v>49</v>
      </c>
      <c r="D1297" s="375">
        <v>52</v>
      </c>
      <c r="E1297" s="375">
        <v>37</v>
      </c>
      <c r="F1297" s="375">
        <v>51</v>
      </c>
      <c r="G1297" s="375">
        <v>51</v>
      </c>
      <c r="H1297" s="375">
        <v>50</v>
      </c>
      <c r="I1297" s="375">
        <v>41</v>
      </c>
      <c r="J1297" s="375">
        <v>45</v>
      </c>
      <c r="K1297" s="375">
        <v>46</v>
      </c>
      <c r="L1297" s="375">
        <v>54</v>
      </c>
      <c r="M1297" s="375">
        <v>46</v>
      </c>
      <c r="N1297" s="375">
        <v>36</v>
      </c>
      <c r="O1297" s="375">
        <v>49</v>
      </c>
      <c r="P1297" s="375">
        <v>48</v>
      </c>
      <c r="Q1297" s="375">
        <v>44</v>
      </c>
      <c r="R1297" s="375">
        <v>50</v>
      </c>
      <c r="S1297" s="376">
        <v>45</v>
      </c>
    </row>
    <row r="1298" spans="1:19" ht="12.75" customHeight="1" x14ac:dyDescent="0.2">
      <c r="A1298" s="369">
        <v>2018</v>
      </c>
      <c r="B1298" s="374">
        <v>43297</v>
      </c>
      <c r="C1298" s="375">
        <v>54</v>
      </c>
      <c r="D1298" s="375">
        <v>68</v>
      </c>
      <c r="E1298" s="375">
        <v>38</v>
      </c>
      <c r="F1298" s="375">
        <v>69</v>
      </c>
      <c r="G1298" s="375">
        <v>58</v>
      </c>
      <c r="H1298" s="375">
        <v>66</v>
      </c>
      <c r="I1298" s="375">
        <v>59</v>
      </c>
      <c r="J1298" s="375">
        <v>53</v>
      </c>
      <c r="K1298" s="375">
        <v>70</v>
      </c>
      <c r="L1298" s="375">
        <v>78</v>
      </c>
      <c r="M1298" s="375">
        <v>51</v>
      </c>
      <c r="N1298" s="375">
        <v>49</v>
      </c>
      <c r="O1298" s="375">
        <v>67</v>
      </c>
      <c r="P1298" s="375">
        <v>58</v>
      </c>
      <c r="Q1298" s="375">
        <v>77</v>
      </c>
      <c r="R1298" s="375">
        <v>80</v>
      </c>
      <c r="S1298" s="376">
        <v>70</v>
      </c>
    </row>
    <row r="1299" spans="1:19" ht="12.75" customHeight="1" x14ac:dyDescent="0.2">
      <c r="A1299" s="369">
        <v>2018</v>
      </c>
      <c r="B1299" s="374">
        <v>43298</v>
      </c>
      <c r="C1299" s="375">
        <v>47</v>
      </c>
      <c r="D1299" s="375">
        <v>51</v>
      </c>
      <c r="E1299" s="375">
        <v>41</v>
      </c>
      <c r="F1299" s="375">
        <v>48</v>
      </c>
      <c r="G1299" s="375">
        <v>44</v>
      </c>
      <c r="H1299" s="375">
        <v>47</v>
      </c>
      <c r="I1299" s="375">
        <v>47</v>
      </c>
      <c r="J1299" s="375">
        <v>37</v>
      </c>
      <c r="K1299" s="375">
        <v>49</v>
      </c>
      <c r="L1299" s="375">
        <v>58</v>
      </c>
      <c r="M1299" s="375">
        <v>43</v>
      </c>
      <c r="N1299" s="375">
        <v>45</v>
      </c>
      <c r="O1299" s="375">
        <v>53</v>
      </c>
      <c r="P1299" s="375">
        <v>43</v>
      </c>
      <c r="Q1299" s="375">
        <v>57</v>
      </c>
      <c r="R1299" s="375">
        <v>55</v>
      </c>
      <c r="S1299" s="376">
        <v>56</v>
      </c>
    </row>
    <row r="1300" spans="1:19" ht="12.75" customHeight="1" x14ac:dyDescent="0.2">
      <c r="A1300" s="369">
        <v>2018</v>
      </c>
      <c r="B1300" s="374">
        <v>43299</v>
      </c>
      <c r="C1300" s="375">
        <v>37</v>
      </c>
      <c r="D1300" s="375">
        <v>33</v>
      </c>
      <c r="E1300" s="375">
        <v>46</v>
      </c>
      <c r="F1300" s="375">
        <v>35</v>
      </c>
      <c r="G1300" s="375">
        <v>32</v>
      </c>
      <c r="H1300" s="375">
        <v>40</v>
      </c>
      <c r="I1300" s="375">
        <v>42</v>
      </c>
      <c r="J1300" s="375">
        <v>22</v>
      </c>
      <c r="K1300" s="375">
        <v>27</v>
      </c>
      <c r="L1300" s="375">
        <v>31</v>
      </c>
      <c r="M1300" s="375">
        <v>44</v>
      </c>
      <c r="N1300" s="375">
        <v>51</v>
      </c>
      <c r="O1300" s="375">
        <v>32</v>
      </c>
      <c r="P1300" s="375">
        <v>30</v>
      </c>
      <c r="Q1300" s="375">
        <v>31</v>
      </c>
      <c r="R1300" s="375">
        <v>31</v>
      </c>
      <c r="S1300" s="376">
        <v>34</v>
      </c>
    </row>
    <row r="1301" spans="1:19" ht="12.75" customHeight="1" x14ac:dyDescent="0.2">
      <c r="A1301" s="369">
        <v>2018</v>
      </c>
      <c r="B1301" s="374">
        <v>43300</v>
      </c>
      <c r="C1301" s="375">
        <v>49</v>
      </c>
      <c r="D1301" s="375">
        <v>56</v>
      </c>
      <c r="E1301" s="375">
        <v>40</v>
      </c>
      <c r="F1301" s="375">
        <v>69</v>
      </c>
      <c r="G1301" s="375">
        <v>66</v>
      </c>
      <c r="H1301" s="375">
        <v>77</v>
      </c>
      <c r="I1301" s="375">
        <v>51</v>
      </c>
      <c r="J1301" s="375">
        <v>50</v>
      </c>
      <c r="K1301" s="375">
        <v>66</v>
      </c>
      <c r="L1301" s="375">
        <v>63</v>
      </c>
      <c r="M1301" s="375">
        <v>57</v>
      </c>
      <c r="N1301" s="375">
        <v>51</v>
      </c>
      <c r="O1301" s="375">
        <v>54</v>
      </c>
      <c r="P1301" s="375">
        <v>62</v>
      </c>
      <c r="Q1301" s="375">
        <v>66</v>
      </c>
      <c r="R1301" s="375">
        <v>57</v>
      </c>
      <c r="S1301" s="376">
        <v>69</v>
      </c>
    </row>
    <row r="1302" spans="1:19" ht="12.75" customHeight="1" x14ac:dyDescent="0.2">
      <c r="A1302" s="369">
        <v>2018</v>
      </c>
      <c r="B1302" s="374">
        <v>43301</v>
      </c>
      <c r="C1302" s="375">
        <v>43</v>
      </c>
      <c r="D1302" s="375">
        <v>52</v>
      </c>
      <c r="E1302" s="375">
        <v>36</v>
      </c>
      <c r="F1302" s="375">
        <v>47</v>
      </c>
      <c r="G1302" s="375">
        <v>63</v>
      </c>
      <c r="H1302" s="375">
        <v>52</v>
      </c>
      <c r="I1302" s="375">
        <v>45</v>
      </c>
      <c r="J1302" s="375">
        <v>57</v>
      </c>
      <c r="K1302" s="375">
        <v>56</v>
      </c>
      <c r="L1302" s="375">
        <v>52</v>
      </c>
      <c r="M1302" s="375">
        <v>40</v>
      </c>
      <c r="N1302" s="375">
        <v>43</v>
      </c>
      <c r="O1302" s="375">
        <v>47</v>
      </c>
      <c r="P1302" s="375">
        <v>63</v>
      </c>
      <c r="Q1302" s="375">
        <v>49</v>
      </c>
      <c r="R1302" s="375">
        <v>50</v>
      </c>
      <c r="S1302" s="376">
        <v>53</v>
      </c>
    </row>
    <row r="1303" spans="1:19" ht="12.75" customHeight="1" x14ac:dyDescent="0.2">
      <c r="A1303" s="369">
        <v>2018</v>
      </c>
      <c r="B1303" s="374">
        <v>43302</v>
      </c>
      <c r="C1303" s="375">
        <v>31</v>
      </c>
      <c r="D1303" s="375">
        <v>37</v>
      </c>
      <c r="E1303" s="375">
        <v>31</v>
      </c>
      <c r="F1303" s="375">
        <v>32</v>
      </c>
      <c r="G1303" s="375">
        <v>40</v>
      </c>
      <c r="H1303" s="375">
        <v>32</v>
      </c>
      <c r="I1303" s="375">
        <v>33</v>
      </c>
      <c r="J1303" s="375">
        <v>38</v>
      </c>
      <c r="K1303" s="375">
        <v>37</v>
      </c>
      <c r="L1303" s="375">
        <v>41</v>
      </c>
      <c r="M1303" s="375">
        <v>28</v>
      </c>
      <c r="N1303" s="375">
        <v>39</v>
      </c>
      <c r="O1303" s="375">
        <v>35</v>
      </c>
      <c r="P1303" s="375">
        <v>41</v>
      </c>
      <c r="Q1303" s="375">
        <v>32</v>
      </c>
      <c r="R1303" s="375">
        <v>33</v>
      </c>
      <c r="S1303" s="376">
        <v>35</v>
      </c>
    </row>
    <row r="1304" spans="1:19" ht="12.75" customHeight="1" x14ac:dyDescent="0.2">
      <c r="A1304" s="369">
        <v>2018</v>
      </c>
      <c r="B1304" s="374">
        <v>43303</v>
      </c>
      <c r="C1304" s="375">
        <v>28</v>
      </c>
      <c r="D1304" s="375">
        <v>29</v>
      </c>
      <c r="E1304" s="375">
        <v>27</v>
      </c>
      <c r="F1304" s="375">
        <v>30</v>
      </c>
      <c r="G1304" s="375">
        <v>32</v>
      </c>
      <c r="H1304" s="375">
        <v>31</v>
      </c>
      <c r="I1304" s="375">
        <v>28</v>
      </c>
      <c r="J1304" s="375">
        <v>28</v>
      </c>
      <c r="K1304" s="375">
        <v>31</v>
      </c>
      <c r="L1304" s="375">
        <v>32</v>
      </c>
      <c r="M1304" s="375">
        <v>27</v>
      </c>
      <c r="N1304" s="375">
        <v>29</v>
      </c>
      <c r="O1304" s="375">
        <v>27</v>
      </c>
      <c r="P1304" s="375">
        <v>31</v>
      </c>
      <c r="Q1304" s="375">
        <v>28</v>
      </c>
      <c r="R1304" s="375">
        <v>30</v>
      </c>
      <c r="S1304" s="376">
        <v>32</v>
      </c>
    </row>
    <row r="1305" spans="1:19" ht="12.75" customHeight="1" x14ac:dyDescent="0.2">
      <c r="A1305" s="369">
        <v>2018</v>
      </c>
      <c r="B1305" s="374">
        <v>43304</v>
      </c>
      <c r="C1305" s="375">
        <v>32</v>
      </c>
      <c r="D1305" s="375">
        <v>29</v>
      </c>
      <c r="E1305" s="375">
        <v>33</v>
      </c>
      <c r="F1305" s="375">
        <v>25</v>
      </c>
      <c r="G1305" s="375">
        <v>30</v>
      </c>
      <c r="H1305" s="375">
        <v>27</v>
      </c>
      <c r="I1305" s="375">
        <v>33</v>
      </c>
      <c r="J1305" s="375">
        <v>20</v>
      </c>
      <c r="K1305" s="375">
        <v>26</v>
      </c>
      <c r="L1305" s="375">
        <v>28</v>
      </c>
      <c r="M1305" s="375">
        <v>27</v>
      </c>
      <c r="N1305" s="375">
        <v>32</v>
      </c>
      <c r="O1305" s="375">
        <v>19</v>
      </c>
      <c r="P1305" s="375">
        <v>27</v>
      </c>
      <c r="Q1305" s="375">
        <v>24</v>
      </c>
      <c r="R1305" s="375">
        <v>30</v>
      </c>
      <c r="S1305" s="376">
        <v>27</v>
      </c>
    </row>
    <row r="1306" spans="1:19" ht="12.75" customHeight="1" x14ac:dyDescent="0.2">
      <c r="A1306" s="369">
        <v>2018</v>
      </c>
      <c r="B1306" s="374">
        <v>43305</v>
      </c>
      <c r="C1306" s="375">
        <v>23</v>
      </c>
      <c r="D1306" s="375">
        <v>21</v>
      </c>
      <c r="E1306" s="375">
        <v>22</v>
      </c>
      <c r="F1306" s="375">
        <v>21</v>
      </c>
      <c r="G1306" s="375">
        <v>22</v>
      </c>
      <c r="H1306" s="375">
        <v>21</v>
      </c>
      <c r="I1306" s="375">
        <v>22</v>
      </c>
      <c r="J1306" s="375">
        <v>16</v>
      </c>
      <c r="K1306" s="375">
        <v>21</v>
      </c>
      <c r="L1306" s="375">
        <v>22</v>
      </c>
      <c r="M1306" s="375">
        <v>21</v>
      </c>
      <c r="N1306" s="375">
        <v>23</v>
      </c>
      <c r="O1306" s="375">
        <v>18</v>
      </c>
      <c r="P1306" s="375">
        <v>23</v>
      </c>
      <c r="Q1306" s="375">
        <v>19</v>
      </c>
      <c r="R1306" s="375">
        <v>22</v>
      </c>
      <c r="S1306" s="376">
        <v>24</v>
      </c>
    </row>
    <row r="1307" spans="1:19" ht="12.75" customHeight="1" x14ac:dyDescent="0.2">
      <c r="A1307" s="369">
        <v>2018</v>
      </c>
      <c r="B1307" s="374">
        <v>43306</v>
      </c>
      <c r="C1307" s="375">
        <v>35</v>
      </c>
      <c r="D1307" s="375">
        <v>27</v>
      </c>
      <c r="E1307" s="375">
        <v>30</v>
      </c>
      <c r="F1307" s="375">
        <v>36</v>
      </c>
      <c r="G1307" s="375">
        <v>33</v>
      </c>
      <c r="H1307" s="375">
        <v>36</v>
      </c>
      <c r="I1307" s="375">
        <v>30</v>
      </c>
      <c r="J1307" s="375">
        <v>32</v>
      </c>
      <c r="K1307" s="375">
        <v>35</v>
      </c>
      <c r="L1307" s="375">
        <v>25</v>
      </c>
      <c r="M1307" s="375">
        <v>32</v>
      </c>
      <c r="N1307" s="375">
        <v>28</v>
      </c>
      <c r="O1307" s="375">
        <v>22</v>
      </c>
      <c r="P1307" s="375">
        <v>28</v>
      </c>
      <c r="Q1307" s="375">
        <v>30</v>
      </c>
      <c r="R1307" s="375">
        <v>27</v>
      </c>
      <c r="S1307" s="376">
        <v>37</v>
      </c>
    </row>
    <row r="1308" spans="1:19" ht="12.75" customHeight="1" x14ac:dyDescent="0.2">
      <c r="A1308" s="369">
        <v>2018</v>
      </c>
      <c r="B1308" s="374">
        <v>43307</v>
      </c>
      <c r="C1308" s="375">
        <v>48</v>
      </c>
      <c r="D1308" s="375">
        <v>50</v>
      </c>
      <c r="E1308" s="375">
        <v>42</v>
      </c>
      <c r="F1308" s="375">
        <v>49</v>
      </c>
      <c r="G1308" s="375">
        <v>44</v>
      </c>
      <c r="H1308" s="375">
        <v>53</v>
      </c>
      <c r="I1308" s="375">
        <v>55</v>
      </c>
      <c r="J1308" s="375">
        <v>36</v>
      </c>
      <c r="K1308" s="375">
        <v>51</v>
      </c>
      <c r="L1308" s="375">
        <v>50</v>
      </c>
      <c r="M1308" s="375">
        <v>41</v>
      </c>
      <c r="N1308" s="375">
        <v>49</v>
      </c>
      <c r="O1308" s="375">
        <v>49</v>
      </c>
      <c r="P1308" s="375">
        <v>40</v>
      </c>
      <c r="Q1308" s="375">
        <v>47</v>
      </c>
      <c r="R1308" s="375">
        <v>47</v>
      </c>
      <c r="S1308" s="376">
        <v>49</v>
      </c>
    </row>
    <row r="1309" spans="1:19" ht="12.75" customHeight="1" x14ac:dyDescent="0.2">
      <c r="A1309" s="369">
        <v>2018</v>
      </c>
      <c r="B1309" s="374">
        <v>43308</v>
      </c>
      <c r="C1309" s="375">
        <v>39</v>
      </c>
      <c r="D1309" s="375">
        <v>54</v>
      </c>
      <c r="E1309" s="375">
        <v>39</v>
      </c>
      <c r="F1309" s="375">
        <v>43</v>
      </c>
      <c r="G1309" s="375">
        <v>48</v>
      </c>
      <c r="H1309" s="375">
        <v>44</v>
      </c>
      <c r="I1309" s="375">
        <v>40</v>
      </c>
      <c r="J1309" s="375">
        <v>43</v>
      </c>
      <c r="K1309" s="375">
        <v>60</v>
      </c>
      <c r="L1309" s="375">
        <v>54</v>
      </c>
      <c r="M1309" s="375">
        <v>37</v>
      </c>
      <c r="N1309" s="375">
        <v>44</v>
      </c>
      <c r="O1309" s="375">
        <v>51</v>
      </c>
      <c r="P1309" s="375">
        <v>50</v>
      </c>
      <c r="Q1309" s="375">
        <v>38</v>
      </c>
      <c r="R1309" s="375">
        <v>52</v>
      </c>
      <c r="S1309" s="376">
        <v>52</v>
      </c>
    </row>
    <row r="1310" spans="1:19" ht="12.75" customHeight="1" x14ac:dyDescent="0.2">
      <c r="A1310" s="369">
        <v>2018</v>
      </c>
      <c r="B1310" s="374">
        <v>43309</v>
      </c>
      <c r="C1310" s="375">
        <v>55</v>
      </c>
      <c r="D1310" s="375">
        <v>73</v>
      </c>
      <c r="E1310" s="375">
        <v>38</v>
      </c>
      <c r="F1310" s="375">
        <v>54</v>
      </c>
      <c r="G1310" s="375">
        <v>48</v>
      </c>
      <c r="H1310" s="375">
        <v>57</v>
      </c>
      <c r="I1310" s="375">
        <v>49</v>
      </c>
      <c r="J1310" s="375">
        <v>42</v>
      </c>
      <c r="K1310" s="375">
        <v>50</v>
      </c>
      <c r="L1310" s="375">
        <v>77</v>
      </c>
      <c r="M1310" s="375">
        <v>46</v>
      </c>
      <c r="N1310" s="375">
        <v>54</v>
      </c>
      <c r="O1310" s="375">
        <v>60</v>
      </c>
      <c r="P1310" s="375">
        <v>43</v>
      </c>
      <c r="Q1310" s="375">
        <v>51</v>
      </c>
      <c r="R1310" s="375">
        <v>53</v>
      </c>
      <c r="S1310" s="376">
        <v>51</v>
      </c>
    </row>
    <row r="1311" spans="1:19" ht="12.75" customHeight="1" x14ac:dyDescent="0.2">
      <c r="A1311" s="369">
        <v>2018</v>
      </c>
      <c r="B1311" s="374">
        <v>43310</v>
      </c>
      <c r="C1311" s="375">
        <v>46</v>
      </c>
      <c r="D1311" s="375">
        <v>40</v>
      </c>
      <c r="E1311" s="375">
        <v>42</v>
      </c>
      <c r="F1311" s="375">
        <v>42</v>
      </c>
      <c r="G1311" s="375">
        <v>35</v>
      </c>
      <c r="H1311" s="375">
        <v>45</v>
      </c>
      <c r="I1311" s="375">
        <v>41</v>
      </c>
      <c r="J1311" s="375">
        <v>33</v>
      </c>
      <c r="K1311" s="375">
        <v>43</v>
      </c>
      <c r="L1311" s="375">
        <v>38</v>
      </c>
      <c r="M1311" s="375">
        <v>44</v>
      </c>
      <c r="N1311" s="375">
        <v>55</v>
      </c>
      <c r="O1311" s="375">
        <v>38</v>
      </c>
      <c r="P1311" s="375">
        <v>31</v>
      </c>
      <c r="Q1311" s="375">
        <v>38</v>
      </c>
      <c r="R1311" s="375">
        <v>39</v>
      </c>
      <c r="S1311" s="376">
        <v>39</v>
      </c>
    </row>
    <row r="1312" spans="1:19" ht="12.75" customHeight="1" x14ac:dyDescent="0.2">
      <c r="A1312" s="369">
        <v>2018</v>
      </c>
      <c r="B1312" s="374">
        <v>43311</v>
      </c>
      <c r="C1312" s="375">
        <v>37</v>
      </c>
      <c r="D1312" s="375">
        <v>44</v>
      </c>
      <c r="E1312" s="375">
        <v>39</v>
      </c>
      <c r="F1312" s="375">
        <v>37</v>
      </c>
      <c r="G1312" s="375">
        <v>33</v>
      </c>
      <c r="H1312" s="375">
        <v>37</v>
      </c>
      <c r="I1312" s="375">
        <v>35</v>
      </c>
      <c r="J1312" s="375">
        <v>22</v>
      </c>
      <c r="K1312" s="375">
        <v>40</v>
      </c>
      <c r="L1312" s="375">
        <v>37</v>
      </c>
      <c r="M1312" s="375">
        <v>33</v>
      </c>
      <c r="N1312" s="375">
        <v>42</v>
      </c>
      <c r="O1312" s="375">
        <v>35</v>
      </c>
      <c r="P1312" s="375">
        <v>40</v>
      </c>
      <c r="Q1312" s="375">
        <v>33</v>
      </c>
      <c r="R1312" s="375">
        <v>39</v>
      </c>
      <c r="S1312" s="376">
        <v>40</v>
      </c>
    </row>
    <row r="1313" spans="1:19" ht="12.75" customHeight="1" x14ac:dyDescent="0.2">
      <c r="A1313" s="369">
        <v>2018</v>
      </c>
      <c r="B1313" s="374">
        <v>43312</v>
      </c>
      <c r="C1313" s="375">
        <v>38</v>
      </c>
      <c r="D1313" s="375">
        <v>48</v>
      </c>
      <c r="E1313" s="375">
        <v>38</v>
      </c>
      <c r="F1313" s="375">
        <v>37</v>
      </c>
      <c r="G1313" s="375">
        <v>50</v>
      </c>
      <c r="H1313" s="375">
        <v>37</v>
      </c>
      <c r="I1313" s="375">
        <v>43</v>
      </c>
      <c r="J1313" s="375">
        <v>43</v>
      </c>
      <c r="K1313" s="375">
        <v>48</v>
      </c>
      <c r="L1313" s="375">
        <v>50</v>
      </c>
      <c r="M1313" s="375">
        <v>30</v>
      </c>
      <c r="N1313" s="375">
        <v>46</v>
      </c>
      <c r="O1313" s="375">
        <v>42</v>
      </c>
      <c r="P1313" s="375">
        <v>51</v>
      </c>
      <c r="Q1313" s="375">
        <v>41</v>
      </c>
      <c r="R1313" s="375">
        <v>46</v>
      </c>
      <c r="S1313" s="376">
        <v>46</v>
      </c>
    </row>
    <row r="1314" spans="1:19" ht="12.75" customHeight="1" x14ac:dyDescent="0.2">
      <c r="A1314" s="369">
        <v>2018</v>
      </c>
      <c r="B1314" s="374">
        <v>43313</v>
      </c>
      <c r="C1314" s="375">
        <v>35</v>
      </c>
      <c r="D1314" s="375">
        <v>41</v>
      </c>
      <c r="E1314" s="375">
        <v>28</v>
      </c>
      <c r="F1314" s="375">
        <v>33</v>
      </c>
      <c r="G1314" s="375">
        <v>40</v>
      </c>
      <c r="H1314" s="375">
        <v>35</v>
      </c>
      <c r="I1314" s="375">
        <v>35</v>
      </c>
      <c r="J1314" s="375">
        <v>38</v>
      </c>
      <c r="K1314" s="375">
        <v>45</v>
      </c>
      <c r="L1314" s="375">
        <v>45</v>
      </c>
      <c r="M1314" s="375">
        <v>30</v>
      </c>
      <c r="N1314" s="375">
        <v>34</v>
      </c>
      <c r="O1314" s="375">
        <v>41</v>
      </c>
      <c r="P1314" s="375">
        <v>39</v>
      </c>
      <c r="Q1314" s="375">
        <v>40</v>
      </c>
      <c r="R1314" s="375">
        <v>42</v>
      </c>
      <c r="S1314" s="376">
        <v>44</v>
      </c>
    </row>
    <row r="1315" spans="1:19" ht="12.75" customHeight="1" x14ac:dyDescent="0.2">
      <c r="A1315" s="369">
        <v>2018</v>
      </c>
      <c r="B1315" s="374">
        <v>43314</v>
      </c>
      <c r="C1315" s="375">
        <v>25</v>
      </c>
      <c r="D1315" s="375">
        <v>38</v>
      </c>
      <c r="E1315" s="375">
        <v>17</v>
      </c>
      <c r="F1315" s="375">
        <v>24</v>
      </c>
      <c r="G1315" s="375">
        <v>35</v>
      </c>
      <c r="H1315" s="375">
        <v>26</v>
      </c>
      <c r="I1315" s="375">
        <v>26</v>
      </c>
      <c r="J1315" s="375">
        <v>29</v>
      </c>
      <c r="K1315" s="375">
        <v>37</v>
      </c>
      <c r="L1315" s="375">
        <v>44</v>
      </c>
      <c r="M1315" s="375">
        <v>19</v>
      </c>
      <c r="N1315" s="375">
        <v>27</v>
      </c>
      <c r="O1315" s="375">
        <v>39</v>
      </c>
      <c r="P1315" s="375">
        <v>35</v>
      </c>
      <c r="Q1315" s="375">
        <v>27</v>
      </c>
      <c r="R1315" s="375">
        <v>35</v>
      </c>
      <c r="S1315" s="376">
        <v>36</v>
      </c>
    </row>
    <row r="1316" spans="1:19" ht="12.75" customHeight="1" x14ac:dyDescent="0.2">
      <c r="A1316" s="369">
        <v>2018</v>
      </c>
      <c r="B1316" s="374">
        <v>43315</v>
      </c>
      <c r="C1316" s="375">
        <v>23</v>
      </c>
      <c r="D1316" s="375">
        <v>24</v>
      </c>
      <c r="E1316" s="375">
        <v>22</v>
      </c>
      <c r="F1316" s="375">
        <v>20</v>
      </c>
      <c r="G1316" s="375">
        <v>28</v>
      </c>
      <c r="H1316" s="375">
        <v>22</v>
      </c>
      <c r="I1316" s="375">
        <v>18</v>
      </c>
      <c r="J1316" s="375">
        <v>24</v>
      </c>
      <c r="K1316" s="375">
        <v>31</v>
      </c>
      <c r="L1316" s="375">
        <v>26</v>
      </c>
      <c r="M1316" s="375">
        <v>19</v>
      </c>
      <c r="N1316" s="375">
        <v>20</v>
      </c>
      <c r="O1316" s="375">
        <v>25</v>
      </c>
      <c r="P1316" s="375">
        <v>26</v>
      </c>
      <c r="Q1316" s="375">
        <v>24</v>
      </c>
      <c r="R1316" s="375">
        <v>27</v>
      </c>
      <c r="S1316" s="376">
        <v>27</v>
      </c>
    </row>
    <row r="1317" spans="1:19" ht="12.75" customHeight="1" x14ac:dyDescent="0.2">
      <c r="A1317" s="369">
        <v>2018</v>
      </c>
      <c r="B1317" s="374">
        <v>43316</v>
      </c>
      <c r="C1317" s="375">
        <v>44</v>
      </c>
      <c r="D1317" s="375">
        <v>38</v>
      </c>
      <c r="E1317" s="375">
        <v>38</v>
      </c>
      <c r="F1317" s="375">
        <v>42</v>
      </c>
      <c r="G1317" s="375">
        <v>38</v>
      </c>
      <c r="H1317" s="375">
        <v>44</v>
      </c>
      <c r="I1317" s="375">
        <v>42</v>
      </c>
      <c r="J1317" s="375">
        <v>34</v>
      </c>
      <c r="K1317" s="375">
        <v>44</v>
      </c>
      <c r="L1317" s="375">
        <v>37</v>
      </c>
      <c r="M1317" s="375">
        <v>37</v>
      </c>
      <c r="N1317" s="375">
        <v>38</v>
      </c>
      <c r="O1317" s="375">
        <v>38</v>
      </c>
      <c r="P1317" s="375" t="s">
        <v>71</v>
      </c>
      <c r="Q1317" s="375">
        <v>40</v>
      </c>
      <c r="R1317" s="375">
        <v>42</v>
      </c>
      <c r="S1317" s="376">
        <v>42</v>
      </c>
    </row>
    <row r="1318" spans="1:19" ht="12.75" customHeight="1" x14ac:dyDescent="0.2">
      <c r="A1318" s="369">
        <v>2018</v>
      </c>
      <c r="B1318" s="374">
        <v>43317</v>
      </c>
      <c r="C1318" s="375">
        <v>58</v>
      </c>
      <c r="D1318" s="375">
        <v>54</v>
      </c>
      <c r="E1318" s="375">
        <v>49</v>
      </c>
      <c r="F1318" s="375">
        <v>62</v>
      </c>
      <c r="G1318" s="375">
        <v>54</v>
      </c>
      <c r="H1318" s="375">
        <v>64</v>
      </c>
      <c r="I1318" s="375">
        <v>53</v>
      </c>
      <c r="J1318" s="375">
        <v>42</v>
      </c>
      <c r="K1318" s="375">
        <v>58</v>
      </c>
      <c r="L1318" s="375">
        <v>56</v>
      </c>
      <c r="M1318" s="375">
        <v>48</v>
      </c>
      <c r="N1318" s="375">
        <v>60</v>
      </c>
      <c r="O1318" s="375">
        <v>51</v>
      </c>
      <c r="P1318" s="375" t="s">
        <v>71</v>
      </c>
      <c r="Q1318" s="375">
        <v>49</v>
      </c>
      <c r="R1318" s="375">
        <v>52</v>
      </c>
      <c r="S1318" s="376">
        <v>50</v>
      </c>
    </row>
    <row r="1319" spans="1:19" ht="12.75" customHeight="1" x14ac:dyDescent="0.2">
      <c r="A1319" s="369">
        <v>2018</v>
      </c>
      <c r="B1319" s="374">
        <v>43318</v>
      </c>
      <c r="C1319" s="375">
        <v>53</v>
      </c>
      <c r="D1319" s="375">
        <v>66</v>
      </c>
      <c r="E1319" s="375">
        <v>45</v>
      </c>
      <c r="F1319" s="375">
        <v>50</v>
      </c>
      <c r="G1319" s="375">
        <v>52</v>
      </c>
      <c r="H1319" s="375">
        <v>58</v>
      </c>
      <c r="I1319" s="375">
        <v>60</v>
      </c>
      <c r="J1319" s="375">
        <v>39</v>
      </c>
      <c r="K1319" s="375">
        <v>60</v>
      </c>
      <c r="L1319" s="375">
        <v>76</v>
      </c>
      <c r="M1319" s="375">
        <v>44</v>
      </c>
      <c r="N1319" s="375">
        <v>56</v>
      </c>
      <c r="O1319" s="375">
        <v>61</v>
      </c>
      <c r="P1319" s="375" t="s">
        <v>71</v>
      </c>
      <c r="Q1319" s="375">
        <v>60</v>
      </c>
      <c r="R1319" s="375">
        <v>61</v>
      </c>
      <c r="S1319" s="376">
        <v>60</v>
      </c>
    </row>
    <row r="1320" spans="1:19" ht="12.75" customHeight="1" x14ac:dyDescent="0.2">
      <c r="A1320" s="369">
        <v>2018</v>
      </c>
      <c r="B1320" s="374">
        <v>43319</v>
      </c>
      <c r="C1320" s="375">
        <v>44</v>
      </c>
      <c r="D1320" s="375">
        <v>64</v>
      </c>
      <c r="E1320" s="375">
        <v>31</v>
      </c>
      <c r="F1320" s="375">
        <v>41</v>
      </c>
      <c r="G1320" s="375">
        <v>51</v>
      </c>
      <c r="H1320" s="375">
        <v>41</v>
      </c>
      <c r="I1320" s="375">
        <v>42</v>
      </c>
      <c r="J1320" s="375">
        <v>45</v>
      </c>
      <c r="K1320" s="375">
        <v>57</v>
      </c>
      <c r="L1320" s="375">
        <v>69</v>
      </c>
      <c r="M1320" s="375">
        <v>36</v>
      </c>
      <c r="N1320" s="375">
        <v>39</v>
      </c>
      <c r="O1320" s="375">
        <v>69</v>
      </c>
      <c r="P1320" s="375" t="s">
        <v>71</v>
      </c>
      <c r="Q1320" s="375">
        <v>58</v>
      </c>
      <c r="R1320" s="375">
        <v>61</v>
      </c>
      <c r="S1320" s="376">
        <v>66</v>
      </c>
    </row>
    <row r="1321" spans="1:19" ht="12.75" customHeight="1" x14ac:dyDescent="0.2">
      <c r="A1321" s="369">
        <v>2018</v>
      </c>
      <c r="B1321" s="374">
        <v>43320</v>
      </c>
      <c r="C1321" s="375">
        <v>58</v>
      </c>
      <c r="D1321" s="375">
        <v>68</v>
      </c>
      <c r="E1321" s="375">
        <v>51</v>
      </c>
      <c r="F1321" s="375">
        <v>69</v>
      </c>
      <c r="G1321" s="375">
        <v>50</v>
      </c>
      <c r="H1321" s="375">
        <v>67</v>
      </c>
      <c r="I1321" s="375">
        <v>65</v>
      </c>
      <c r="J1321" s="375">
        <v>47</v>
      </c>
      <c r="K1321" s="375" t="s">
        <v>71</v>
      </c>
      <c r="L1321" s="375">
        <v>74</v>
      </c>
      <c r="M1321" s="375">
        <v>52</v>
      </c>
      <c r="N1321" s="375">
        <v>54</v>
      </c>
      <c r="O1321" s="375">
        <v>61</v>
      </c>
      <c r="P1321" s="375" t="s">
        <v>71</v>
      </c>
      <c r="Q1321" s="375">
        <v>57</v>
      </c>
      <c r="R1321" s="375">
        <v>64</v>
      </c>
      <c r="S1321" s="376">
        <v>59</v>
      </c>
    </row>
    <row r="1322" spans="1:19" ht="12.75" customHeight="1" x14ac:dyDescent="0.2">
      <c r="A1322" s="369">
        <v>2018</v>
      </c>
      <c r="B1322" s="374">
        <v>43321</v>
      </c>
      <c r="C1322" s="375">
        <v>58</v>
      </c>
      <c r="D1322" s="375">
        <v>50</v>
      </c>
      <c r="E1322" s="375">
        <v>54</v>
      </c>
      <c r="F1322" s="375">
        <v>51</v>
      </c>
      <c r="G1322" s="375">
        <v>46</v>
      </c>
      <c r="H1322" s="375">
        <v>52</v>
      </c>
      <c r="I1322" s="375">
        <v>54</v>
      </c>
      <c r="J1322" s="375">
        <v>39</v>
      </c>
      <c r="K1322" s="375">
        <v>12</v>
      </c>
      <c r="L1322" s="375">
        <v>49</v>
      </c>
      <c r="M1322" s="375">
        <v>49</v>
      </c>
      <c r="N1322" s="375">
        <v>56</v>
      </c>
      <c r="O1322" s="375">
        <v>51</v>
      </c>
      <c r="P1322" s="375">
        <v>39</v>
      </c>
      <c r="Q1322" s="375">
        <v>49</v>
      </c>
      <c r="R1322" s="375">
        <v>55</v>
      </c>
      <c r="S1322" s="376">
        <v>52</v>
      </c>
    </row>
    <row r="1323" spans="1:19" ht="12.75" customHeight="1" x14ac:dyDescent="0.2">
      <c r="A1323" s="369">
        <v>2018</v>
      </c>
      <c r="B1323" s="374">
        <v>43322</v>
      </c>
      <c r="C1323" s="375">
        <v>53</v>
      </c>
      <c r="D1323" s="375">
        <v>58</v>
      </c>
      <c r="E1323" s="375">
        <v>51</v>
      </c>
      <c r="F1323" s="375">
        <v>61</v>
      </c>
      <c r="G1323" s="375">
        <v>46</v>
      </c>
      <c r="H1323" s="375">
        <v>65</v>
      </c>
      <c r="I1323" s="375">
        <v>55</v>
      </c>
      <c r="J1323" s="375">
        <v>40</v>
      </c>
      <c r="K1323" s="375">
        <v>51</v>
      </c>
      <c r="L1323" s="375">
        <v>55</v>
      </c>
      <c r="M1323" s="375">
        <v>50</v>
      </c>
      <c r="N1323" s="375">
        <v>46</v>
      </c>
      <c r="O1323" s="375">
        <v>54</v>
      </c>
      <c r="P1323" s="375">
        <v>39</v>
      </c>
      <c r="Q1323" s="375">
        <v>57</v>
      </c>
      <c r="R1323" s="375">
        <v>63</v>
      </c>
      <c r="S1323" s="376">
        <v>56</v>
      </c>
    </row>
    <row r="1324" spans="1:19" ht="12.75" customHeight="1" x14ac:dyDescent="0.2">
      <c r="A1324" s="369">
        <v>2018</v>
      </c>
      <c r="B1324" s="374">
        <v>43323</v>
      </c>
      <c r="C1324" s="375">
        <v>40</v>
      </c>
      <c r="D1324" s="375">
        <v>42</v>
      </c>
      <c r="E1324" s="375">
        <v>38</v>
      </c>
      <c r="F1324" s="375">
        <v>43</v>
      </c>
      <c r="G1324" s="375">
        <v>41</v>
      </c>
      <c r="H1324" s="375">
        <v>40</v>
      </c>
      <c r="I1324" s="375">
        <v>41</v>
      </c>
      <c r="J1324" s="375">
        <v>26</v>
      </c>
      <c r="K1324" s="375">
        <v>41</v>
      </c>
      <c r="L1324" s="375">
        <v>43</v>
      </c>
      <c r="M1324" s="375">
        <v>40</v>
      </c>
      <c r="N1324" s="375">
        <v>41</v>
      </c>
      <c r="O1324" s="375">
        <v>37</v>
      </c>
      <c r="P1324" s="375">
        <v>42</v>
      </c>
      <c r="Q1324" s="375">
        <v>40</v>
      </c>
      <c r="R1324" s="375">
        <v>46</v>
      </c>
      <c r="S1324" s="376">
        <v>44</v>
      </c>
    </row>
    <row r="1325" spans="1:19" ht="12.75" customHeight="1" x14ac:dyDescent="0.2">
      <c r="A1325" s="369">
        <v>2018</v>
      </c>
      <c r="B1325" s="374">
        <v>43324</v>
      </c>
      <c r="C1325" s="375">
        <v>45</v>
      </c>
      <c r="D1325" s="375">
        <v>53</v>
      </c>
      <c r="E1325" s="375">
        <v>42</v>
      </c>
      <c r="F1325" s="375">
        <v>50</v>
      </c>
      <c r="G1325" s="375">
        <v>37</v>
      </c>
      <c r="H1325" s="375">
        <v>55</v>
      </c>
      <c r="I1325" s="375">
        <v>46</v>
      </c>
      <c r="J1325" s="375">
        <v>29</v>
      </c>
      <c r="K1325" s="375">
        <v>47</v>
      </c>
      <c r="L1325" s="375">
        <v>48</v>
      </c>
      <c r="M1325" s="375">
        <v>39</v>
      </c>
      <c r="N1325" s="375">
        <v>43</v>
      </c>
      <c r="O1325" s="375">
        <v>51</v>
      </c>
      <c r="P1325" s="375">
        <v>34</v>
      </c>
      <c r="Q1325" s="375">
        <v>54</v>
      </c>
      <c r="R1325" s="375">
        <v>63</v>
      </c>
      <c r="S1325" s="376">
        <v>51</v>
      </c>
    </row>
    <row r="1326" spans="1:19" ht="12.75" customHeight="1" x14ac:dyDescent="0.2">
      <c r="A1326" s="369">
        <v>2018</v>
      </c>
      <c r="B1326" s="374">
        <v>43325</v>
      </c>
      <c r="C1326" s="375">
        <v>43</v>
      </c>
      <c r="D1326" s="375">
        <v>28</v>
      </c>
      <c r="E1326" s="375">
        <v>32</v>
      </c>
      <c r="F1326" s="375">
        <v>43</v>
      </c>
      <c r="G1326" s="375">
        <v>28</v>
      </c>
      <c r="H1326" s="375">
        <v>43</v>
      </c>
      <c r="I1326" s="375">
        <v>36</v>
      </c>
      <c r="J1326" s="375">
        <v>13</v>
      </c>
      <c r="K1326" s="375">
        <v>24</v>
      </c>
      <c r="L1326" s="375">
        <v>27</v>
      </c>
      <c r="M1326" s="375">
        <v>39</v>
      </c>
      <c r="N1326" s="375">
        <v>32</v>
      </c>
      <c r="O1326" s="375">
        <v>27</v>
      </c>
      <c r="P1326" s="375">
        <v>26</v>
      </c>
      <c r="Q1326" s="375">
        <v>21</v>
      </c>
      <c r="R1326" s="375">
        <v>23</v>
      </c>
      <c r="S1326" s="376">
        <v>27</v>
      </c>
    </row>
    <row r="1327" spans="1:19" ht="12.75" customHeight="1" x14ac:dyDescent="0.2">
      <c r="A1327" s="369">
        <v>2018</v>
      </c>
      <c r="B1327" s="374">
        <v>43326</v>
      </c>
      <c r="C1327" s="375">
        <v>40</v>
      </c>
      <c r="D1327" s="375">
        <v>42</v>
      </c>
      <c r="E1327" s="375">
        <v>41</v>
      </c>
      <c r="F1327" s="375">
        <v>33</v>
      </c>
      <c r="G1327" s="375">
        <v>36</v>
      </c>
      <c r="H1327" s="375">
        <v>40</v>
      </c>
      <c r="I1327" s="375">
        <v>43</v>
      </c>
      <c r="J1327" s="375">
        <v>28</v>
      </c>
      <c r="K1327" s="375">
        <v>40</v>
      </c>
      <c r="L1327" s="375">
        <v>44</v>
      </c>
      <c r="M1327" s="375">
        <v>42</v>
      </c>
      <c r="N1327" s="375">
        <v>45</v>
      </c>
      <c r="O1327" s="375">
        <v>42</v>
      </c>
      <c r="P1327" s="375">
        <v>38</v>
      </c>
      <c r="Q1327" s="375">
        <v>37</v>
      </c>
      <c r="R1327" s="375">
        <v>45</v>
      </c>
      <c r="S1327" s="376">
        <v>39</v>
      </c>
    </row>
    <row r="1328" spans="1:19" ht="12.75" customHeight="1" x14ac:dyDescent="0.2">
      <c r="A1328" s="369">
        <v>2018</v>
      </c>
      <c r="B1328" s="374">
        <v>43327</v>
      </c>
      <c r="C1328" s="375">
        <v>56</v>
      </c>
      <c r="D1328" s="375">
        <v>41</v>
      </c>
      <c r="E1328" s="375">
        <v>48</v>
      </c>
      <c r="F1328" s="375">
        <v>49</v>
      </c>
      <c r="G1328" s="375">
        <v>41</v>
      </c>
      <c r="H1328" s="375">
        <v>56</v>
      </c>
      <c r="I1328" s="375">
        <v>50</v>
      </c>
      <c r="J1328" s="375">
        <v>37</v>
      </c>
      <c r="K1328" s="375">
        <v>51</v>
      </c>
      <c r="L1328" s="375">
        <v>43</v>
      </c>
      <c r="M1328" s="375">
        <v>51</v>
      </c>
      <c r="N1328" s="375">
        <v>46</v>
      </c>
      <c r="O1328" s="375">
        <v>46</v>
      </c>
      <c r="P1328" s="375">
        <v>34</v>
      </c>
      <c r="Q1328" s="375">
        <v>44</v>
      </c>
      <c r="R1328" s="375">
        <v>52</v>
      </c>
      <c r="S1328" s="376">
        <v>50</v>
      </c>
    </row>
    <row r="1329" spans="1:19" ht="12.75" customHeight="1" x14ac:dyDescent="0.2">
      <c r="A1329" s="369">
        <v>2018</v>
      </c>
      <c r="B1329" s="374">
        <v>43328</v>
      </c>
      <c r="C1329" s="375">
        <v>56</v>
      </c>
      <c r="D1329" s="375">
        <v>58</v>
      </c>
      <c r="E1329" s="375">
        <v>47</v>
      </c>
      <c r="F1329" s="375">
        <v>66</v>
      </c>
      <c r="G1329" s="375">
        <v>58</v>
      </c>
      <c r="H1329" s="375">
        <v>61</v>
      </c>
      <c r="I1329" s="375">
        <v>64</v>
      </c>
      <c r="J1329" s="375">
        <v>46</v>
      </c>
      <c r="K1329" s="375">
        <v>65</v>
      </c>
      <c r="L1329" s="375">
        <v>59</v>
      </c>
      <c r="M1329" s="375">
        <v>52</v>
      </c>
      <c r="N1329" s="375">
        <v>66</v>
      </c>
      <c r="O1329" s="375">
        <v>62</v>
      </c>
      <c r="P1329" s="375">
        <v>52</v>
      </c>
      <c r="Q1329" s="375">
        <v>58</v>
      </c>
      <c r="R1329" s="375">
        <v>65</v>
      </c>
      <c r="S1329" s="376" t="s">
        <v>71</v>
      </c>
    </row>
    <row r="1330" spans="1:19" ht="12.75" customHeight="1" x14ac:dyDescent="0.2">
      <c r="A1330" s="369">
        <v>2018</v>
      </c>
      <c r="B1330" s="374">
        <v>43329</v>
      </c>
      <c r="C1330" s="375">
        <v>51</v>
      </c>
      <c r="D1330" s="375">
        <v>57</v>
      </c>
      <c r="E1330" s="375">
        <v>47</v>
      </c>
      <c r="F1330" s="375">
        <v>47</v>
      </c>
      <c r="G1330" s="375">
        <v>52</v>
      </c>
      <c r="H1330" s="375">
        <v>50</v>
      </c>
      <c r="I1330" s="375">
        <v>47</v>
      </c>
      <c r="J1330" s="375">
        <v>40</v>
      </c>
      <c r="K1330" s="375">
        <v>65</v>
      </c>
      <c r="L1330" s="375">
        <v>65</v>
      </c>
      <c r="M1330" s="375">
        <v>51</v>
      </c>
      <c r="N1330" s="375">
        <v>48</v>
      </c>
      <c r="O1330" s="375">
        <v>55</v>
      </c>
      <c r="P1330" s="375">
        <v>52</v>
      </c>
      <c r="Q1330" s="375">
        <v>53</v>
      </c>
      <c r="R1330" s="375">
        <v>57</v>
      </c>
      <c r="S1330" s="376" t="s">
        <v>71</v>
      </c>
    </row>
    <row r="1331" spans="1:19" ht="12.75" customHeight="1" x14ac:dyDescent="0.2">
      <c r="A1331" s="369">
        <v>2018</v>
      </c>
      <c r="B1331" s="374">
        <v>43330</v>
      </c>
      <c r="C1331" s="375">
        <v>45</v>
      </c>
      <c r="D1331" s="375">
        <v>43</v>
      </c>
      <c r="E1331" s="375">
        <v>39</v>
      </c>
      <c r="F1331" s="375">
        <v>38</v>
      </c>
      <c r="G1331" s="375">
        <v>42</v>
      </c>
      <c r="H1331" s="375">
        <v>46</v>
      </c>
      <c r="I1331" s="375">
        <v>49</v>
      </c>
      <c r="J1331" s="375">
        <v>28</v>
      </c>
      <c r="K1331" s="375">
        <v>46</v>
      </c>
      <c r="L1331" s="375">
        <v>46</v>
      </c>
      <c r="M1331" s="375">
        <v>44</v>
      </c>
      <c r="N1331" s="375">
        <v>47</v>
      </c>
      <c r="O1331" s="375">
        <v>44</v>
      </c>
      <c r="P1331" s="375">
        <v>35</v>
      </c>
      <c r="Q1331" s="375">
        <v>43</v>
      </c>
      <c r="R1331" s="375">
        <v>48</v>
      </c>
      <c r="S1331" s="376" t="s">
        <v>71</v>
      </c>
    </row>
    <row r="1332" spans="1:19" ht="12.75" customHeight="1" x14ac:dyDescent="0.2">
      <c r="A1332" s="369">
        <v>2018</v>
      </c>
      <c r="B1332" s="374">
        <v>43331</v>
      </c>
      <c r="C1332" s="375">
        <v>21</v>
      </c>
      <c r="D1332" s="375">
        <v>23</v>
      </c>
      <c r="E1332" s="375">
        <v>24</v>
      </c>
      <c r="F1332" s="375">
        <v>21</v>
      </c>
      <c r="G1332" s="375">
        <v>20</v>
      </c>
      <c r="H1332" s="375">
        <v>25</v>
      </c>
      <c r="I1332" s="375">
        <v>21</v>
      </c>
      <c r="J1332" s="375">
        <v>12</v>
      </c>
      <c r="K1332" s="375">
        <v>20</v>
      </c>
      <c r="L1332" s="375">
        <v>24</v>
      </c>
      <c r="M1332" s="375">
        <v>20</v>
      </c>
      <c r="N1332" s="375">
        <v>26</v>
      </c>
      <c r="O1332" s="375">
        <v>25</v>
      </c>
      <c r="P1332" s="375">
        <v>24</v>
      </c>
      <c r="Q1332" s="375">
        <v>18</v>
      </c>
      <c r="R1332" s="375">
        <v>22</v>
      </c>
      <c r="S1332" s="376">
        <v>10</v>
      </c>
    </row>
    <row r="1333" spans="1:19" ht="12.75" customHeight="1" x14ac:dyDescent="0.2">
      <c r="A1333" s="369">
        <v>2018</v>
      </c>
      <c r="B1333" s="374">
        <v>43332</v>
      </c>
      <c r="C1333" s="375">
        <v>28</v>
      </c>
      <c r="D1333" s="375">
        <v>25</v>
      </c>
      <c r="E1333" s="375">
        <v>28</v>
      </c>
      <c r="F1333" s="375">
        <v>28</v>
      </c>
      <c r="G1333" s="375">
        <v>26</v>
      </c>
      <c r="H1333" s="375">
        <v>27</v>
      </c>
      <c r="I1333" s="375">
        <v>30</v>
      </c>
      <c r="J1333" s="375">
        <v>21</v>
      </c>
      <c r="K1333" s="375">
        <v>27</v>
      </c>
      <c r="L1333" s="375">
        <v>29</v>
      </c>
      <c r="M1333" s="375">
        <v>22</v>
      </c>
      <c r="N1333" s="375">
        <v>29</v>
      </c>
      <c r="O1333" s="375">
        <v>19</v>
      </c>
      <c r="P1333" s="375">
        <v>31</v>
      </c>
      <c r="Q1333" s="375">
        <v>30</v>
      </c>
      <c r="R1333" s="375">
        <v>32</v>
      </c>
      <c r="S1333" s="376">
        <v>31</v>
      </c>
    </row>
    <row r="1334" spans="1:19" ht="12.75" customHeight="1" x14ac:dyDescent="0.2">
      <c r="A1334" s="369">
        <v>2018</v>
      </c>
      <c r="B1334" s="374">
        <v>43333</v>
      </c>
      <c r="C1334" s="375">
        <v>31</v>
      </c>
      <c r="D1334" s="375">
        <v>31</v>
      </c>
      <c r="E1334" s="375">
        <v>28</v>
      </c>
      <c r="F1334" s="375">
        <v>26</v>
      </c>
      <c r="G1334" s="375">
        <v>28</v>
      </c>
      <c r="H1334" s="375">
        <v>29</v>
      </c>
      <c r="I1334" s="375">
        <v>27</v>
      </c>
      <c r="J1334" s="375">
        <v>19</v>
      </c>
      <c r="K1334" s="375">
        <v>28</v>
      </c>
      <c r="L1334" s="375">
        <v>34</v>
      </c>
      <c r="M1334" s="375">
        <v>27</v>
      </c>
      <c r="N1334" s="375">
        <v>28</v>
      </c>
      <c r="O1334" s="375">
        <v>24</v>
      </c>
      <c r="P1334" s="375">
        <v>30</v>
      </c>
      <c r="Q1334" s="375">
        <v>25</v>
      </c>
      <c r="R1334" s="375">
        <v>28</v>
      </c>
      <c r="S1334" s="376">
        <v>23</v>
      </c>
    </row>
    <row r="1335" spans="1:19" ht="12.75" customHeight="1" x14ac:dyDescent="0.2">
      <c r="A1335" s="369">
        <v>2018</v>
      </c>
      <c r="B1335" s="374">
        <v>43334</v>
      </c>
      <c r="C1335" s="375">
        <v>46</v>
      </c>
      <c r="D1335" s="375">
        <v>37</v>
      </c>
      <c r="E1335" s="375">
        <v>42</v>
      </c>
      <c r="F1335" s="375">
        <v>44</v>
      </c>
      <c r="G1335" s="375">
        <v>43</v>
      </c>
      <c r="H1335" s="375">
        <v>46</v>
      </c>
      <c r="I1335" s="375">
        <v>47</v>
      </c>
      <c r="J1335" s="375">
        <v>37</v>
      </c>
      <c r="K1335" s="375">
        <v>48</v>
      </c>
      <c r="L1335" s="375">
        <v>43</v>
      </c>
      <c r="M1335" s="375">
        <v>41</v>
      </c>
      <c r="N1335" s="375">
        <v>43</v>
      </c>
      <c r="O1335" s="375">
        <v>43</v>
      </c>
      <c r="P1335" s="375">
        <v>39</v>
      </c>
      <c r="Q1335" s="375">
        <v>45</v>
      </c>
      <c r="R1335" s="375">
        <v>48</v>
      </c>
      <c r="S1335" s="376">
        <v>46</v>
      </c>
    </row>
    <row r="1336" spans="1:19" ht="12.75" customHeight="1" x14ac:dyDescent="0.2">
      <c r="A1336" s="369">
        <v>2018</v>
      </c>
      <c r="B1336" s="374">
        <v>43335</v>
      </c>
      <c r="C1336" s="375">
        <v>37</v>
      </c>
      <c r="D1336" s="375">
        <v>31</v>
      </c>
      <c r="E1336" s="375">
        <v>34</v>
      </c>
      <c r="F1336" s="375">
        <v>34</v>
      </c>
      <c r="G1336" s="375">
        <v>29</v>
      </c>
      <c r="H1336" s="375">
        <v>35</v>
      </c>
      <c r="I1336" s="375">
        <v>32</v>
      </c>
      <c r="J1336" s="375">
        <v>24</v>
      </c>
      <c r="K1336" s="375">
        <v>32</v>
      </c>
      <c r="L1336" s="375">
        <v>30</v>
      </c>
      <c r="M1336" s="375">
        <v>35</v>
      </c>
      <c r="N1336" s="375">
        <v>37</v>
      </c>
      <c r="O1336" s="375">
        <v>31</v>
      </c>
      <c r="P1336" s="375">
        <v>29</v>
      </c>
      <c r="Q1336" s="375">
        <v>31</v>
      </c>
      <c r="R1336" s="375">
        <v>32</v>
      </c>
      <c r="S1336" s="376">
        <v>32</v>
      </c>
    </row>
    <row r="1337" spans="1:19" ht="12.75" customHeight="1" x14ac:dyDescent="0.2">
      <c r="A1337" s="369">
        <v>2018</v>
      </c>
      <c r="B1337" s="374">
        <v>43336</v>
      </c>
      <c r="C1337" s="375">
        <v>45</v>
      </c>
      <c r="D1337" s="375">
        <v>54</v>
      </c>
      <c r="E1337" s="375">
        <v>42</v>
      </c>
      <c r="F1337" s="375">
        <v>53</v>
      </c>
      <c r="G1337" s="375">
        <v>50</v>
      </c>
      <c r="H1337" s="375">
        <v>49</v>
      </c>
      <c r="I1337" s="375">
        <v>43</v>
      </c>
      <c r="J1337" s="375">
        <v>46</v>
      </c>
      <c r="K1337" s="375">
        <v>51</v>
      </c>
      <c r="L1337" s="375">
        <v>58</v>
      </c>
      <c r="M1337" s="375">
        <v>44</v>
      </c>
      <c r="N1337" s="375">
        <v>47</v>
      </c>
      <c r="O1337" s="375">
        <v>54</v>
      </c>
      <c r="P1337" s="375">
        <v>51</v>
      </c>
      <c r="Q1337" s="375">
        <v>55</v>
      </c>
      <c r="R1337" s="375">
        <v>58</v>
      </c>
      <c r="S1337" s="376">
        <v>51</v>
      </c>
    </row>
    <row r="1338" spans="1:19" ht="12.75" customHeight="1" x14ac:dyDescent="0.2">
      <c r="A1338" s="369">
        <v>2018</v>
      </c>
      <c r="B1338" s="374">
        <v>43337</v>
      </c>
      <c r="C1338" s="375">
        <v>44</v>
      </c>
      <c r="D1338" s="375">
        <v>51</v>
      </c>
      <c r="E1338" s="375">
        <v>36</v>
      </c>
      <c r="F1338" s="375">
        <v>46</v>
      </c>
      <c r="G1338" s="375">
        <v>49</v>
      </c>
      <c r="H1338" s="375">
        <v>47</v>
      </c>
      <c r="I1338" s="375">
        <v>44</v>
      </c>
      <c r="J1338" s="375">
        <v>40</v>
      </c>
      <c r="K1338" s="375">
        <v>53</v>
      </c>
      <c r="L1338" s="375">
        <v>50</v>
      </c>
      <c r="M1338" s="375">
        <v>39</v>
      </c>
      <c r="N1338" s="375">
        <v>45</v>
      </c>
      <c r="O1338" s="375">
        <v>49</v>
      </c>
      <c r="P1338" s="375">
        <v>55</v>
      </c>
      <c r="Q1338" s="375">
        <v>45</v>
      </c>
      <c r="R1338" s="375">
        <v>54</v>
      </c>
      <c r="S1338" s="376" t="s">
        <v>71</v>
      </c>
    </row>
    <row r="1339" spans="1:19" ht="12.75" customHeight="1" x14ac:dyDescent="0.2">
      <c r="A1339" s="369">
        <v>2018</v>
      </c>
      <c r="B1339" s="374">
        <v>43338</v>
      </c>
      <c r="C1339" s="375">
        <v>43</v>
      </c>
      <c r="D1339" s="375">
        <v>58</v>
      </c>
      <c r="E1339" s="375">
        <v>37</v>
      </c>
      <c r="F1339" s="375">
        <v>46</v>
      </c>
      <c r="G1339" s="375">
        <v>42</v>
      </c>
      <c r="H1339" s="375">
        <v>45</v>
      </c>
      <c r="I1339" s="375">
        <v>42</v>
      </c>
      <c r="J1339" s="375">
        <v>41</v>
      </c>
      <c r="K1339" s="375">
        <v>50</v>
      </c>
      <c r="L1339" s="375">
        <v>57</v>
      </c>
      <c r="M1339" s="375">
        <v>41</v>
      </c>
      <c r="N1339" s="375">
        <v>39</v>
      </c>
      <c r="O1339" s="375">
        <v>55</v>
      </c>
      <c r="P1339" s="375">
        <v>39</v>
      </c>
      <c r="Q1339" s="375">
        <v>56</v>
      </c>
      <c r="R1339" s="375">
        <v>61</v>
      </c>
      <c r="S1339" s="376">
        <v>18</v>
      </c>
    </row>
    <row r="1340" spans="1:19" ht="12.75" customHeight="1" x14ac:dyDescent="0.2">
      <c r="A1340" s="369">
        <v>2018</v>
      </c>
      <c r="B1340" s="374">
        <v>43339</v>
      </c>
      <c r="C1340" s="375">
        <v>66</v>
      </c>
      <c r="D1340" s="375">
        <v>56</v>
      </c>
      <c r="E1340" s="375">
        <v>49</v>
      </c>
      <c r="F1340" s="375">
        <v>58</v>
      </c>
      <c r="G1340" s="375">
        <v>52</v>
      </c>
      <c r="H1340" s="375">
        <v>64</v>
      </c>
      <c r="I1340" s="375">
        <v>63</v>
      </c>
      <c r="J1340" s="375">
        <v>43</v>
      </c>
      <c r="K1340" s="375">
        <v>56</v>
      </c>
      <c r="L1340" s="375">
        <v>59</v>
      </c>
      <c r="M1340" s="375">
        <v>53</v>
      </c>
      <c r="N1340" s="375">
        <v>55</v>
      </c>
      <c r="O1340" s="375">
        <v>57</v>
      </c>
      <c r="P1340" s="375">
        <v>45</v>
      </c>
      <c r="Q1340" s="375">
        <v>53</v>
      </c>
      <c r="R1340" s="375">
        <v>56</v>
      </c>
      <c r="S1340" s="376">
        <v>53</v>
      </c>
    </row>
    <row r="1341" spans="1:19" ht="12.75" customHeight="1" x14ac:dyDescent="0.2">
      <c r="A1341" s="369">
        <v>2018</v>
      </c>
      <c r="B1341" s="374">
        <v>43340</v>
      </c>
      <c r="C1341" s="375">
        <v>46</v>
      </c>
      <c r="D1341" s="375">
        <v>51</v>
      </c>
      <c r="E1341" s="375">
        <v>38</v>
      </c>
      <c r="F1341" s="375">
        <v>59</v>
      </c>
      <c r="G1341" s="375">
        <v>57</v>
      </c>
      <c r="H1341" s="375">
        <v>62</v>
      </c>
      <c r="I1341" s="375">
        <v>71</v>
      </c>
      <c r="J1341" s="375">
        <v>45</v>
      </c>
      <c r="K1341" s="375">
        <v>60</v>
      </c>
      <c r="L1341" s="375">
        <v>60</v>
      </c>
      <c r="M1341" s="375">
        <v>44</v>
      </c>
      <c r="N1341" s="375">
        <v>68</v>
      </c>
      <c r="O1341" s="375">
        <v>57</v>
      </c>
      <c r="P1341" s="375">
        <v>52</v>
      </c>
      <c r="Q1341" s="375">
        <v>54</v>
      </c>
      <c r="R1341" s="375">
        <v>59</v>
      </c>
      <c r="S1341" s="376">
        <v>56</v>
      </c>
    </row>
    <row r="1342" spans="1:19" ht="12.75" customHeight="1" x14ac:dyDescent="0.2">
      <c r="A1342" s="369">
        <v>2018</v>
      </c>
      <c r="B1342" s="374">
        <v>43341</v>
      </c>
      <c r="C1342" s="375">
        <v>49</v>
      </c>
      <c r="D1342" s="375">
        <v>56</v>
      </c>
      <c r="E1342" s="375">
        <v>39</v>
      </c>
      <c r="F1342" s="375">
        <v>63</v>
      </c>
      <c r="G1342" s="375">
        <v>55</v>
      </c>
      <c r="H1342" s="375">
        <v>69</v>
      </c>
      <c r="I1342" s="375">
        <v>71</v>
      </c>
      <c r="J1342" s="375">
        <v>46</v>
      </c>
      <c r="K1342" s="375">
        <v>62</v>
      </c>
      <c r="L1342" s="375">
        <v>61</v>
      </c>
      <c r="M1342" s="375">
        <v>47</v>
      </c>
      <c r="N1342" s="375">
        <v>68</v>
      </c>
      <c r="O1342" s="375">
        <v>59</v>
      </c>
      <c r="P1342" s="375">
        <v>53</v>
      </c>
      <c r="Q1342" s="375">
        <v>60</v>
      </c>
      <c r="R1342" s="375">
        <v>66</v>
      </c>
      <c r="S1342" s="376">
        <v>61</v>
      </c>
    </row>
    <row r="1343" spans="1:19" ht="12.75" customHeight="1" x14ac:dyDescent="0.2">
      <c r="A1343" s="369">
        <v>2018</v>
      </c>
      <c r="B1343" s="374">
        <v>43342</v>
      </c>
      <c r="C1343" s="375">
        <v>48</v>
      </c>
      <c r="D1343" s="375">
        <v>43</v>
      </c>
      <c r="E1343" s="375">
        <v>54</v>
      </c>
      <c r="F1343" s="375">
        <v>49</v>
      </c>
      <c r="G1343" s="375">
        <v>38</v>
      </c>
      <c r="H1343" s="375">
        <v>54</v>
      </c>
      <c r="I1343" s="375">
        <v>47</v>
      </c>
      <c r="J1343" s="375">
        <v>28</v>
      </c>
      <c r="K1343" s="375">
        <v>43</v>
      </c>
      <c r="L1343" s="375">
        <v>46</v>
      </c>
      <c r="M1343" s="375">
        <v>57</v>
      </c>
      <c r="N1343" s="375">
        <v>59</v>
      </c>
      <c r="O1343" s="375">
        <v>41</v>
      </c>
      <c r="P1343" s="375">
        <v>37</v>
      </c>
      <c r="Q1343" s="375">
        <v>40</v>
      </c>
      <c r="R1343" s="375">
        <v>47</v>
      </c>
      <c r="S1343" s="376">
        <v>43</v>
      </c>
    </row>
    <row r="1344" spans="1:19" ht="12.75" customHeight="1" x14ac:dyDescent="0.2">
      <c r="A1344" s="369">
        <v>2018</v>
      </c>
      <c r="B1344" s="374">
        <v>43343</v>
      </c>
      <c r="C1344" s="375">
        <v>24</v>
      </c>
      <c r="D1344" s="375">
        <v>27</v>
      </c>
      <c r="E1344" s="375">
        <v>30</v>
      </c>
      <c r="F1344" s="375">
        <v>27</v>
      </c>
      <c r="G1344" s="375">
        <v>21</v>
      </c>
      <c r="H1344" s="375">
        <v>23</v>
      </c>
      <c r="I1344" s="375">
        <v>26</v>
      </c>
      <c r="J1344" s="375">
        <v>8</v>
      </c>
      <c r="K1344" s="375">
        <v>22</v>
      </c>
      <c r="L1344" s="375">
        <v>24</v>
      </c>
      <c r="M1344" s="375">
        <v>38</v>
      </c>
      <c r="N1344" s="375">
        <v>28</v>
      </c>
      <c r="O1344" s="375">
        <v>19</v>
      </c>
      <c r="P1344" s="375">
        <v>24</v>
      </c>
      <c r="Q1344" s="375">
        <v>25</v>
      </c>
      <c r="R1344" s="375">
        <v>28</v>
      </c>
      <c r="S1344" s="376" t="s">
        <v>71</v>
      </c>
    </row>
    <row r="1345" spans="1:19" ht="12.75" customHeight="1" x14ac:dyDescent="0.2">
      <c r="A1345" s="369">
        <v>2018</v>
      </c>
      <c r="B1345" s="374">
        <v>43344</v>
      </c>
      <c r="C1345" s="375">
        <v>26</v>
      </c>
      <c r="D1345" s="375">
        <v>34</v>
      </c>
      <c r="E1345" s="375">
        <v>29</v>
      </c>
      <c r="F1345" s="375">
        <v>27</v>
      </c>
      <c r="G1345" s="375">
        <v>37</v>
      </c>
      <c r="H1345" s="375">
        <v>27</v>
      </c>
      <c r="I1345" s="375">
        <v>35</v>
      </c>
      <c r="J1345" s="375">
        <v>27</v>
      </c>
      <c r="K1345" s="375">
        <v>38</v>
      </c>
      <c r="L1345" s="375">
        <v>44</v>
      </c>
      <c r="M1345" s="375">
        <v>26</v>
      </c>
      <c r="N1345" s="375">
        <v>33</v>
      </c>
      <c r="O1345" s="375">
        <v>31</v>
      </c>
      <c r="P1345" s="375">
        <v>41</v>
      </c>
      <c r="Q1345" s="375">
        <v>32</v>
      </c>
      <c r="R1345" s="375">
        <v>36</v>
      </c>
      <c r="S1345" s="376" t="s">
        <v>71</v>
      </c>
    </row>
    <row r="1346" spans="1:19" ht="12.75" customHeight="1" x14ac:dyDescent="0.2">
      <c r="A1346" s="369">
        <v>2018</v>
      </c>
      <c r="B1346" s="374">
        <v>43345</v>
      </c>
      <c r="C1346" s="375">
        <v>27</v>
      </c>
      <c r="D1346" s="375">
        <v>38</v>
      </c>
      <c r="E1346" s="375">
        <v>29</v>
      </c>
      <c r="F1346" s="375">
        <v>38</v>
      </c>
      <c r="G1346" s="375">
        <v>33</v>
      </c>
      <c r="H1346" s="375">
        <v>37</v>
      </c>
      <c r="I1346" s="375">
        <v>33</v>
      </c>
      <c r="J1346" s="375">
        <v>28</v>
      </c>
      <c r="K1346" s="375">
        <v>33</v>
      </c>
      <c r="L1346" s="375">
        <v>44</v>
      </c>
      <c r="M1346" s="375">
        <v>28</v>
      </c>
      <c r="N1346" s="375">
        <v>34</v>
      </c>
      <c r="O1346" s="375">
        <v>37</v>
      </c>
      <c r="P1346" s="375">
        <v>32</v>
      </c>
      <c r="Q1346" s="375">
        <v>37</v>
      </c>
      <c r="R1346" s="375">
        <v>41</v>
      </c>
      <c r="S1346" s="376">
        <v>10</v>
      </c>
    </row>
    <row r="1347" spans="1:19" ht="12.75" customHeight="1" x14ac:dyDescent="0.2">
      <c r="A1347" s="369">
        <v>2018</v>
      </c>
      <c r="B1347" s="374">
        <v>43346</v>
      </c>
      <c r="C1347" s="375">
        <v>36</v>
      </c>
      <c r="D1347" s="375">
        <v>51</v>
      </c>
      <c r="E1347" s="375">
        <v>31</v>
      </c>
      <c r="F1347" s="375">
        <v>55</v>
      </c>
      <c r="G1347" s="375">
        <v>40</v>
      </c>
      <c r="H1347" s="375">
        <v>44</v>
      </c>
      <c r="I1347" s="375">
        <v>40</v>
      </c>
      <c r="J1347" s="375">
        <v>37</v>
      </c>
      <c r="K1347" s="375">
        <v>40</v>
      </c>
      <c r="L1347" s="375">
        <v>58</v>
      </c>
      <c r="M1347" s="375">
        <v>34</v>
      </c>
      <c r="N1347" s="375">
        <v>33</v>
      </c>
      <c r="O1347" s="375">
        <v>43</v>
      </c>
      <c r="P1347" s="375">
        <v>38</v>
      </c>
      <c r="Q1347" s="375">
        <v>42</v>
      </c>
      <c r="R1347" s="375">
        <v>47</v>
      </c>
      <c r="S1347" s="376">
        <v>41</v>
      </c>
    </row>
    <row r="1348" spans="1:19" ht="12.75" customHeight="1" x14ac:dyDescent="0.2">
      <c r="A1348" s="369">
        <v>2018</v>
      </c>
      <c r="B1348" s="374">
        <v>43347</v>
      </c>
      <c r="C1348" s="375">
        <v>52</v>
      </c>
      <c r="D1348" s="375">
        <v>59</v>
      </c>
      <c r="E1348" s="375">
        <v>48</v>
      </c>
      <c r="F1348" s="375">
        <v>49</v>
      </c>
      <c r="G1348" s="375">
        <v>36</v>
      </c>
      <c r="H1348" s="375">
        <v>52</v>
      </c>
      <c r="I1348" s="375">
        <v>50</v>
      </c>
      <c r="J1348" s="375">
        <v>26</v>
      </c>
      <c r="K1348" s="375">
        <v>47</v>
      </c>
      <c r="L1348" s="375">
        <v>54</v>
      </c>
      <c r="M1348" s="375">
        <v>51</v>
      </c>
      <c r="N1348" s="375">
        <v>56</v>
      </c>
      <c r="O1348" s="375">
        <v>52</v>
      </c>
      <c r="P1348" s="375">
        <v>33</v>
      </c>
      <c r="Q1348" s="375">
        <v>42</v>
      </c>
      <c r="R1348" s="375">
        <v>52</v>
      </c>
      <c r="S1348" s="376">
        <v>45</v>
      </c>
    </row>
    <row r="1349" spans="1:19" ht="12.75" customHeight="1" x14ac:dyDescent="0.2">
      <c r="A1349" s="369">
        <v>2018</v>
      </c>
      <c r="B1349" s="374">
        <v>43348</v>
      </c>
      <c r="C1349" s="375">
        <v>43</v>
      </c>
      <c r="D1349" s="375">
        <v>52</v>
      </c>
      <c r="E1349" s="375">
        <v>38</v>
      </c>
      <c r="F1349" s="375">
        <v>53</v>
      </c>
      <c r="G1349" s="375">
        <v>47</v>
      </c>
      <c r="H1349" s="375">
        <v>64</v>
      </c>
      <c r="I1349" s="375">
        <v>48</v>
      </c>
      <c r="J1349" s="375">
        <v>18</v>
      </c>
      <c r="K1349" s="375">
        <v>56</v>
      </c>
      <c r="L1349" s="375">
        <v>58</v>
      </c>
      <c r="M1349" s="375">
        <v>41</v>
      </c>
      <c r="N1349" s="375">
        <v>46</v>
      </c>
      <c r="O1349" s="375">
        <v>48</v>
      </c>
      <c r="P1349" s="375">
        <v>62</v>
      </c>
      <c r="Q1349" s="375">
        <v>51</v>
      </c>
      <c r="R1349" s="375">
        <v>69</v>
      </c>
      <c r="S1349" s="376">
        <v>63</v>
      </c>
    </row>
    <row r="1350" spans="1:19" ht="12.75" customHeight="1" x14ac:dyDescent="0.2">
      <c r="A1350" s="369">
        <v>2018</v>
      </c>
      <c r="B1350" s="374">
        <v>43349</v>
      </c>
      <c r="C1350" s="375">
        <v>46</v>
      </c>
      <c r="D1350" s="375">
        <v>50</v>
      </c>
      <c r="E1350" s="375">
        <v>38</v>
      </c>
      <c r="F1350" s="375">
        <v>60</v>
      </c>
      <c r="G1350" s="375">
        <v>51</v>
      </c>
      <c r="H1350" s="375">
        <v>60</v>
      </c>
      <c r="I1350" s="375">
        <v>59</v>
      </c>
      <c r="J1350" s="375">
        <v>42</v>
      </c>
      <c r="K1350" s="375">
        <v>54</v>
      </c>
      <c r="L1350" s="375">
        <v>60</v>
      </c>
      <c r="M1350" s="375">
        <v>44</v>
      </c>
      <c r="N1350" s="375">
        <v>40</v>
      </c>
      <c r="O1350" s="375">
        <v>56</v>
      </c>
      <c r="P1350" s="375">
        <v>44</v>
      </c>
      <c r="Q1350" s="375">
        <v>55</v>
      </c>
      <c r="R1350" s="375">
        <v>59</v>
      </c>
      <c r="S1350" s="376">
        <v>55</v>
      </c>
    </row>
    <row r="1351" spans="1:19" ht="12.75" customHeight="1" x14ac:dyDescent="0.2">
      <c r="A1351" s="369">
        <v>2018</v>
      </c>
      <c r="B1351" s="374">
        <v>43350</v>
      </c>
      <c r="C1351" s="375">
        <v>39</v>
      </c>
      <c r="D1351" s="375">
        <v>16</v>
      </c>
      <c r="E1351" s="375">
        <v>39</v>
      </c>
      <c r="F1351" s="375">
        <v>44</v>
      </c>
      <c r="G1351" s="375">
        <v>20</v>
      </c>
      <c r="H1351" s="375">
        <v>50</v>
      </c>
      <c r="I1351" s="375">
        <v>32</v>
      </c>
      <c r="J1351" s="375">
        <v>5</v>
      </c>
      <c r="K1351" s="375">
        <v>17</v>
      </c>
      <c r="L1351" s="375">
        <v>20</v>
      </c>
      <c r="M1351" s="375">
        <v>39</v>
      </c>
      <c r="N1351" s="375">
        <v>29</v>
      </c>
      <c r="O1351" s="375">
        <v>19</v>
      </c>
      <c r="P1351" s="375">
        <v>18</v>
      </c>
      <c r="Q1351" s="375">
        <v>37</v>
      </c>
      <c r="R1351" s="375">
        <v>30</v>
      </c>
      <c r="S1351" s="376">
        <v>39</v>
      </c>
    </row>
    <row r="1352" spans="1:19" ht="12.75" customHeight="1" x14ac:dyDescent="0.2">
      <c r="A1352" s="369">
        <v>2018</v>
      </c>
      <c r="B1352" s="374">
        <v>43351</v>
      </c>
      <c r="C1352" s="375">
        <v>18</v>
      </c>
      <c r="D1352" s="375">
        <v>25</v>
      </c>
      <c r="E1352" s="375">
        <v>31</v>
      </c>
      <c r="F1352" s="375">
        <v>21</v>
      </c>
      <c r="G1352" s="375">
        <v>23</v>
      </c>
      <c r="H1352" s="375">
        <v>20</v>
      </c>
      <c r="I1352" s="375">
        <v>23</v>
      </c>
      <c r="J1352" s="375">
        <v>14</v>
      </c>
      <c r="K1352" s="375">
        <v>24</v>
      </c>
      <c r="L1352" s="375">
        <v>21</v>
      </c>
      <c r="M1352" s="375">
        <v>19</v>
      </c>
      <c r="N1352" s="375">
        <v>25</v>
      </c>
      <c r="O1352" s="375">
        <v>23</v>
      </c>
      <c r="P1352" s="375">
        <v>22</v>
      </c>
      <c r="Q1352" s="375">
        <v>21</v>
      </c>
      <c r="R1352" s="375">
        <v>24</v>
      </c>
      <c r="S1352" s="376">
        <v>22</v>
      </c>
    </row>
    <row r="1353" spans="1:19" ht="12.75" customHeight="1" x14ac:dyDescent="0.2">
      <c r="A1353" s="369">
        <v>2018</v>
      </c>
      <c r="B1353" s="374">
        <v>43352</v>
      </c>
      <c r="C1353" s="375">
        <v>25</v>
      </c>
      <c r="D1353" s="375">
        <v>18</v>
      </c>
      <c r="E1353" s="375">
        <v>30</v>
      </c>
      <c r="F1353" s="375">
        <v>24</v>
      </c>
      <c r="G1353" s="375">
        <v>17</v>
      </c>
      <c r="H1353" s="375">
        <v>27</v>
      </c>
      <c r="I1353" s="375">
        <v>28</v>
      </c>
      <c r="J1353" s="375">
        <v>12</v>
      </c>
      <c r="K1353" s="375">
        <v>18</v>
      </c>
      <c r="L1353" s="375">
        <v>15</v>
      </c>
      <c r="M1353" s="375">
        <v>24</v>
      </c>
      <c r="N1353" s="375">
        <v>25</v>
      </c>
      <c r="O1353" s="375">
        <v>15</v>
      </c>
      <c r="P1353" s="375">
        <v>18</v>
      </c>
      <c r="Q1353" s="375">
        <v>19</v>
      </c>
      <c r="R1353" s="375">
        <v>18</v>
      </c>
      <c r="S1353" s="376">
        <v>17</v>
      </c>
    </row>
    <row r="1354" spans="1:19" ht="12.75" customHeight="1" x14ac:dyDescent="0.2">
      <c r="A1354" s="369">
        <v>2018</v>
      </c>
      <c r="B1354" s="374">
        <v>43353</v>
      </c>
      <c r="C1354" s="375">
        <v>25</v>
      </c>
      <c r="D1354" s="375">
        <v>21</v>
      </c>
      <c r="E1354" s="375">
        <v>27</v>
      </c>
      <c r="F1354" s="375">
        <v>23</v>
      </c>
      <c r="G1354" s="375">
        <v>26</v>
      </c>
      <c r="H1354" s="375">
        <v>25</v>
      </c>
      <c r="I1354" s="375">
        <v>30</v>
      </c>
      <c r="J1354" s="375">
        <v>10</v>
      </c>
      <c r="K1354" s="375">
        <v>27</v>
      </c>
      <c r="L1354" s="375">
        <v>24</v>
      </c>
      <c r="M1354" s="375" t="s">
        <v>71</v>
      </c>
      <c r="N1354" s="375">
        <v>28</v>
      </c>
      <c r="O1354" s="375">
        <v>21</v>
      </c>
      <c r="P1354" s="375">
        <v>27</v>
      </c>
      <c r="Q1354" s="375">
        <v>26</v>
      </c>
      <c r="R1354" s="375">
        <v>28</v>
      </c>
      <c r="S1354" s="376">
        <v>27</v>
      </c>
    </row>
    <row r="1355" spans="1:19" ht="12.75" customHeight="1" x14ac:dyDescent="0.2">
      <c r="A1355" s="369">
        <v>2018</v>
      </c>
      <c r="B1355" s="374">
        <v>43354</v>
      </c>
      <c r="C1355" s="375">
        <v>13</v>
      </c>
      <c r="D1355" s="375">
        <v>11</v>
      </c>
      <c r="E1355" s="375">
        <v>17</v>
      </c>
      <c r="F1355" s="375">
        <v>7</v>
      </c>
      <c r="G1355" s="375">
        <v>18</v>
      </c>
      <c r="H1355" s="375">
        <v>8</v>
      </c>
      <c r="I1355" s="375">
        <v>17</v>
      </c>
      <c r="J1355" s="375">
        <v>11</v>
      </c>
      <c r="K1355" s="375" t="s">
        <v>71</v>
      </c>
      <c r="L1355" s="375">
        <v>12</v>
      </c>
      <c r="M1355" s="375" t="s">
        <v>71</v>
      </c>
      <c r="N1355" s="375">
        <v>14</v>
      </c>
      <c r="O1355" s="375">
        <v>14</v>
      </c>
      <c r="P1355" s="375">
        <v>16</v>
      </c>
      <c r="Q1355" s="375">
        <v>11</v>
      </c>
      <c r="R1355" s="375">
        <v>12</v>
      </c>
      <c r="S1355" s="376">
        <v>12</v>
      </c>
    </row>
    <row r="1356" spans="1:19" ht="12.75" customHeight="1" x14ac:dyDescent="0.2">
      <c r="A1356" s="369">
        <v>2018</v>
      </c>
      <c r="B1356" s="374">
        <v>43355</v>
      </c>
      <c r="C1356" s="375">
        <v>13</v>
      </c>
      <c r="D1356" s="375">
        <v>3</v>
      </c>
      <c r="E1356" s="375">
        <v>15</v>
      </c>
      <c r="F1356" s="375">
        <v>14</v>
      </c>
      <c r="G1356" s="375">
        <v>14</v>
      </c>
      <c r="H1356" s="375">
        <v>18</v>
      </c>
      <c r="I1356" s="375">
        <v>15</v>
      </c>
      <c r="J1356" s="375">
        <v>7</v>
      </c>
      <c r="K1356" s="375" t="s">
        <v>71</v>
      </c>
      <c r="L1356" s="375">
        <v>11</v>
      </c>
      <c r="M1356" s="375">
        <v>14</v>
      </c>
      <c r="N1356" s="375">
        <v>14</v>
      </c>
      <c r="O1356" s="375">
        <v>6</v>
      </c>
      <c r="P1356" s="375">
        <v>15</v>
      </c>
      <c r="Q1356" s="375">
        <v>17</v>
      </c>
      <c r="R1356" s="375">
        <v>15</v>
      </c>
      <c r="S1356" s="376">
        <v>18</v>
      </c>
    </row>
    <row r="1357" spans="1:19" ht="12.75" customHeight="1" x14ac:dyDescent="0.2">
      <c r="A1357" s="369">
        <v>2018</v>
      </c>
      <c r="B1357" s="374">
        <v>43356</v>
      </c>
      <c r="C1357" s="375">
        <v>18</v>
      </c>
      <c r="D1357" s="375">
        <v>17</v>
      </c>
      <c r="E1357" s="375">
        <v>18</v>
      </c>
      <c r="F1357" s="375">
        <v>17</v>
      </c>
      <c r="G1357" s="375">
        <v>22</v>
      </c>
      <c r="H1357" s="375">
        <v>18</v>
      </c>
      <c r="I1357" s="375">
        <v>21</v>
      </c>
      <c r="J1357" s="375">
        <v>13</v>
      </c>
      <c r="K1357" s="375">
        <v>15</v>
      </c>
      <c r="L1357" s="375">
        <v>25</v>
      </c>
      <c r="M1357" s="375">
        <v>17</v>
      </c>
      <c r="N1357" s="375">
        <v>20</v>
      </c>
      <c r="O1357" s="375">
        <v>17</v>
      </c>
      <c r="P1357" s="375">
        <v>22</v>
      </c>
      <c r="Q1357" s="375">
        <v>19</v>
      </c>
      <c r="R1357" s="375">
        <v>22</v>
      </c>
      <c r="S1357" s="376" t="s">
        <v>71</v>
      </c>
    </row>
    <row r="1358" spans="1:19" ht="12.75" customHeight="1" x14ac:dyDescent="0.2">
      <c r="A1358" s="369">
        <v>2018</v>
      </c>
      <c r="B1358" s="374">
        <v>43357</v>
      </c>
      <c r="C1358" s="375">
        <v>21</v>
      </c>
      <c r="D1358" s="375">
        <v>20</v>
      </c>
      <c r="E1358" s="375">
        <v>24</v>
      </c>
      <c r="F1358" s="375">
        <v>20</v>
      </c>
      <c r="G1358" s="375">
        <v>18</v>
      </c>
      <c r="H1358" s="375">
        <v>21</v>
      </c>
      <c r="I1358" s="375">
        <v>23</v>
      </c>
      <c r="J1358" s="375">
        <v>12</v>
      </c>
      <c r="K1358" s="375">
        <v>17</v>
      </c>
      <c r="L1358" s="375">
        <v>28</v>
      </c>
      <c r="M1358" s="375">
        <v>22</v>
      </c>
      <c r="N1358" s="375">
        <v>24</v>
      </c>
      <c r="O1358" s="375">
        <v>15</v>
      </c>
      <c r="P1358" s="375">
        <v>22</v>
      </c>
      <c r="Q1358" s="375">
        <v>22</v>
      </c>
      <c r="R1358" s="375">
        <v>26</v>
      </c>
      <c r="S1358" s="376" t="s">
        <v>71</v>
      </c>
    </row>
    <row r="1359" spans="1:19" ht="12.75" customHeight="1" x14ac:dyDescent="0.2">
      <c r="A1359" s="369">
        <v>2018</v>
      </c>
      <c r="B1359" s="374">
        <v>43358</v>
      </c>
      <c r="C1359" s="375">
        <v>32</v>
      </c>
      <c r="D1359" s="375">
        <v>39</v>
      </c>
      <c r="E1359" s="375">
        <v>30</v>
      </c>
      <c r="F1359" s="375">
        <v>33</v>
      </c>
      <c r="G1359" s="375">
        <v>38</v>
      </c>
      <c r="H1359" s="375">
        <v>31</v>
      </c>
      <c r="I1359" s="375">
        <v>39</v>
      </c>
      <c r="J1359" s="375">
        <v>24</v>
      </c>
      <c r="K1359" s="375" t="s">
        <v>71</v>
      </c>
      <c r="L1359" s="375">
        <v>44</v>
      </c>
      <c r="M1359" s="375">
        <v>26</v>
      </c>
      <c r="N1359" s="375">
        <v>35</v>
      </c>
      <c r="O1359" s="375">
        <v>31</v>
      </c>
      <c r="P1359" s="375">
        <v>36</v>
      </c>
      <c r="Q1359" s="375">
        <v>33</v>
      </c>
      <c r="R1359" s="375">
        <v>54</v>
      </c>
      <c r="S1359" s="376" t="s">
        <v>71</v>
      </c>
    </row>
    <row r="1360" spans="1:19" ht="12.75" customHeight="1" x14ac:dyDescent="0.2">
      <c r="A1360" s="369">
        <v>2018</v>
      </c>
      <c r="B1360" s="374">
        <v>43359</v>
      </c>
      <c r="C1360" s="375">
        <v>35</v>
      </c>
      <c r="D1360" s="375">
        <v>54</v>
      </c>
      <c r="E1360" s="375">
        <v>30</v>
      </c>
      <c r="F1360" s="375">
        <v>35</v>
      </c>
      <c r="G1360" s="375">
        <v>45</v>
      </c>
      <c r="H1360" s="375">
        <v>33</v>
      </c>
      <c r="I1360" s="375">
        <v>38</v>
      </c>
      <c r="J1360" s="375">
        <v>29</v>
      </c>
      <c r="K1360" s="375" t="s">
        <v>71</v>
      </c>
      <c r="L1360" s="375">
        <v>54</v>
      </c>
      <c r="M1360" s="375">
        <v>33</v>
      </c>
      <c r="N1360" s="375">
        <v>32</v>
      </c>
      <c r="O1360" s="375">
        <v>54</v>
      </c>
      <c r="P1360" s="375">
        <v>45</v>
      </c>
      <c r="Q1360" s="375">
        <v>39</v>
      </c>
      <c r="R1360" s="375">
        <v>53</v>
      </c>
      <c r="S1360" s="376">
        <v>9</v>
      </c>
    </row>
    <row r="1361" spans="1:19" ht="12.75" customHeight="1" x14ac:dyDescent="0.2">
      <c r="A1361" s="369">
        <v>2018</v>
      </c>
      <c r="B1361" s="374">
        <v>43360</v>
      </c>
      <c r="C1361" s="375">
        <v>30</v>
      </c>
      <c r="D1361" s="375">
        <v>27</v>
      </c>
      <c r="E1361" s="375">
        <v>28</v>
      </c>
      <c r="F1361" s="375">
        <v>22</v>
      </c>
      <c r="G1361" s="375">
        <v>25</v>
      </c>
      <c r="H1361" s="375">
        <v>28</v>
      </c>
      <c r="I1361" s="375">
        <v>27</v>
      </c>
      <c r="J1361" s="375">
        <v>14</v>
      </c>
      <c r="K1361" s="375" t="s">
        <v>71</v>
      </c>
      <c r="L1361" s="375">
        <v>26</v>
      </c>
      <c r="M1361" s="375">
        <v>29</v>
      </c>
      <c r="N1361" s="375">
        <v>25</v>
      </c>
      <c r="O1361" s="375">
        <v>19</v>
      </c>
      <c r="P1361" s="375">
        <v>27</v>
      </c>
      <c r="Q1361" s="375">
        <v>19</v>
      </c>
      <c r="R1361" s="375">
        <v>30</v>
      </c>
      <c r="S1361" s="376">
        <v>24</v>
      </c>
    </row>
    <row r="1362" spans="1:19" ht="12.75" customHeight="1" x14ac:dyDescent="0.2">
      <c r="A1362" s="369">
        <v>2018</v>
      </c>
      <c r="B1362" s="374">
        <v>43361</v>
      </c>
      <c r="C1362" s="375">
        <v>22</v>
      </c>
      <c r="D1362" s="375">
        <v>21</v>
      </c>
      <c r="E1362" s="375">
        <v>22</v>
      </c>
      <c r="F1362" s="375">
        <v>17</v>
      </c>
      <c r="G1362" s="375">
        <v>26</v>
      </c>
      <c r="H1362" s="375">
        <v>20</v>
      </c>
      <c r="I1362" s="375">
        <v>23</v>
      </c>
      <c r="J1362" s="375">
        <v>14</v>
      </c>
      <c r="K1362" s="375">
        <v>21</v>
      </c>
      <c r="L1362" s="375">
        <v>22</v>
      </c>
      <c r="M1362" s="375">
        <v>24</v>
      </c>
      <c r="N1362" s="375">
        <v>20</v>
      </c>
      <c r="O1362" s="375">
        <v>20</v>
      </c>
      <c r="P1362" s="375">
        <v>27</v>
      </c>
      <c r="Q1362" s="375">
        <v>19</v>
      </c>
      <c r="R1362" s="375">
        <v>23</v>
      </c>
      <c r="S1362" s="376">
        <v>21</v>
      </c>
    </row>
    <row r="1363" spans="1:19" ht="12.75" customHeight="1" x14ac:dyDescent="0.2">
      <c r="A1363" s="369">
        <v>2018</v>
      </c>
      <c r="B1363" s="374">
        <v>43362</v>
      </c>
      <c r="C1363" s="375">
        <v>44</v>
      </c>
      <c r="D1363" s="375">
        <v>39</v>
      </c>
      <c r="E1363" s="375">
        <v>35</v>
      </c>
      <c r="F1363" s="375">
        <v>44</v>
      </c>
      <c r="G1363" s="375">
        <v>33</v>
      </c>
      <c r="H1363" s="375">
        <v>44</v>
      </c>
      <c r="I1363" s="375">
        <v>42</v>
      </c>
      <c r="J1363" s="375">
        <v>22</v>
      </c>
      <c r="K1363" s="375">
        <v>36</v>
      </c>
      <c r="L1363" s="375">
        <v>35</v>
      </c>
      <c r="M1363" s="375">
        <v>39</v>
      </c>
      <c r="N1363" s="375">
        <v>32</v>
      </c>
      <c r="O1363" s="375">
        <v>39</v>
      </c>
      <c r="P1363" s="375">
        <v>31</v>
      </c>
      <c r="Q1363" s="375">
        <v>37</v>
      </c>
      <c r="R1363" s="375">
        <v>44</v>
      </c>
      <c r="S1363" s="376">
        <v>37</v>
      </c>
    </row>
    <row r="1364" spans="1:19" ht="12.75" customHeight="1" x14ac:dyDescent="0.2">
      <c r="A1364" s="369">
        <v>2018</v>
      </c>
      <c r="B1364" s="374">
        <v>43363</v>
      </c>
      <c r="C1364" s="375">
        <v>24</v>
      </c>
      <c r="D1364" s="375">
        <v>26</v>
      </c>
      <c r="E1364" s="375">
        <v>25</v>
      </c>
      <c r="F1364" s="375">
        <v>21</v>
      </c>
      <c r="G1364" s="375">
        <v>20</v>
      </c>
      <c r="H1364" s="375">
        <v>23</v>
      </c>
      <c r="I1364" s="375">
        <v>25</v>
      </c>
      <c r="J1364" s="375">
        <v>9</v>
      </c>
      <c r="K1364" s="375">
        <v>21</v>
      </c>
      <c r="L1364" s="375">
        <v>23</v>
      </c>
      <c r="M1364" s="375">
        <v>20</v>
      </c>
      <c r="N1364" s="375">
        <v>27</v>
      </c>
      <c r="O1364" s="375">
        <v>21</v>
      </c>
      <c r="P1364" s="375">
        <v>18</v>
      </c>
      <c r="Q1364" s="375">
        <v>21</v>
      </c>
      <c r="R1364" s="375">
        <v>27</v>
      </c>
      <c r="S1364" s="376">
        <v>24</v>
      </c>
    </row>
    <row r="1365" spans="1:19" ht="12.75" customHeight="1" x14ac:dyDescent="0.2">
      <c r="A1365" s="369">
        <v>2018</v>
      </c>
      <c r="B1365" s="374">
        <v>43364</v>
      </c>
      <c r="C1365" s="375">
        <v>32</v>
      </c>
      <c r="D1365" s="375">
        <v>28</v>
      </c>
      <c r="E1365" s="375">
        <v>30</v>
      </c>
      <c r="F1365" s="375">
        <v>27</v>
      </c>
      <c r="G1365" s="375">
        <v>27</v>
      </c>
      <c r="H1365" s="375">
        <v>31</v>
      </c>
      <c r="I1365" s="375">
        <v>28</v>
      </c>
      <c r="J1365" s="375">
        <v>23</v>
      </c>
      <c r="K1365" s="375">
        <v>29</v>
      </c>
      <c r="L1365" s="375">
        <v>25</v>
      </c>
      <c r="M1365" s="375">
        <v>30</v>
      </c>
      <c r="N1365" s="375">
        <v>26</v>
      </c>
      <c r="O1365" s="375">
        <v>24</v>
      </c>
      <c r="P1365" s="375">
        <v>24</v>
      </c>
      <c r="Q1365" s="375">
        <v>28</v>
      </c>
      <c r="R1365" s="375">
        <v>30</v>
      </c>
      <c r="S1365" s="376">
        <v>31</v>
      </c>
    </row>
    <row r="1366" spans="1:19" ht="12.75" customHeight="1" x14ac:dyDescent="0.2">
      <c r="A1366" s="369">
        <v>2018</v>
      </c>
      <c r="B1366" s="374">
        <v>43365</v>
      </c>
      <c r="C1366" s="375">
        <v>29</v>
      </c>
      <c r="D1366" s="375">
        <v>25</v>
      </c>
      <c r="E1366" s="375">
        <v>28</v>
      </c>
      <c r="F1366" s="375">
        <v>26</v>
      </c>
      <c r="G1366" s="375">
        <v>27</v>
      </c>
      <c r="H1366" s="375">
        <v>27</v>
      </c>
      <c r="I1366" s="375">
        <v>27</v>
      </c>
      <c r="J1366" s="375">
        <v>15</v>
      </c>
      <c r="K1366" s="375">
        <v>26</v>
      </c>
      <c r="L1366" s="375">
        <v>24</v>
      </c>
      <c r="M1366" s="375">
        <v>32</v>
      </c>
      <c r="N1366" s="375">
        <v>27</v>
      </c>
      <c r="O1366" s="375">
        <v>24</v>
      </c>
      <c r="P1366" s="375">
        <v>23</v>
      </c>
      <c r="Q1366" s="375">
        <v>25</v>
      </c>
      <c r="R1366" s="375">
        <v>28</v>
      </c>
      <c r="S1366" s="376">
        <v>24</v>
      </c>
    </row>
    <row r="1367" spans="1:19" ht="12.75" customHeight="1" x14ac:dyDescent="0.2">
      <c r="A1367" s="369">
        <v>2018</v>
      </c>
      <c r="B1367" s="374">
        <v>43366</v>
      </c>
      <c r="C1367" s="375">
        <v>24</v>
      </c>
      <c r="D1367" s="375">
        <v>16</v>
      </c>
      <c r="E1367" s="375">
        <v>29</v>
      </c>
      <c r="F1367" s="375">
        <v>16</v>
      </c>
      <c r="G1367" s="375">
        <v>19</v>
      </c>
      <c r="H1367" s="375">
        <v>18</v>
      </c>
      <c r="I1367" s="375">
        <v>22</v>
      </c>
      <c r="J1367" s="375">
        <v>15</v>
      </c>
      <c r="K1367" s="375">
        <v>14</v>
      </c>
      <c r="L1367" s="375">
        <v>22</v>
      </c>
      <c r="M1367" s="375">
        <v>25</v>
      </c>
      <c r="N1367" s="375">
        <v>22</v>
      </c>
      <c r="O1367" s="375">
        <v>19</v>
      </c>
      <c r="P1367" s="375">
        <v>22</v>
      </c>
      <c r="Q1367" s="375">
        <v>10</v>
      </c>
      <c r="R1367" s="375">
        <v>12</v>
      </c>
      <c r="S1367" s="376">
        <v>10</v>
      </c>
    </row>
    <row r="1368" spans="1:19" ht="12.75" customHeight="1" x14ac:dyDescent="0.2">
      <c r="A1368" s="369">
        <v>2018</v>
      </c>
      <c r="B1368" s="374">
        <v>43367</v>
      </c>
      <c r="C1368" s="375">
        <v>30</v>
      </c>
      <c r="D1368" s="375">
        <v>29</v>
      </c>
      <c r="E1368" s="375">
        <v>31</v>
      </c>
      <c r="F1368" s="375">
        <v>31</v>
      </c>
      <c r="G1368" s="375">
        <v>28</v>
      </c>
      <c r="H1368" s="375">
        <v>30</v>
      </c>
      <c r="I1368" s="375">
        <v>34</v>
      </c>
      <c r="J1368" s="375">
        <v>21</v>
      </c>
      <c r="K1368" s="375">
        <v>30</v>
      </c>
      <c r="L1368" s="375">
        <v>27</v>
      </c>
      <c r="M1368" s="375">
        <v>28</v>
      </c>
      <c r="N1368" s="375">
        <v>31</v>
      </c>
      <c r="O1368" s="375">
        <v>25</v>
      </c>
      <c r="P1368" s="375">
        <v>27</v>
      </c>
      <c r="Q1368" s="375">
        <v>32</v>
      </c>
      <c r="R1368" s="375">
        <v>34</v>
      </c>
      <c r="S1368" s="376">
        <v>35</v>
      </c>
    </row>
    <row r="1369" spans="1:19" ht="12.75" customHeight="1" x14ac:dyDescent="0.2">
      <c r="A1369" s="369">
        <v>2018</v>
      </c>
      <c r="B1369" s="374">
        <v>43368</v>
      </c>
      <c r="C1369" s="375">
        <v>29</v>
      </c>
      <c r="D1369" s="375">
        <v>24</v>
      </c>
      <c r="E1369" s="375">
        <v>30</v>
      </c>
      <c r="F1369" s="375">
        <v>22</v>
      </c>
      <c r="G1369" s="375">
        <v>21</v>
      </c>
      <c r="H1369" s="375">
        <v>28</v>
      </c>
      <c r="I1369" s="375">
        <v>29</v>
      </c>
      <c r="J1369" s="375">
        <v>8</v>
      </c>
      <c r="K1369" s="375" t="s">
        <v>71</v>
      </c>
      <c r="L1369" s="375">
        <v>15</v>
      </c>
      <c r="M1369" s="375">
        <v>28</v>
      </c>
      <c r="N1369" s="375">
        <v>26</v>
      </c>
      <c r="O1369" s="375">
        <v>15</v>
      </c>
      <c r="P1369" s="375">
        <v>19</v>
      </c>
      <c r="Q1369" s="375">
        <v>18</v>
      </c>
      <c r="R1369" s="375">
        <v>20</v>
      </c>
      <c r="S1369" s="376">
        <v>14</v>
      </c>
    </row>
    <row r="1370" spans="1:19" ht="12.75" customHeight="1" x14ac:dyDescent="0.2">
      <c r="A1370" s="369">
        <v>2018</v>
      </c>
      <c r="B1370" s="374">
        <v>43369</v>
      </c>
      <c r="C1370" s="375">
        <v>26</v>
      </c>
      <c r="D1370" s="375">
        <v>26</v>
      </c>
      <c r="E1370" s="375">
        <v>25</v>
      </c>
      <c r="F1370" s="375">
        <v>24</v>
      </c>
      <c r="G1370" s="375">
        <v>34</v>
      </c>
      <c r="H1370" s="375">
        <v>27</v>
      </c>
      <c r="I1370" s="375">
        <v>24</v>
      </c>
      <c r="J1370" s="375">
        <v>26</v>
      </c>
      <c r="K1370" s="375" t="s">
        <v>71</v>
      </c>
      <c r="L1370" s="375">
        <v>25</v>
      </c>
      <c r="M1370" s="375">
        <v>25</v>
      </c>
      <c r="N1370" s="375">
        <v>24</v>
      </c>
      <c r="O1370" s="375">
        <v>28</v>
      </c>
      <c r="P1370" s="375">
        <v>31</v>
      </c>
      <c r="Q1370" s="375">
        <v>26</v>
      </c>
      <c r="R1370" s="375">
        <v>30</v>
      </c>
      <c r="S1370" s="376">
        <v>31</v>
      </c>
    </row>
    <row r="1371" spans="1:19" ht="12.75" customHeight="1" x14ac:dyDescent="0.2">
      <c r="A1371" s="369">
        <v>2018</v>
      </c>
      <c r="B1371" s="374">
        <v>43370</v>
      </c>
      <c r="C1371" s="375">
        <v>32</v>
      </c>
      <c r="D1371" s="375">
        <v>35</v>
      </c>
      <c r="E1371" s="375">
        <v>33</v>
      </c>
      <c r="F1371" s="375">
        <v>33</v>
      </c>
      <c r="G1371" s="375">
        <v>32</v>
      </c>
      <c r="H1371" s="375">
        <v>26</v>
      </c>
      <c r="I1371" s="375">
        <v>33</v>
      </c>
      <c r="J1371" s="375">
        <v>16</v>
      </c>
      <c r="K1371" s="375" t="s">
        <v>71</v>
      </c>
      <c r="L1371" s="375">
        <v>34</v>
      </c>
      <c r="M1371" s="375">
        <v>28</v>
      </c>
      <c r="N1371" s="375">
        <v>32</v>
      </c>
      <c r="O1371" s="375">
        <v>33</v>
      </c>
      <c r="P1371" s="375">
        <v>30</v>
      </c>
      <c r="Q1371" s="375">
        <v>28</v>
      </c>
      <c r="R1371" s="375">
        <v>37</v>
      </c>
      <c r="S1371" s="376">
        <v>34</v>
      </c>
    </row>
    <row r="1372" spans="1:19" ht="12.75" customHeight="1" x14ac:dyDescent="0.2">
      <c r="A1372" s="369">
        <v>2018</v>
      </c>
      <c r="B1372" s="374">
        <v>43371</v>
      </c>
      <c r="C1372" s="375">
        <v>22</v>
      </c>
      <c r="D1372" s="375">
        <v>21</v>
      </c>
      <c r="E1372" s="375">
        <v>18</v>
      </c>
      <c r="F1372" s="375">
        <v>23</v>
      </c>
      <c r="G1372" s="375">
        <v>27</v>
      </c>
      <c r="H1372" s="375">
        <v>21</v>
      </c>
      <c r="I1372" s="375">
        <v>26</v>
      </c>
      <c r="J1372" s="375">
        <v>21</v>
      </c>
      <c r="K1372" s="375" t="s">
        <v>71</v>
      </c>
      <c r="L1372" s="375">
        <v>22</v>
      </c>
      <c r="M1372" s="375">
        <v>20</v>
      </c>
      <c r="N1372" s="375">
        <v>22</v>
      </c>
      <c r="O1372" s="375">
        <v>23</v>
      </c>
      <c r="P1372" s="375">
        <v>23</v>
      </c>
      <c r="Q1372" s="375">
        <v>22</v>
      </c>
      <c r="R1372" s="375">
        <v>23</v>
      </c>
      <c r="S1372" s="376">
        <v>25</v>
      </c>
    </row>
    <row r="1373" spans="1:19" ht="12.75" customHeight="1" x14ac:dyDescent="0.2">
      <c r="A1373" s="369">
        <v>2018</v>
      </c>
      <c r="B1373" s="374">
        <v>43372</v>
      </c>
      <c r="C1373" s="375">
        <v>50</v>
      </c>
      <c r="D1373" s="375">
        <v>40</v>
      </c>
      <c r="E1373" s="375">
        <v>43</v>
      </c>
      <c r="F1373" s="375">
        <v>47</v>
      </c>
      <c r="G1373" s="375">
        <v>35</v>
      </c>
      <c r="H1373" s="375">
        <v>47</v>
      </c>
      <c r="I1373" s="375">
        <v>44</v>
      </c>
      <c r="J1373" s="375">
        <v>27</v>
      </c>
      <c r="K1373" s="375">
        <v>37</v>
      </c>
      <c r="L1373" s="375">
        <v>35</v>
      </c>
      <c r="M1373" s="375">
        <v>44</v>
      </c>
      <c r="N1373" s="375">
        <v>43</v>
      </c>
      <c r="O1373" s="375">
        <v>37</v>
      </c>
      <c r="P1373" s="375">
        <v>31</v>
      </c>
      <c r="Q1373" s="375">
        <v>42</v>
      </c>
      <c r="R1373" s="375">
        <v>42</v>
      </c>
      <c r="S1373" s="376">
        <v>43</v>
      </c>
    </row>
    <row r="1374" spans="1:19" ht="12.75" customHeight="1" x14ac:dyDescent="0.2">
      <c r="A1374" s="369">
        <v>2018</v>
      </c>
      <c r="B1374" s="374">
        <v>43373</v>
      </c>
      <c r="C1374" s="375">
        <v>42</v>
      </c>
      <c r="D1374" s="375">
        <v>38</v>
      </c>
      <c r="E1374" s="375">
        <v>38</v>
      </c>
      <c r="F1374" s="375">
        <v>42</v>
      </c>
      <c r="G1374" s="375">
        <v>37</v>
      </c>
      <c r="H1374" s="375">
        <v>43</v>
      </c>
      <c r="I1374" s="375">
        <v>36</v>
      </c>
      <c r="J1374" s="375">
        <v>31</v>
      </c>
      <c r="K1374" s="375">
        <v>37</v>
      </c>
      <c r="L1374" s="375">
        <v>38</v>
      </c>
      <c r="M1374" s="375">
        <v>43</v>
      </c>
      <c r="N1374" s="375">
        <v>34</v>
      </c>
      <c r="O1374" s="375">
        <v>36</v>
      </c>
      <c r="P1374" s="375">
        <v>36</v>
      </c>
      <c r="Q1374" s="375">
        <v>36</v>
      </c>
      <c r="R1374" s="375">
        <v>40</v>
      </c>
      <c r="S1374" s="376">
        <v>10</v>
      </c>
    </row>
    <row r="1375" spans="1:19" ht="12.75" customHeight="1" x14ac:dyDescent="0.2">
      <c r="A1375" s="369">
        <v>2018</v>
      </c>
      <c r="B1375" s="374">
        <v>43374</v>
      </c>
      <c r="C1375" s="375">
        <v>48</v>
      </c>
      <c r="D1375" s="375">
        <v>41</v>
      </c>
      <c r="E1375" s="375">
        <v>48</v>
      </c>
      <c r="F1375" s="375">
        <v>43</v>
      </c>
      <c r="G1375" s="375">
        <v>37</v>
      </c>
      <c r="H1375" s="375">
        <v>45</v>
      </c>
      <c r="I1375" s="375">
        <v>44</v>
      </c>
      <c r="J1375" s="375">
        <v>29</v>
      </c>
      <c r="K1375" s="375">
        <v>40</v>
      </c>
      <c r="L1375" s="375">
        <v>36</v>
      </c>
      <c r="M1375" s="375">
        <v>48</v>
      </c>
      <c r="N1375" s="375">
        <v>39</v>
      </c>
      <c r="O1375" s="375">
        <v>41</v>
      </c>
      <c r="P1375" s="375">
        <v>35</v>
      </c>
      <c r="Q1375" s="375">
        <v>46</v>
      </c>
      <c r="R1375" s="375">
        <v>53</v>
      </c>
      <c r="S1375" s="376">
        <v>47</v>
      </c>
    </row>
    <row r="1376" spans="1:19" ht="12.75" customHeight="1" x14ac:dyDescent="0.2">
      <c r="A1376" s="369">
        <v>2018</v>
      </c>
      <c r="B1376" s="374">
        <v>43375</v>
      </c>
      <c r="C1376" s="375">
        <v>43</v>
      </c>
      <c r="D1376" s="375">
        <v>40</v>
      </c>
      <c r="E1376" s="375">
        <v>43</v>
      </c>
      <c r="F1376" s="375">
        <v>39</v>
      </c>
      <c r="G1376" s="375">
        <v>43</v>
      </c>
      <c r="H1376" s="375">
        <v>44</v>
      </c>
      <c r="I1376" s="375">
        <v>38</v>
      </c>
      <c r="J1376" s="375">
        <v>26</v>
      </c>
      <c r="K1376" s="375">
        <v>43</v>
      </c>
      <c r="L1376" s="375">
        <v>38</v>
      </c>
      <c r="M1376" s="375">
        <v>42</v>
      </c>
      <c r="N1376" s="375">
        <v>34</v>
      </c>
      <c r="O1376" s="375">
        <v>39</v>
      </c>
      <c r="P1376" s="375">
        <v>38</v>
      </c>
      <c r="Q1376" s="375">
        <v>40</v>
      </c>
      <c r="R1376" s="375">
        <v>44</v>
      </c>
      <c r="S1376" s="376">
        <v>45</v>
      </c>
    </row>
    <row r="1377" spans="1:19" ht="12.75" customHeight="1" x14ac:dyDescent="0.2">
      <c r="A1377" s="369">
        <v>2018</v>
      </c>
      <c r="B1377" s="374">
        <v>43376</v>
      </c>
      <c r="C1377" s="375">
        <v>40</v>
      </c>
      <c r="D1377" s="375">
        <v>31</v>
      </c>
      <c r="E1377" s="375">
        <v>42</v>
      </c>
      <c r="F1377" s="375">
        <v>38</v>
      </c>
      <c r="G1377" s="375">
        <v>26</v>
      </c>
      <c r="H1377" s="375">
        <v>39</v>
      </c>
      <c r="I1377" s="375">
        <v>36</v>
      </c>
      <c r="J1377" s="375">
        <v>17</v>
      </c>
      <c r="K1377" s="375">
        <v>28</v>
      </c>
      <c r="L1377" s="375">
        <v>31</v>
      </c>
      <c r="M1377" s="375">
        <v>37</v>
      </c>
      <c r="N1377" s="375">
        <v>29</v>
      </c>
      <c r="O1377" s="375">
        <v>31</v>
      </c>
      <c r="P1377" s="375">
        <v>28</v>
      </c>
      <c r="Q1377" s="375">
        <v>31</v>
      </c>
      <c r="R1377" s="375">
        <v>31</v>
      </c>
      <c r="S1377" s="376">
        <v>33</v>
      </c>
    </row>
    <row r="1378" spans="1:19" ht="12.75" customHeight="1" x14ac:dyDescent="0.2">
      <c r="A1378" s="369">
        <v>2018</v>
      </c>
      <c r="B1378" s="374">
        <v>43377</v>
      </c>
      <c r="C1378" s="375">
        <v>45</v>
      </c>
      <c r="D1378" s="375">
        <v>35</v>
      </c>
      <c r="E1378" s="375">
        <v>43</v>
      </c>
      <c r="F1378" s="375">
        <v>40</v>
      </c>
      <c r="G1378" s="375">
        <v>33</v>
      </c>
      <c r="H1378" s="375">
        <v>43</v>
      </c>
      <c r="I1378" s="375">
        <v>40</v>
      </c>
      <c r="J1378" s="375">
        <v>22</v>
      </c>
      <c r="K1378" s="375">
        <v>32</v>
      </c>
      <c r="L1378" s="375">
        <v>32</v>
      </c>
      <c r="M1378" s="375">
        <v>44</v>
      </c>
      <c r="N1378" s="375">
        <v>40</v>
      </c>
      <c r="O1378" s="375">
        <v>35</v>
      </c>
      <c r="P1378" s="375">
        <v>32</v>
      </c>
      <c r="Q1378" s="375">
        <v>34</v>
      </c>
      <c r="R1378" s="375">
        <v>45</v>
      </c>
      <c r="S1378" s="376">
        <v>35</v>
      </c>
    </row>
    <row r="1379" spans="1:19" ht="12.75" customHeight="1" x14ac:dyDescent="0.2">
      <c r="A1379" s="369">
        <v>2018</v>
      </c>
      <c r="B1379" s="374">
        <v>43378</v>
      </c>
      <c r="C1379" s="375">
        <v>21</v>
      </c>
      <c r="D1379" s="375">
        <v>24</v>
      </c>
      <c r="E1379" s="375">
        <v>23</v>
      </c>
      <c r="F1379" s="375">
        <v>22</v>
      </c>
      <c r="G1379" s="375">
        <v>27</v>
      </c>
      <c r="H1379" s="375">
        <v>19</v>
      </c>
      <c r="I1379" s="375">
        <v>26</v>
      </c>
      <c r="J1379" s="375">
        <v>19</v>
      </c>
      <c r="K1379" s="375">
        <v>24</v>
      </c>
      <c r="L1379" s="375">
        <v>25</v>
      </c>
      <c r="M1379" s="375">
        <v>17</v>
      </c>
      <c r="N1379" s="375">
        <v>29</v>
      </c>
      <c r="O1379" s="375">
        <v>23</v>
      </c>
      <c r="P1379" s="375">
        <v>27</v>
      </c>
      <c r="Q1379" s="375">
        <v>21</v>
      </c>
      <c r="R1379" s="375">
        <v>27</v>
      </c>
      <c r="S1379" s="376" t="s">
        <v>71</v>
      </c>
    </row>
    <row r="1380" spans="1:19" ht="12.75" customHeight="1" x14ac:dyDescent="0.2">
      <c r="A1380" s="369">
        <v>2018</v>
      </c>
      <c r="B1380" s="374">
        <v>43379</v>
      </c>
      <c r="C1380" s="375">
        <v>23</v>
      </c>
      <c r="D1380" s="375">
        <v>24</v>
      </c>
      <c r="E1380" s="375">
        <v>28</v>
      </c>
      <c r="F1380" s="375">
        <v>20</v>
      </c>
      <c r="G1380" s="375">
        <v>19</v>
      </c>
      <c r="H1380" s="375">
        <v>21</v>
      </c>
      <c r="I1380" s="375">
        <v>23</v>
      </c>
      <c r="J1380" s="375">
        <v>11</v>
      </c>
      <c r="K1380" s="375">
        <v>19</v>
      </c>
      <c r="L1380" s="375">
        <v>21</v>
      </c>
      <c r="M1380" s="375">
        <v>22</v>
      </c>
      <c r="N1380" s="375">
        <v>27</v>
      </c>
      <c r="O1380" s="375">
        <v>19</v>
      </c>
      <c r="P1380" s="375">
        <v>17</v>
      </c>
      <c r="Q1380" s="375">
        <v>19</v>
      </c>
      <c r="R1380" s="375">
        <v>26</v>
      </c>
      <c r="S1380" s="376" t="s">
        <v>71</v>
      </c>
    </row>
    <row r="1381" spans="1:19" ht="12.75" customHeight="1" x14ac:dyDescent="0.2">
      <c r="A1381" s="369">
        <v>2018</v>
      </c>
      <c r="B1381" s="374">
        <v>43380</v>
      </c>
      <c r="C1381" s="375">
        <v>25</v>
      </c>
      <c r="D1381" s="375">
        <v>25</v>
      </c>
      <c r="E1381" s="375">
        <v>29</v>
      </c>
      <c r="F1381" s="375">
        <v>26</v>
      </c>
      <c r="G1381" s="375">
        <v>28</v>
      </c>
      <c r="H1381" s="375">
        <v>28</v>
      </c>
      <c r="I1381" s="375">
        <v>30</v>
      </c>
      <c r="J1381" s="375">
        <v>18</v>
      </c>
      <c r="K1381" s="375">
        <v>26</v>
      </c>
      <c r="L1381" s="375">
        <v>26</v>
      </c>
      <c r="M1381" s="375">
        <v>29</v>
      </c>
      <c r="N1381" s="375">
        <v>28</v>
      </c>
      <c r="O1381" s="375">
        <v>25</v>
      </c>
      <c r="P1381" s="375">
        <v>25</v>
      </c>
      <c r="Q1381" s="375">
        <v>27</v>
      </c>
      <c r="R1381" s="375">
        <v>32</v>
      </c>
      <c r="S1381" s="376">
        <v>3</v>
      </c>
    </row>
    <row r="1382" spans="1:19" ht="12.75" customHeight="1" x14ac:dyDescent="0.2">
      <c r="A1382" s="369">
        <v>2018</v>
      </c>
      <c r="B1382" s="374">
        <v>43381</v>
      </c>
      <c r="C1382" s="375">
        <v>26</v>
      </c>
      <c r="D1382" s="375">
        <v>12</v>
      </c>
      <c r="E1382" s="375">
        <v>31</v>
      </c>
      <c r="F1382" s="375">
        <v>20</v>
      </c>
      <c r="G1382" s="375">
        <v>13</v>
      </c>
      <c r="H1382" s="375">
        <v>22</v>
      </c>
      <c r="I1382" s="375">
        <v>22</v>
      </c>
      <c r="J1382" s="375">
        <v>5</v>
      </c>
      <c r="K1382" s="375">
        <v>15</v>
      </c>
      <c r="L1382" s="375">
        <v>12</v>
      </c>
      <c r="M1382" s="375">
        <v>27</v>
      </c>
      <c r="N1382" s="375">
        <v>20</v>
      </c>
      <c r="O1382" s="375">
        <v>5</v>
      </c>
      <c r="P1382" s="375">
        <v>12</v>
      </c>
      <c r="Q1382" s="375">
        <v>16</v>
      </c>
      <c r="R1382" s="375">
        <v>17</v>
      </c>
      <c r="S1382" s="376">
        <v>18</v>
      </c>
    </row>
    <row r="1383" spans="1:19" ht="12.75" customHeight="1" x14ac:dyDescent="0.2">
      <c r="A1383" s="369">
        <v>2018</v>
      </c>
      <c r="B1383" s="374">
        <v>43382</v>
      </c>
      <c r="C1383" s="375">
        <v>30</v>
      </c>
      <c r="D1383" s="375">
        <v>22</v>
      </c>
      <c r="E1383" s="375">
        <v>27</v>
      </c>
      <c r="F1383" s="375">
        <v>28</v>
      </c>
      <c r="G1383" s="375">
        <v>22</v>
      </c>
      <c r="H1383" s="375">
        <v>30</v>
      </c>
      <c r="I1383" s="375">
        <v>24</v>
      </c>
      <c r="J1383" s="375">
        <v>12</v>
      </c>
      <c r="K1383" s="375">
        <v>28</v>
      </c>
      <c r="L1383" s="375">
        <v>16</v>
      </c>
      <c r="M1383" s="375">
        <v>28</v>
      </c>
      <c r="N1383" s="375">
        <v>24</v>
      </c>
      <c r="O1383" s="375">
        <v>17</v>
      </c>
      <c r="P1383" s="375">
        <v>19</v>
      </c>
      <c r="Q1383" s="375">
        <v>27</v>
      </c>
      <c r="R1383" s="375">
        <v>31</v>
      </c>
      <c r="S1383" s="376">
        <v>32</v>
      </c>
    </row>
    <row r="1384" spans="1:19" ht="12.75" customHeight="1" x14ac:dyDescent="0.2">
      <c r="A1384" s="369">
        <v>2018</v>
      </c>
      <c r="B1384" s="374">
        <v>43383</v>
      </c>
      <c r="C1384" s="375">
        <v>31</v>
      </c>
      <c r="D1384" s="375">
        <v>26</v>
      </c>
      <c r="E1384" s="375">
        <v>26</v>
      </c>
      <c r="F1384" s="375">
        <v>28</v>
      </c>
      <c r="G1384" s="375">
        <v>34</v>
      </c>
      <c r="H1384" s="375">
        <v>31</v>
      </c>
      <c r="I1384" s="375">
        <v>25</v>
      </c>
      <c r="J1384" s="375">
        <v>25</v>
      </c>
      <c r="K1384" s="375">
        <v>34</v>
      </c>
      <c r="L1384" s="375">
        <v>25</v>
      </c>
      <c r="M1384" s="375">
        <v>28</v>
      </c>
      <c r="N1384" s="375">
        <v>24</v>
      </c>
      <c r="O1384" s="375">
        <v>24</v>
      </c>
      <c r="P1384" s="375">
        <v>30</v>
      </c>
      <c r="Q1384" s="375">
        <v>30</v>
      </c>
      <c r="R1384" s="375">
        <v>34</v>
      </c>
      <c r="S1384" s="376">
        <v>35</v>
      </c>
    </row>
    <row r="1385" spans="1:19" ht="12.75" customHeight="1" x14ac:dyDescent="0.2">
      <c r="A1385" s="369">
        <v>2018</v>
      </c>
      <c r="B1385" s="374">
        <v>43384</v>
      </c>
      <c r="C1385" s="375">
        <v>22</v>
      </c>
      <c r="D1385" s="375">
        <v>17</v>
      </c>
      <c r="E1385" s="375">
        <v>20</v>
      </c>
      <c r="F1385" s="375">
        <v>17</v>
      </c>
      <c r="G1385" s="375">
        <v>22</v>
      </c>
      <c r="H1385" s="375">
        <v>18</v>
      </c>
      <c r="I1385" s="375">
        <v>19</v>
      </c>
      <c r="J1385" s="375">
        <v>11</v>
      </c>
      <c r="K1385" s="375">
        <v>18</v>
      </c>
      <c r="L1385" s="375">
        <v>16</v>
      </c>
      <c r="M1385" s="375">
        <v>25</v>
      </c>
      <c r="N1385" s="375">
        <v>18</v>
      </c>
      <c r="O1385" s="375">
        <v>19</v>
      </c>
      <c r="P1385" s="375">
        <v>22</v>
      </c>
      <c r="Q1385" s="375">
        <v>17</v>
      </c>
      <c r="R1385" s="375">
        <v>21</v>
      </c>
      <c r="S1385" s="376">
        <v>20</v>
      </c>
    </row>
    <row r="1386" spans="1:19" ht="12.75" customHeight="1" x14ac:dyDescent="0.2">
      <c r="A1386" s="369">
        <v>2018</v>
      </c>
      <c r="B1386" s="374">
        <v>43385</v>
      </c>
      <c r="C1386" s="375">
        <v>29</v>
      </c>
      <c r="D1386" s="375">
        <v>25</v>
      </c>
      <c r="E1386" s="375">
        <v>28</v>
      </c>
      <c r="F1386" s="375">
        <v>29</v>
      </c>
      <c r="G1386" s="375">
        <v>29</v>
      </c>
      <c r="H1386" s="375">
        <v>31</v>
      </c>
      <c r="I1386" s="375">
        <v>31</v>
      </c>
      <c r="J1386" s="375">
        <v>22</v>
      </c>
      <c r="K1386" s="375">
        <v>28</v>
      </c>
      <c r="L1386" s="375">
        <v>24</v>
      </c>
      <c r="M1386" s="375">
        <v>29</v>
      </c>
      <c r="N1386" s="375">
        <v>27</v>
      </c>
      <c r="O1386" s="375">
        <v>22</v>
      </c>
      <c r="P1386" s="375">
        <v>25</v>
      </c>
      <c r="Q1386" s="375">
        <v>29</v>
      </c>
      <c r="R1386" s="375">
        <v>29</v>
      </c>
      <c r="S1386" s="376" t="s">
        <v>71</v>
      </c>
    </row>
    <row r="1387" spans="1:19" ht="12.75" customHeight="1" x14ac:dyDescent="0.2">
      <c r="A1387" s="369">
        <v>2018</v>
      </c>
      <c r="B1387" s="374">
        <v>43386</v>
      </c>
      <c r="C1387" s="375">
        <v>28</v>
      </c>
      <c r="D1387" s="375">
        <v>28</v>
      </c>
      <c r="E1387" s="375">
        <v>28</v>
      </c>
      <c r="F1387" s="375">
        <v>28</v>
      </c>
      <c r="G1387" s="375">
        <v>30</v>
      </c>
      <c r="H1387" s="375">
        <v>29</v>
      </c>
      <c r="I1387" s="375">
        <v>29</v>
      </c>
      <c r="J1387" s="375">
        <v>26</v>
      </c>
      <c r="K1387" s="375">
        <v>28</v>
      </c>
      <c r="L1387" s="375">
        <v>28</v>
      </c>
      <c r="M1387" s="375">
        <v>29</v>
      </c>
      <c r="N1387" s="375">
        <v>26</v>
      </c>
      <c r="O1387" s="375" t="s">
        <v>71</v>
      </c>
      <c r="P1387" s="375">
        <v>28</v>
      </c>
      <c r="Q1387" s="375">
        <v>28</v>
      </c>
      <c r="R1387" s="375">
        <v>30</v>
      </c>
      <c r="S1387" s="376" t="s">
        <v>71</v>
      </c>
    </row>
    <row r="1388" spans="1:19" ht="12.75" customHeight="1" x14ac:dyDescent="0.2">
      <c r="A1388" s="369">
        <v>2018</v>
      </c>
      <c r="B1388" s="374">
        <v>43387</v>
      </c>
      <c r="C1388" s="375">
        <v>25</v>
      </c>
      <c r="D1388" s="375">
        <v>28</v>
      </c>
      <c r="E1388" s="375">
        <v>24</v>
      </c>
      <c r="F1388" s="375">
        <v>20</v>
      </c>
      <c r="G1388" s="375">
        <v>28</v>
      </c>
      <c r="H1388" s="375">
        <v>24</v>
      </c>
      <c r="I1388" s="375">
        <v>26</v>
      </c>
      <c r="J1388" s="375">
        <v>24</v>
      </c>
      <c r="K1388" s="375">
        <v>27</v>
      </c>
      <c r="L1388" s="375">
        <v>30</v>
      </c>
      <c r="M1388" s="375">
        <v>24</v>
      </c>
      <c r="N1388" s="375">
        <v>26</v>
      </c>
      <c r="O1388" s="375" t="s">
        <v>71</v>
      </c>
      <c r="P1388" s="375">
        <v>28</v>
      </c>
      <c r="Q1388" s="375">
        <v>24</v>
      </c>
      <c r="R1388" s="375">
        <v>28</v>
      </c>
      <c r="S1388" s="376">
        <v>7</v>
      </c>
    </row>
    <row r="1389" spans="1:19" ht="12.75" customHeight="1" x14ac:dyDescent="0.2">
      <c r="A1389" s="369">
        <v>2018</v>
      </c>
      <c r="B1389" s="374">
        <v>43388</v>
      </c>
      <c r="C1389" s="375">
        <v>27</v>
      </c>
      <c r="D1389" s="375">
        <v>24</v>
      </c>
      <c r="E1389" s="375">
        <v>32</v>
      </c>
      <c r="F1389" s="375">
        <v>23</v>
      </c>
      <c r="G1389" s="375">
        <v>27</v>
      </c>
      <c r="H1389" s="375">
        <v>26</v>
      </c>
      <c r="I1389" s="375">
        <v>25</v>
      </c>
      <c r="J1389" s="375">
        <v>19</v>
      </c>
      <c r="K1389" s="375">
        <v>24</v>
      </c>
      <c r="L1389" s="375">
        <v>23</v>
      </c>
      <c r="M1389" s="375">
        <v>30</v>
      </c>
      <c r="N1389" s="375">
        <v>23</v>
      </c>
      <c r="O1389" s="375">
        <v>26</v>
      </c>
      <c r="P1389" s="375">
        <v>25</v>
      </c>
      <c r="Q1389" s="375">
        <v>24</v>
      </c>
      <c r="R1389" s="375">
        <v>25</v>
      </c>
      <c r="S1389" s="376">
        <v>26</v>
      </c>
    </row>
    <row r="1390" spans="1:19" ht="12.75" customHeight="1" x14ac:dyDescent="0.2">
      <c r="A1390" s="369">
        <v>2018</v>
      </c>
      <c r="B1390" s="374">
        <v>43389</v>
      </c>
      <c r="C1390" s="375">
        <v>27</v>
      </c>
      <c r="D1390" s="375">
        <v>26</v>
      </c>
      <c r="E1390" s="375">
        <v>28</v>
      </c>
      <c r="F1390" s="375">
        <v>25</v>
      </c>
      <c r="G1390" s="375">
        <v>29</v>
      </c>
      <c r="H1390" s="375">
        <v>30</v>
      </c>
      <c r="I1390" s="375">
        <v>30</v>
      </c>
      <c r="J1390" s="375">
        <v>27</v>
      </c>
      <c r="K1390" s="375">
        <v>29</v>
      </c>
      <c r="L1390" s="375">
        <v>27</v>
      </c>
      <c r="M1390" s="375">
        <v>29</v>
      </c>
      <c r="N1390" s="375">
        <v>26</v>
      </c>
      <c r="O1390" s="375">
        <v>27</v>
      </c>
      <c r="P1390" s="375">
        <v>28</v>
      </c>
      <c r="Q1390" s="375">
        <v>29</v>
      </c>
      <c r="R1390" s="375">
        <v>30</v>
      </c>
      <c r="S1390" s="376">
        <v>30</v>
      </c>
    </row>
    <row r="1391" spans="1:19" ht="12.75" customHeight="1" x14ac:dyDescent="0.2">
      <c r="A1391" s="369">
        <v>2018</v>
      </c>
      <c r="B1391" s="374">
        <v>43390</v>
      </c>
      <c r="C1391" s="375">
        <v>34</v>
      </c>
      <c r="D1391" s="375">
        <v>26</v>
      </c>
      <c r="E1391" s="375">
        <v>34</v>
      </c>
      <c r="F1391" s="375">
        <v>29</v>
      </c>
      <c r="G1391" s="375">
        <v>33</v>
      </c>
      <c r="H1391" s="375">
        <v>34</v>
      </c>
      <c r="I1391" s="375">
        <v>34</v>
      </c>
      <c r="J1391" s="375">
        <v>29</v>
      </c>
      <c r="K1391" s="375">
        <v>33</v>
      </c>
      <c r="L1391" s="375">
        <v>29</v>
      </c>
      <c r="M1391" s="375">
        <v>15</v>
      </c>
      <c r="N1391" s="375">
        <v>31</v>
      </c>
      <c r="O1391" s="375">
        <v>30</v>
      </c>
      <c r="P1391" s="375">
        <v>31</v>
      </c>
      <c r="Q1391" s="375">
        <v>33</v>
      </c>
      <c r="R1391" s="375">
        <v>35</v>
      </c>
      <c r="S1391" s="376">
        <v>34</v>
      </c>
    </row>
    <row r="1392" spans="1:19" ht="12.75" customHeight="1" x14ac:dyDescent="0.2">
      <c r="A1392" s="369">
        <v>2018</v>
      </c>
      <c r="B1392" s="374">
        <v>43391</v>
      </c>
      <c r="C1392" s="375">
        <v>30</v>
      </c>
      <c r="D1392" s="375">
        <v>30</v>
      </c>
      <c r="E1392" s="375">
        <v>30</v>
      </c>
      <c r="F1392" s="375">
        <v>30</v>
      </c>
      <c r="G1392" s="375">
        <v>33</v>
      </c>
      <c r="H1392" s="375">
        <v>33</v>
      </c>
      <c r="I1392" s="375">
        <v>33</v>
      </c>
      <c r="J1392" s="375">
        <v>27</v>
      </c>
      <c r="K1392" s="375">
        <v>32</v>
      </c>
      <c r="L1392" s="375">
        <v>31</v>
      </c>
      <c r="M1392" s="375">
        <v>14</v>
      </c>
      <c r="N1392" s="375">
        <v>28</v>
      </c>
      <c r="O1392" s="375">
        <v>32</v>
      </c>
      <c r="P1392" s="375">
        <v>32</v>
      </c>
      <c r="Q1392" s="375">
        <v>32</v>
      </c>
      <c r="R1392" s="375">
        <v>33</v>
      </c>
      <c r="S1392" s="376">
        <v>33</v>
      </c>
    </row>
    <row r="1393" spans="1:19" ht="12.75" customHeight="1" x14ac:dyDescent="0.2">
      <c r="A1393" s="369">
        <v>2018</v>
      </c>
      <c r="B1393" s="374">
        <v>43392</v>
      </c>
      <c r="C1393" s="375">
        <v>35</v>
      </c>
      <c r="D1393" s="375">
        <v>33</v>
      </c>
      <c r="E1393" s="375">
        <v>37</v>
      </c>
      <c r="F1393" s="375">
        <v>32</v>
      </c>
      <c r="G1393" s="375">
        <v>34</v>
      </c>
      <c r="H1393" s="375">
        <v>37</v>
      </c>
      <c r="I1393" s="375">
        <v>32</v>
      </c>
      <c r="J1393" s="375">
        <v>28</v>
      </c>
      <c r="K1393" s="375">
        <v>32</v>
      </c>
      <c r="L1393" s="375">
        <v>28</v>
      </c>
      <c r="M1393" s="375">
        <v>17</v>
      </c>
      <c r="N1393" s="375">
        <v>30</v>
      </c>
      <c r="O1393" s="375">
        <v>27</v>
      </c>
      <c r="P1393" s="375">
        <v>30</v>
      </c>
      <c r="Q1393" s="375">
        <v>32</v>
      </c>
      <c r="R1393" s="375">
        <v>35</v>
      </c>
      <c r="S1393" s="376">
        <v>35</v>
      </c>
    </row>
    <row r="1394" spans="1:19" ht="12.75" customHeight="1" x14ac:dyDescent="0.2">
      <c r="A1394" s="369">
        <v>2018</v>
      </c>
      <c r="B1394" s="374">
        <v>43393</v>
      </c>
      <c r="C1394" s="375">
        <v>32</v>
      </c>
      <c r="D1394" s="375">
        <v>27</v>
      </c>
      <c r="E1394" s="375">
        <v>32</v>
      </c>
      <c r="F1394" s="375">
        <v>30</v>
      </c>
      <c r="G1394" s="375">
        <v>32</v>
      </c>
      <c r="H1394" s="375">
        <v>32</v>
      </c>
      <c r="I1394" s="375">
        <v>32</v>
      </c>
      <c r="J1394" s="375">
        <v>29</v>
      </c>
      <c r="K1394" s="375" t="s">
        <v>71</v>
      </c>
      <c r="L1394" s="375">
        <v>30</v>
      </c>
      <c r="M1394" s="375">
        <v>15</v>
      </c>
      <c r="N1394" s="375">
        <v>27</v>
      </c>
      <c r="O1394" s="375">
        <v>27</v>
      </c>
      <c r="P1394" s="375">
        <v>31</v>
      </c>
      <c r="Q1394" s="375">
        <v>30</v>
      </c>
      <c r="R1394" s="375">
        <v>31</v>
      </c>
      <c r="S1394" s="376">
        <v>32</v>
      </c>
    </row>
    <row r="1395" spans="1:19" ht="12.75" customHeight="1" x14ac:dyDescent="0.2">
      <c r="A1395" s="369">
        <v>2018</v>
      </c>
      <c r="B1395" s="374">
        <v>43394</v>
      </c>
      <c r="C1395" s="375">
        <v>28</v>
      </c>
      <c r="D1395" s="375">
        <v>28</v>
      </c>
      <c r="E1395" s="375">
        <v>27</v>
      </c>
      <c r="F1395" s="375">
        <v>31</v>
      </c>
      <c r="G1395" s="375">
        <v>31</v>
      </c>
      <c r="H1395" s="375">
        <v>31</v>
      </c>
      <c r="I1395" s="375">
        <v>28</v>
      </c>
      <c r="J1395" s="375">
        <v>26</v>
      </c>
      <c r="K1395" s="375" t="s">
        <v>71</v>
      </c>
      <c r="L1395" s="375">
        <v>28</v>
      </c>
      <c r="M1395" s="375">
        <v>13</v>
      </c>
      <c r="N1395" s="375">
        <v>25</v>
      </c>
      <c r="O1395" s="375">
        <v>28</v>
      </c>
      <c r="P1395" s="375">
        <v>30</v>
      </c>
      <c r="Q1395" s="375">
        <v>28</v>
      </c>
      <c r="R1395" s="375">
        <v>29</v>
      </c>
      <c r="S1395" s="376">
        <v>31</v>
      </c>
    </row>
    <row r="1396" spans="1:19" ht="12.75" customHeight="1" x14ac:dyDescent="0.2">
      <c r="A1396" s="369">
        <v>2018</v>
      </c>
      <c r="B1396" s="374">
        <v>43395</v>
      </c>
      <c r="C1396" s="375">
        <v>33</v>
      </c>
      <c r="D1396" s="375">
        <v>23</v>
      </c>
      <c r="E1396" s="375">
        <v>31</v>
      </c>
      <c r="F1396" s="375">
        <v>27</v>
      </c>
      <c r="G1396" s="375">
        <v>26</v>
      </c>
      <c r="H1396" s="375">
        <v>31</v>
      </c>
      <c r="I1396" s="375">
        <v>32</v>
      </c>
      <c r="J1396" s="375">
        <v>23</v>
      </c>
      <c r="K1396" s="375">
        <v>29</v>
      </c>
      <c r="L1396" s="375">
        <v>22</v>
      </c>
      <c r="M1396" s="375">
        <v>15</v>
      </c>
      <c r="N1396" s="375">
        <v>26</v>
      </c>
      <c r="O1396" s="375">
        <v>22</v>
      </c>
      <c r="P1396" s="375">
        <v>24</v>
      </c>
      <c r="Q1396" s="375">
        <v>28</v>
      </c>
      <c r="R1396" s="375">
        <v>30</v>
      </c>
      <c r="S1396" s="376">
        <v>29</v>
      </c>
    </row>
    <row r="1397" spans="1:19" ht="12.75" customHeight="1" x14ac:dyDescent="0.2">
      <c r="A1397" s="369">
        <v>2018</v>
      </c>
      <c r="B1397" s="374">
        <v>43396</v>
      </c>
      <c r="C1397" s="375">
        <v>37</v>
      </c>
      <c r="D1397" s="375">
        <v>29</v>
      </c>
      <c r="E1397" s="375">
        <v>38</v>
      </c>
      <c r="F1397" s="375">
        <v>34</v>
      </c>
      <c r="G1397" s="375">
        <v>38</v>
      </c>
      <c r="H1397" s="375">
        <v>38</v>
      </c>
      <c r="I1397" s="375">
        <v>35</v>
      </c>
      <c r="J1397" s="375">
        <v>29</v>
      </c>
      <c r="K1397" s="375">
        <v>37</v>
      </c>
      <c r="L1397" s="375">
        <v>32</v>
      </c>
      <c r="M1397" s="375">
        <v>16</v>
      </c>
      <c r="N1397" s="375">
        <v>30</v>
      </c>
      <c r="O1397" s="375">
        <v>32</v>
      </c>
      <c r="P1397" s="375">
        <v>35</v>
      </c>
      <c r="Q1397" s="375">
        <v>38</v>
      </c>
      <c r="R1397" s="375">
        <v>39</v>
      </c>
      <c r="S1397" s="376">
        <v>41</v>
      </c>
    </row>
    <row r="1398" spans="1:19" ht="12.75" customHeight="1" x14ac:dyDescent="0.2">
      <c r="A1398" s="369">
        <v>2018</v>
      </c>
      <c r="B1398" s="374">
        <v>43397</v>
      </c>
      <c r="C1398" s="375">
        <v>22</v>
      </c>
      <c r="D1398" s="375">
        <v>23</v>
      </c>
      <c r="E1398" s="375">
        <v>24</v>
      </c>
      <c r="F1398" s="375">
        <v>22</v>
      </c>
      <c r="G1398" s="375">
        <v>25</v>
      </c>
      <c r="H1398" s="375">
        <v>23</v>
      </c>
      <c r="I1398" s="375">
        <v>24</v>
      </c>
      <c r="J1398" s="375">
        <v>18</v>
      </c>
      <c r="K1398" s="375">
        <v>23</v>
      </c>
      <c r="L1398" s="375">
        <v>26</v>
      </c>
      <c r="M1398" s="375">
        <v>10</v>
      </c>
      <c r="N1398" s="375">
        <v>21</v>
      </c>
      <c r="O1398" s="375">
        <v>25</v>
      </c>
      <c r="P1398" s="375">
        <v>22</v>
      </c>
      <c r="Q1398" s="375">
        <v>22</v>
      </c>
      <c r="R1398" s="375">
        <v>25</v>
      </c>
      <c r="S1398" s="376" t="s">
        <v>71</v>
      </c>
    </row>
    <row r="1399" spans="1:19" ht="12.75" customHeight="1" x14ac:dyDescent="0.2">
      <c r="A1399" s="369">
        <v>2018</v>
      </c>
      <c r="B1399" s="374">
        <v>43398</v>
      </c>
      <c r="C1399" s="375">
        <v>24</v>
      </c>
      <c r="D1399" s="375">
        <v>30</v>
      </c>
      <c r="E1399" s="375">
        <v>24</v>
      </c>
      <c r="F1399" s="375">
        <v>26</v>
      </c>
      <c r="G1399" s="375">
        <v>33</v>
      </c>
      <c r="H1399" s="375">
        <v>23</v>
      </c>
      <c r="I1399" s="375">
        <v>28</v>
      </c>
      <c r="J1399" s="375">
        <v>26</v>
      </c>
      <c r="K1399" s="375">
        <v>30</v>
      </c>
      <c r="L1399" s="375">
        <v>30</v>
      </c>
      <c r="M1399" s="375">
        <v>10</v>
      </c>
      <c r="N1399" s="375">
        <v>24</v>
      </c>
      <c r="O1399" s="375">
        <v>30</v>
      </c>
      <c r="P1399" s="375">
        <v>19</v>
      </c>
      <c r="Q1399" s="375">
        <v>28</v>
      </c>
      <c r="R1399" s="375">
        <v>32</v>
      </c>
      <c r="S1399" s="376" t="s">
        <v>71</v>
      </c>
    </row>
    <row r="1400" spans="1:19" ht="12.75" customHeight="1" x14ac:dyDescent="0.2">
      <c r="A1400" s="369">
        <v>2018</v>
      </c>
      <c r="B1400" s="374">
        <v>43399</v>
      </c>
      <c r="C1400" s="375">
        <v>33</v>
      </c>
      <c r="D1400" s="375">
        <v>27</v>
      </c>
      <c r="E1400" s="375">
        <v>33</v>
      </c>
      <c r="F1400" s="375">
        <v>29</v>
      </c>
      <c r="G1400" s="375">
        <v>26</v>
      </c>
      <c r="H1400" s="375">
        <v>31</v>
      </c>
      <c r="I1400" s="375">
        <v>34</v>
      </c>
      <c r="J1400" s="375">
        <v>20</v>
      </c>
      <c r="K1400" s="375">
        <v>23</v>
      </c>
      <c r="L1400" s="375">
        <v>27</v>
      </c>
      <c r="M1400" s="375">
        <v>32</v>
      </c>
      <c r="N1400" s="375">
        <v>29</v>
      </c>
      <c r="O1400" s="375">
        <v>25</v>
      </c>
      <c r="P1400" s="375">
        <v>11</v>
      </c>
      <c r="Q1400" s="375">
        <v>28</v>
      </c>
      <c r="R1400" s="375">
        <v>28</v>
      </c>
      <c r="S1400" s="376" t="s">
        <v>71</v>
      </c>
    </row>
    <row r="1401" spans="1:19" ht="12.75" customHeight="1" x14ac:dyDescent="0.2">
      <c r="A1401" s="369">
        <v>2018</v>
      </c>
      <c r="B1401" s="374">
        <v>43400</v>
      </c>
      <c r="C1401" s="375">
        <v>34</v>
      </c>
      <c r="D1401" s="375">
        <v>28</v>
      </c>
      <c r="E1401" s="375">
        <v>34</v>
      </c>
      <c r="F1401" s="375">
        <v>31</v>
      </c>
      <c r="G1401" s="375">
        <v>31</v>
      </c>
      <c r="H1401" s="375">
        <v>32</v>
      </c>
      <c r="I1401" s="375">
        <v>36</v>
      </c>
      <c r="J1401" s="375">
        <v>24</v>
      </c>
      <c r="K1401" s="375">
        <v>28</v>
      </c>
      <c r="L1401" s="375">
        <v>29</v>
      </c>
      <c r="M1401" s="375">
        <v>33</v>
      </c>
      <c r="N1401" s="375">
        <v>29</v>
      </c>
      <c r="O1401" s="375">
        <v>28</v>
      </c>
      <c r="P1401" s="375">
        <v>20</v>
      </c>
      <c r="Q1401" s="375">
        <v>30</v>
      </c>
      <c r="R1401" s="375">
        <v>30</v>
      </c>
      <c r="S1401" s="376" t="s">
        <v>71</v>
      </c>
    </row>
    <row r="1402" spans="1:19" ht="12.75" customHeight="1" x14ac:dyDescent="0.2">
      <c r="A1402" s="369">
        <v>2018</v>
      </c>
      <c r="B1402" s="374">
        <v>43401</v>
      </c>
      <c r="C1402" s="375">
        <v>19</v>
      </c>
      <c r="D1402" s="375">
        <v>18</v>
      </c>
      <c r="E1402" s="375">
        <v>27</v>
      </c>
      <c r="F1402" s="375">
        <v>14</v>
      </c>
      <c r="G1402" s="375">
        <v>22</v>
      </c>
      <c r="H1402" s="375">
        <v>14</v>
      </c>
      <c r="I1402" s="375">
        <v>17</v>
      </c>
      <c r="J1402" s="375">
        <v>21</v>
      </c>
      <c r="K1402" s="375">
        <v>20</v>
      </c>
      <c r="L1402" s="375">
        <v>22</v>
      </c>
      <c r="M1402" s="375">
        <v>23</v>
      </c>
      <c r="N1402" s="375">
        <v>16</v>
      </c>
      <c r="O1402" s="375">
        <v>20</v>
      </c>
      <c r="P1402" s="375">
        <v>10</v>
      </c>
      <c r="Q1402" s="375">
        <v>19</v>
      </c>
      <c r="R1402" s="375">
        <v>22</v>
      </c>
      <c r="S1402" s="376">
        <v>16</v>
      </c>
    </row>
    <row r="1403" spans="1:19" ht="12.75" customHeight="1" x14ac:dyDescent="0.2">
      <c r="A1403" s="369">
        <v>2018</v>
      </c>
      <c r="B1403" s="374">
        <v>43402</v>
      </c>
      <c r="C1403" s="375">
        <v>24</v>
      </c>
      <c r="D1403" s="375">
        <v>17</v>
      </c>
      <c r="E1403" s="375">
        <v>26</v>
      </c>
      <c r="F1403" s="375">
        <v>22</v>
      </c>
      <c r="G1403" s="375">
        <v>32</v>
      </c>
      <c r="H1403" s="375">
        <v>25</v>
      </c>
      <c r="I1403" s="375">
        <v>27</v>
      </c>
      <c r="J1403" s="375">
        <v>30</v>
      </c>
      <c r="K1403" s="375">
        <v>26</v>
      </c>
      <c r="L1403" s="375">
        <v>22</v>
      </c>
      <c r="M1403" s="375">
        <v>23</v>
      </c>
      <c r="N1403" s="375">
        <v>19</v>
      </c>
      <c r="O1403" s="375">
        <v>21</v>
      </c>
      <c r="P1403" s="375">
        <v>28</v>
      </c>
      <c r="Q1403" s="375">
        <v>26</v>
      </c>
      <c r="R1403" s="375">
        <v>26</v>
      </c>
      <c r="S1403" s="376">
        <v>28</v>
      </c>
    </row>
    <row r="1404" spans="1:19" ht="12.75" customHeight="1" x14ac:dyDescent="0.2">
      <c r="A1404" s="369">
        <v>2018</v>
      </c>
      <c r="B1404" s="374">
        <v>43403</v>
      </c>
      <c r="C1404" s="375">
        <v>33</v>
      </c>
      <c r="D1404" s="375">
        <v>32</v>
      </c>
      <c r="E1404" s="375">
        <v>33</v>
      </c>
      <c r="F1404" s="375">
        <v>33</v>
      </c>
      <c r="G1404" s="375">
        <v>40</v>
      </c>
      <c r="H1404" s="375">
        <v>34</v>
      </c>
      <c r="I1404" s="375">
        <v>36</v>
      </c>
      <c r="J1404" s="375">
        <v>31</v>
      </c>
      <c r="K1404" s="375">
        <v>35</v>
      </c>
      <c r="L1404" s="375">
        <v>34</v>
      </c>
      <c r="M1404" s="375">
        <v>28</v>
      </c>
      <c r="N1404" s="375">
        <v>30</v>
      </c>
      <c r="O1404" s="375">
        <v>11</v>
      </c>
      <c r="P1404" s="375">
        <v>37</v>
      </c>
      <c r="Q1404" s="375">
        <v>35</v>
      </c>
      <c r="R1404" s="375">
        <v>36</v>
      </c>
      <c r="S1404" s="376">
        <v>37</v>
      </c>
    </row>
    <row r="1405" spans="1:19" ht="12.75" customHeight="1" x14ac:dyDescent="0.2">
      <c r="A1405" s="369">
        <v>2018</v>
      </c>
      <c r="B1405" s="374">
        <v>43404</v>
      </c>
      <c r="C1405" s="375">
        <v>44</v>
      </c>
      <c r="D1405" s="375">
        <v>40</v>
      </c>
      <c r="E1405" s="375">
        <v>40</v>
      </c>
      <c r="F1405" s="375">
        <v>34</v>
      </c>
      <c r="G1405" s="375">
        <v>43</v>
      </c>
      <c r="H1405" s="375">
        <v>41</v>
      </c>
      <c r="I1405" s="375">
        <v>42</v>
      </c>
      <c r="J1405" s="375">
        <v>30</v>
      </c>
      <c r="K1405" s="375">
        <v>38</v>
      </c>
      <c r="L1405" s="375">
        <v>33</v>
      </c>
      <c r="M1405" s="375">
        <v>39</v>
      </c>
      <c r="N1405" s="375">
        <v>35</v>
      </c>
      <c r="O1405" s="375">
        <v>34</v>
      </c>
      <c r="P1405" s="375">
        <v>41</v>
      </c>
      <c r="Q1405" s="375">
        <v>41</v>
      </c>
      <c r="R1405" s="375">
        <v>44</v>
      </c>
      <c r="S1405" s="376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55" customWidth="1"/>
    <col min="2" max="3" width="12.7109375" style="56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142" customWidth="1"/>
    <col min="10" max="10" width="8.7109375" style="3" customWidth="1"/>
    <col min="11" max="11" width="12.7109375" style="345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25" customFormat="1" x14ac:dyDescent="0.2">
      <c r="A1" s="57" t="s">
        <v>68</v>
      </c>
      <c r="B1" s="58" t="s">
        <v>40</v>
      </c>
      <c r="C1" s="58" t="s">
        <v>91</v>
      </c>
      <c r="D1" s="350" t="s">
        <v>10</v>
      </c>
      <c r="E1" s="350" t="s">
        <v>43</v>
      </c>
      <c r="F1" s="59" t="s">
        <v>41</v>
      </c>
      <c r="G1" s="59" t="s">
        <v>92</v>
      </c>
      <c r="H1" s="59" t="s">
        <v>93</v>
      </c>
      <c r="I1" s="362" t="s">
        <v>94</v>
      </c>
      <c r="J1" s="59" t="s">
        <v>42</v>
      </c>
      <c r="K1" s="342" t="s">
        <v>95</v>
      </c>
      <c r="L1" s="59" t="s">
        <v>96</v>
      </c>
      <c r="M1" s="350" t="s">
        <v>97</v>
      </c>
      <c r="N1" s="350" t="s">
        <v>98</v>
      </c>
      <c r="O1" s="59" t="s">
        <v>90</v>
      </c>
      <c r="P1" s="60" t="s">
        <v>99</v>
      </c>
    </row>
    <row r="2" spans="1:16" x14ac:dyDescent="0.2">
      <c r="A2" s="61">
        <v>340071001</v>
      </c>
      <c r="B2" s="50">
        <v>39.684249999999999</v>
      </c>
      <c r="C2" s="346">
        <v>-74.861491000000001</v>
      </c>
      <c r="D2" s="353" t="str">
        <f>INDEX(Area!$A:$F,MATCH(VALUE(LEFT($A2,LEN($A2)-4)),Area!$D:$D,0),2)</f>
        <v>NJ</v>
      </c>
      <c r="E2" s="354" t="str">
        <f>INDEX(Area!$A:$F,MATCH(VALUE(LEFT($A2,LEN($A2)-4)),Area!$D:$D,0),1)</f>
        <v>Camden</v>
      </c>
      <c r="F2" s="348" t="s">
        <v>100</v>
      </c>
      <c r="G2" s="4" t="s">
        <v>6</v>
      </c>
      <c r="H2" s="4" t="s">
        <v>101</v>
      </c>
      <c r="I2" s="363">
        <v>34007</v>
      </c>
      <c r="J2" s="4" t="s">
        <v>102</v>
      </c>
      <c r="K2" s="343">
        <v>24108</v>
      </c>
      <c r="L2" s="351" t="s">
        <v>103</v>
      </c>
      <c r="M2" s="353" t="str">
        <f>IF(ISERROR(MATCH($A2,'O3-8hr'!$1:$1,0)),"No","Yes")</f>
        <v>Yes</v>
      </c>
      <c r="N2" s="354" t="str">
        <f>IF(ISERROR(MATCH($A2,DailyMax!$A$1:$A$48,0)),"No","Yes")</f>
        <v>Yes</v>
      </c>
      <c r="O2" s="348" t="s">
        <v>104</v>
      </c>
      <c r="P2" s="62"/>
    </row>
    <row r="3" spans="1:16" x14ac:dyDescent="0.2">
      <c r="A3" s="61">
        <v>340170006</v>
      </c>
      <c r="B3" s="50">
        <v>40.670250000000003</v>
      </c>
      <c r="C3" s="346">
        <v>-74.126080999999999</v>
      </c>
      <c r="D3" s="355" t="str">
        <f>INDEX(Area!$A:$F,MATCH(VALUE(LEFT($A3,LEN($A3)-4)),Area!$D:$D,0),2)</f>
        <v>NJ</v>
      </c>
      <c r="E3" s="356" t="str">
        <f>INDEX(Area!$A:$F,MATCH(VALUE(LEFT($A3,LEN($A3)-4)),Area!$D:$D,0),1)</f>
        <v>Hudson</v>
      </c>
      <c r="F3" s="348" t="s">
        <v>105</v>
      </c>
      <c r="G3" s="4" t="s">
        <v>6</v>
      </c>
      <c r="H3" s="4" t="s">
        <v>101</v>
      </c>
      <c r="I3" s="363">
        <v>34017</v>
      </c>
      <c r="J3" s="4" t="s">
        <v>106</v>
      </c>
      <c r="K3" s="343">
        <v>30317</v>
      </c>
      <c r="L3" s="351" t="s">
        <v>103</v>
      </c>
      <c r="M3" s="355" t="str">
        <f>IF(ISERROR(MATCH($A3,'O3-8hr'!$1:$1,0)),"No","Yes")</f>
        <v>Yes</v>
      </c>
      <c r="N3" s="356" t="str">
        <f>IF(ISERROR(MATCH($A3,DailyMax!$A$1:$A$48,0)),"No","Yes")</f>
        <v>Yes</v>
      </c>
      <c r="O3" s="348" t="s">
        <v>107</v>
      </c>
      <c r="P3" s="62"/>
    </row>
    <row r="4" spans="1:16" x14ac:dyDescent="0.2">
      <c r="A4" s="61">
        <v>340010006</v>
      </c>
      <c r="B4" s="50">
        <v>39.464872</v>
      </c>
      <c r="C4" s="346">
        <v>-74.448735999999997</v>
      </c>
      <c r="D4" s="355" t="str">
        <f>INDEX(Area!$A:$F,MATCH(VALUE(LEFT($A4,LEN($A4)-4)),Area!$D:$D,0),2)</f>
        <v>NJ</v>
      </c>
      <c r="E4" s="356" t="str">
        <f>INDEX(Area!$A:$F,MATCH(VALUE(LEFT($A4,LEN($A4)-4)),Area!$D:$D,0),1)</f>
        <v>Atlantic</v>
      </c>
      <c r="F4" s="348" t="s">
        <v>108</v>
      </c>
      <c r="G4" s="4" t="s">
        <v>6</v>
      </c>
      <c r="H4" s="4" t="s">
        <v>109</v>
      </c>
      <c r="I4" s="363">
        <v>34001</v>
      </c>
      <c r="J4" s="4" t="s">
        <v>110</v>
      </c>
      <c r="K4" s="343">
        <v>33499</v>
      </c>
      <c r="L4" s="351" t="s">
        <v>103</v>
      </c>
      <c r="M4" s="355" t="str">
        <f>IF(ISERROR(MATCH($A4,'O3-8hr'!$1:$1,0)),"No","Yes")</f>
        <v>Yes</v>
      </c>
      <c r="N4" s="356" t="str">
        <f>IF(ISERROR(MATCH($A4,DailyMax!$A$1:$A$48,0)),"No","Yes")</f>
        <v>Yes</v>
      </c>
      <c r="O4" s="348" t="s">
        <v>104</v>
      </c>
      <c r="P4" s="62"/>
    </row>
    <row r="5" spans="1:16" x14ac:dyDescent="0.2">
      <c r="A5" s="61">
        <v>340070002</v>
      </c>
      <c r="B5" s="50">
        <v>39.934446000000001</v>
      </c>
      <c r="C5" s="346">
        <v>-75.125291000000004</v>
      </c>
      <c r="D5" s="355" t="str">
        <f>INDEX(Area!$A:$F,MATCH(VALUE(LEFT($A5,LEN($A5)-4)),Area!$D:$D,0),2)</f>
        <v>NJ</v>
      </c>
      <c r="E5" s="356" t="str">
        <f>INDEX(Area!$A:$F,MATCH(VALUE(LEFT($A5,LEN($A5)-4)),Area!$D:$D,0),1)</f>
        <v>Camden</v>
      </c>
      <c r="F5" s="348" t="s">
        <v>111</v>
      </c>
      <c r="G5" s="4" t="s">
        <v>6</v>
      </c>
      <c r="H5" s="4" t="s">
        <v>109</v>
      </c>
      <c r="I5" s="363">
        <v>34007</v>
      </c>
      <c r="J5" s="4" t="s">
        <v>112</v>
      </c>
      <c r="K5" s="343">
        <v>41010</v>
      </c>
      <c r="L5" s="351" t="s">
        <v>103</v>
      </c>
      <c r="M5" s="355" t="str">
        <f>IF(ISERROR(MATCH($A5,'O3-8hr'!$1:$1,0)),"No","Yes")</f>
        <v>Yes</v>
      </c>
      <c r="N5" s="356" t="str">
        <f>IF(ISERROR(MATCH($A5,DailyMax!$A$1:$A$48,0)),"No","Yes")</f>
        <v>Yes</v>
      </c>
      <c r="O5" s="348" t="s">
        <v>104</v>
      </c>
      <c r="P5" s="62"/>
    </row>
    <row r="6" spans="1:16" x14ac:dyDescent="0.2">
      <c r="A6" s="61">
        <v>340273001</v>
      </c>
      <c r="B6" s="50">
        <v>40.787627999999998</v>
      </c>
      <c r="C6" s="346">
        <v>-74.676300999999995</v>
      </c>
      <c r="D6" s="355" t="str">
        <f>INDEX(Area!$A:$F,MATCH(VALUE(LEFT($A6,LEN($A6)-4)),Area!$D:$D,0),2)</f>
        <v>NJ</v>
      </c>
      <c r="E6" s="356" t="str">
        <f>INDEX(Area!$A:$F,MATCH(VALUE(LEFT($A6,LEN($A6)-4)),Area!$D:$D,0),1)</f>
        <v>Morris</v>
      </c>
      <c r="F6" s="348" t="s">
        <v>113</v>
      </c>
      <c r="G6" s="4" t="s">
        <v>6</v>
      </c>
      <c r="H6" s="4" t="s">
        <v>109</v>
      </c>
      <c r="I6" s="363">
        <v>34027</v>
      </c>
      <c r="J6" s="4" t="s">
        <v>114</v>
      </c>
      <c r="K6" s="343">
        <v>28491</v>
      </c>
      <c r="L6" s="351" t="s">
        <v>103</v>
      </c>
      <c r="M6" s="355" t="str">
        <f>IF(ISERROR(MATCH($A6,'O3-8hr'!$1:$1,0)),"No","Yes")</f>
        <v>Yes</v>
      </c>
      <c r="N6" s="356" t="str">
        <f>IF(ISERROR(MATCH($A6,DailyMax!$A$1:$A$48,0)),"No","Yes")</f>
        <v>Yes</v>
      </c>
      <c r="O6" s="348" t="s">
        <v>107</v>
      </c>
      <c r="P6" s="62"/>
    </row>
    <row r="7" spans="1:16" x14ac:dyDescent="0.2">
      <c r="A7" s="61">
        <v>340150002</v>
      </c>
      <c r="B7" s="50">
        <v>39.800339000000001</v>
      </c>
      <c r="C7" s="346">
        <v>-75.212119000000001</v>
      </c>
      <c r="D7" s="355" t="str">
        <f>INDEX(Area!$A:$F,MATCH(VALUE(LEFT($A7,LEN($A7)-4)),Area!$D:$D,0),2)</f>
        <v>NJ</v>
      </c>
      <c r="E7" s="356" t="str">
        <f>INDEX(Area!$A:$F,MATCH(VALUE(LEFT($A7,LEN($A7)-4)),Area!$D:$D,0),1)</f>
        <v>Gloucester</v>
      </c>
      <c r="F7" s="348" t="s">
        <v>115</v>
      </c>
      <c r="G7" s="4" t="s">
        <v>6</v>
      </c>
      <c r="H7" s="4" t="s">
        <v>109</v>
      </c>
      <c r="I7" s="363">
        <v>34015</v>
      </c>
      <c r="J7" s="4" t="s">
        <v>116</v>
      </c>
      <c r="K7" s="343">
        <v>29587</v>
      </c>
      <c r="L7" s="351" t="s">
        <v>103</v>
      </c>
      <c r="M7" s="355" t="str">
        <f>IF(ISERROR(MATCH($A7,'O3-8hr'!$1:$1,0)),"No","Yes")</f>
        <v>Yes</v>
      </c>
      <c r="N7" s="356" t="str">
        <f>IF(ISERROR(MATCH($A7,DailyMax!$A$1:$A$48,0)),"No","Yes")</f>
        <v>Yes</v>
      </c>
      <c r="O7" s="348" t="s">
        <v>104</v>
      </c>
      <c r="P7" s="62"/>
    </row>
    <row r="8" spans="1:16" x14ac:dyDescent="0.2">
      <c r="A8" s="61">
        <v>340290006</v>
      </c>
      <c r="B8" s="50">
        <v>40.064830000000001</v>
      </c>
      <c r="C8" s="346">
        <v>-74.444050000000004</v>
      </c>
      <c r="D8" s="355" t="str">
        <f>INDEX(Area!$A:$F,MATCH(VALUE(LEFT($A8,LEN($A8)-4)),Area!$D:$D,0),2)</f>
        <v>NJ</v>
      </c>
      <c r="E8" s="356" t="str">
        <f>INDEX(Area!$A:$F,MATCH(VALUE(LEFT($A8,LEN($A8)-4)),Area!$D:$D,0),1)</f>
        <v>Ocean</v>
      </c>
      <c r="F8" s="348" t="s">
        <v>117</v>
      </c>
      <c r="G8" s="4" t="s">
        <v>6</v>
      </c>
      <c r="H8" s="4" t="s">
        <v>109</v>
      </c>
      <c r="I8" s="363">
        <v>34029</v>
      </c>
      <c r="J8" s="4" t="s">
        <v>118</v>
      </c>
      <c r="K8" s="343">
        <v>31048</v>
      </c>
      <c r="L8" s="351" t="s">
        <v>103</v>
      </c>
      <c r="M8" s="355" t="str">
        <f>IF(ISERROR(MATCH($A8,'O3-8hr'!$1:$1,0)),"No","Yes")</f>
        <v>Yes</v>
      </c>
      <c r="N8" s="356" t="str">
        <f>IF(ISERROR(MATCH($A8,DailyMax!$A$1:$A$48,0)),"No","Yes")</f>
        <v>Yes</v>
      </c>
      <c r="O8" s="348" t="s">
        <v>104</v>
      </c>
      <c r="P8" s="62"/>
    </row>
    <row r="9" spans="1:16" x14ac:dyDescent="0.2">
      <c r="A9" s="61">
        <v>340410007</v>
      </c>
      <c r="B9" s="50">
        <v>40.924579999999999</v>
      </c>
      <c r="C9" s="346">
        <v>-75.067814999999996</v>
      </c>
      <c r="D9" s="355" t="str">
        <f>INDEX(Area!$A:$F,MATCH(VALUE(LEFT($A9,LEN($A9)-4)),Area!$D:$D,0),2)</f>
        <v>NJ</v>
      </c>
      <c r="E9" s="356" t="str">
        <f>INDEX(Area!$A:$F,MATCH(VALUE(LEFT($A9,LEN($A9)-4)),Area!$D:$D,0),1)</f>
        <v>Warren</v>
      </c>
      <c r="F9" s="348" t="s">
        <v>119</v>
      </c>
      <c r="G9" s="4" t="s">
        <v>6</v>
      </c>
      <c r="H9" s="4" t="s">
        <v>109</v>
      </c>
      <c r="I9" s="363">
        <v>34041</v>
      </c>
      <c r="J9" s="4" t="s">
        <v>120</v>
      </c>
      <c r="K9" s="343">
        <v>40444</v>
      </c>
      <c r="L9" s="351" t="s">
        <v>103</v>
      </c>
      <c r="M9" s="355" t="str">
        <f>IF(ISERROR(MATCH($A9,'O3-8hr'!$1:$1,0)),"No","Yes")</f>
        <v>Yes</v>
      </c>
      <c r="N9" s="356" t="str">
        <f>IF(ISERROR(MATCH($A9,DailyMax!$A$1:$A$48,0)),"No","Yes")</f>
        <v>Yes</v>
      </c>
      <c r="O9" s="348" t="s">
        <v>107</v>
      </c>
      <c r="P9" s="62"/>
    </row>
    <row r="10" spans="1:16" x14ac:dyDescent="0.2">
      <c r="A10" s="61">
        <v>340190001</v>
      </c>
      <c r="B10" s="50">
        <v>40.515262</v>
      </c>
      <c r="C10" s="346">
        <v>-74.806670999999994</v>
      </c>
      <c r="D10" s="355" t="str">
        <f>INDEX(Area!$A:$F,MATCH(VALUE(LEFT($A10,LEN($A10)-4)),Area!$D:$D,0),2)</f>
        <v>NJ</v>
      </c>
      <c r="E10" s="356" t="str">
        <f>INDEX(Area!$A:$F,MATCH(VALUE(LEFT($A10,LEN($A10)-4)),Area!$D:$D,0),1)</f>
        <v>Hunterdon</v>
      </c>
      <c r="F10" s="348" t="s">
        <v>121</v>
      </c>
      <c r="G10" s="4" t="s">
        <v>6</v>
      </c>
      <c r="H10" s="4" t="s">
        <v>109</v>
      </c>
      <c r="I10" s="363">
        <v>34019</v>
      </c>
      <c r="J10" s="4" t="s">
        <v>122</v>
      </c>
      <c r="K10" s="343">
        <v>29221</v>
      </c>
      <c r="L10" s="351" t="s">
        <v>103</v>
      </c>
      <c r="M10" s="355" t="str">
        <f>IF(ISERROR(MATCH($A10,'O3-8hr'!$1:$1,0)),"No","Yes")</f>
        <v>Yes</v>
      </c>
      <c r="N10" s="356" t="str">
        <f>IF(ISERROR(MATCH($A10,DailyMax!$A$1:$A$48,0)),"No","Yes")</f>
        <v>Yes</v>
      </c>
      <c r="O10" s="348" t="s">
        <v>107</v>
      </c>
      <c r="P10" s="62"/>
    </row>
    <row r="11" spans="1:16" x14ac:dyDescent="0.2">
      <c r="A11" s="61">
        <v>340030006</v>
      </c>
      <c r="B11" s="51">
        <v>40.870435999999998</v>
      </c>
      <c r="C11" s="346">
        <v>-73.991994000000005</v>
      </c>
      <c r="D11" s="355" t="str">
        <f>INDEX(Area!$A:$F,MATCH(VALUE(LEFT($A11,LEN($A11)-4)),Area!$D:$D,0),2)</f>
        <v>NJ</v>
      </c>
      <c r="E11" s="356" t="str">
        <f>INDEX(Area!$A:$F,MATCH(VALUE(LEFT($A11,LEN($A11)-4)),Area!$D:$D,0),1)</f>
        <v>Bergen</v>
      </c>
      <c r="F11" s="348" t="s">
        <v>123</v>
      </c>
      <c r="G11" s="4" t="s">
        <v>6</v>
      </c>
      <c r="H11" s="4" t="s">
        <v>109</v>
      </c>
      <c r="I11" s="363">
        <v>34003</v>
      </c>
      <c r="J11" s="4" t="s">
        <v>124</v>
      </c>
      <c r="K11" s="343">
        <v>39423</v>
      </c>
      <c r="L11" s="351" t="s">
        <v>103</v>
      </c>
      <c r="M11" s="355" t="str">
        <f>IF(ISERROR(MATCH($A11,'O3-8hr'!$1:$1,0)),"No","Yes")</f>
        <v>Yes</v>
      </c>
      <c r="N11" s="356" t="str">
        <f>IF(ISERROR(MATCH($A11,DailyMax!$A$1:$A$48,0)),"No","Yes")</f>
        <v>Yes</v>
      </c>
      <c r="O11" s="348" t="s">
        <v>107</v>
      </c>
      <c r="P11" s="62"/>
    </row>
    <row r="12" spans="1:16" x14ac:dyDescent="0.2">
      <c r="A12" s="61">
        <v>340110007</v>
      </c>
      <c r="B12" s="50">
        <v>39.422272999999997</v>
      </c>
      <c r="C12" s="346">
        <v>-75.025204000000002</v>
      </c>
      <c r="D12" s="355" t="str">
        <f>INDEX(Area!$A:$F,MATCH(VALUE(LEFT($A12,LEN($A12)-4)),Area!$D:$D,0),2)</f>
        <v>NJ</v>
      </c>
      <c r="E12" s="356" t="str">
        <f>INDEX(Area!$A:$F,MATCH(VALUE(LEFT($A12,LEN($A12)-4)),Area!$D:$D,0),1)</f>
        <v>Cumberland</v>
      </c>
      <c r="F12" s="348" t="s">
        <v>125</v>
      </c>
      <c r="G12" s="4" t="s">
        <v>6</v>
      </c>
      <c r="H12" s="4" t="s">
        <v>101</v>
      </c>
      <c r="I12" s="363">
        <v>34011</v>
      </c>
      <c r="J12" s="4" t="s">
        <v>126</v>
      </c>
      <c r="K12" s="343">
        <v>30317</v>
      </c>
      <c r="L12" s="351" t="s">
        <v>103</v>
      </c>
      <c r="M12" s="355" t="str">
        <f>IF(ISERROR(MATCH($A12,'O3-8hr'!$1:$1,0)),"No","Yes")</f>
        <v>Yes</v>
      </c>
      <c r="N12" s="356" t="str">
        <f>IF(ISERROR(MATCH($A12,DailyMax!$A$1:$A$48,0)),"No","Yes")</f>
        <v>Yes</v>
      </c>
      <c r="O12" s="348" t="s">
        <v>104</v>
      </c>
      <c r="P12" s="62"/>
    </row>
    <row r="13" spans="1:16" x14ac:dyDescent="0.2">
      <c r="A13" s="61">
        <v>340250005</v>
      </c>
      <c r="B13" s="50">
        <v>40.277647000000002</v>
      </c>
      <c r="C13" s="346">
        <v>-74.005099999999999</v>
      </c>
      <c r="D13" s="355" t="str">
        <f>INDEX(Area!$A:$F,MATCH(VALUE(LEFT($A13,LEN($A13)-4)),Area!$D:$D,0),2)</f>
        <v>NJ</v>
      </c>
      <c r="E13" s="356" t="str">
        <f>INDEX(Area!$A:$F,MATCH(VALUE(LEFT($A13,LEN($A13)-4)),Area!$D:$D,0),1)</f>
        <v>Monmouth</v>
      </c>
      <c r="F13" s="348" t="s">
        <v>127</v>
      </c>
      <c r="G13" s="4" t="s">
        <v>6</v>
      </c>
      <c r="H13" s="4" t="s">
        <v>109</v>
      </c>
      <c r="I13" s="363">
        <v>34025</v>
      </c>
      <c r="J13" s="4" t="s">
        <v>128</v>
      </c>
      <c r="K13" s="343">
        <v>32641</v>
      </c>
      <c r="L13" s="351" t="s">
        <v>103</v>
      </c>
      <c r="M13" s="355" t="str">
        <f>IF(ISERROR(MATCH($A13,'O3-8hr'!$1:$1,0)),"No","Yes")</f>
        <v>Yes</v>
      </c>
      <c r="N13" s="356" t="str">
        <f>IF(ISERROR(MATCH($A13,DailyMax!$A$1:$A$48,0)),"No","Yes")</f>
        <v>Yes</v>
      </c>
      <c r="O13" s="348" t="s">
        <v>107</v>
      </c>
      <c r="P13" s="62"/>
    </row>
    <row r="14" spans="1:16" x14ac:dyDescent="0.2">
      <c r="A14" s="61">
        <v>340130003</v>
      </c>
      <c r="B14" s="50">
        <v>40.720989000000003</v>
      </c>
      <c r="C14" s="346">
        <v>-74.192892000000001</v>
      </c>
      <c r="D14" s="355" t="str">
        <f>INDEX(Area!$A:$F,MATCH(VALUE(LEFT($A14,LEN($A14)-4)),Area!$D:$D,0),2)</f>
        <v>NJ</v>
      </c>
      <c r="E14" s="356" t="str">
        <f>INDEX(Area!$A:$F,MATCH(VALUE(LEFT($A14,LEN($A14)-4)),Area!$D:$D,0),1)</f>
        <v>Essex</v>
      </c>
      <c r="F14" s="348" t="s">
        <v>129</v>
      </c>
      <c r="G14" s="4" t="s">
        <v>6</v>
      </c>
      <c r="H14" s="4" t="s">
        <v>109</v>
      </c>
      <c r="I14" s="363">
        <v>34013</v>
      </c>
      <c r="J14" s="4" t="s">
        <v>130</v>
      </c>
      <c r="K14" s="343">
        <v>39965</v>
      </c>
      <c r="L14" s="351" t="s">
        <v>103</v>
      </c>
      <c r="M14" s="355" t="str">
        <f>IF(ISERROR(MATCH($A14,'O3-8hr'!$1:$1,0)),"No","Yes")</f>
        <v>Yes</v>
      </c>
      <c r="N14" s="356" t="str">
        <f>IF(ISERROR(MATCH($A14,DailyMax!$A$1:$A$48,0)),"No","Yes")</f>
        <v>Yes</v>
      </c>
      <c r="O14" s="348" t="s">
        <v>107</v>
      </c>
      <c r="P14" s="62"/>
    </row>
    <row r="15" spans="1:16" x14ac:dyDescent="0.2">
      <c r="A15" s="61">
        <v>340315001</v>
      </c>
      <c r="B15" s="50">
        <v>41.058616999999998</v>
      </c>
      <c r="C15" s="346">
        <v>-74.255544</v>
      </c>
      <c r="D15" s="355" t="str">
        <f>INDEX(Area!$A:$F,MATCH(VALUE(LEFT($A15,LEN($A15)-4)),Area!$D:$D,0),2)</f>
        <v>NJ</v>
      </c>
      <c r="E15" s="356" t="str">
        <f>INDEX(Area!$A:$F,MATCH(VALUE(LEFT($A15,LEN($A15)-4)),Area!$D:$D,0),1)</f>
        <v>Passaic</v>
      </c>
      <c r="F15" s="348" t="s">
        <v>131</v>
      </c>
      <c r="G15" s="4" t="s">
        <v>6</v>
      </c>
      <c r="H15" s="4" t="s">
        <v>101</v>
      </c>
      <c r="I15" s="363">
        <v>34031</v>
      </c>
      <c r="J15" s="4" t="s">
        <v>132</v>
      </c>
      <c r="K15" s="343">
        <v>35951</v>
      </c>
      <c r="L15" s="351" t="s">
        <v>103</v>
      </c>
      <c r="M15" s="355" t="str">
        <f>IF(ISERROR(MATCH($A15,'O3-8hr'!$1:$1,0)),"No","Yes")</f>
        <v>Yes</v>
      </c>
      <c r="N15" s="356" t="str">
        <f>IF(ISERROR(MATCH($A15,DailyMax!$A$1:$A$48,0)),"No","Yes")</f>
        <v>Yes</v>
      </c>
      <c r="O15" s="348" t="s">
        <v>107</v>
      </c>
      <c r="P15" s="62"/>
    </row>
    <row r="16" spans="1:16" x14ac:dyDescent="0.2">
      <c r="A16" s="61">
        <v>340210005</v>
      </c>
      <c r="B16" s="50">
        <v>40.283092000000003</v>
      </c>
      <c r="C16" s="346">
        <v>-74.742643999999999</v>
      </c>
      <c r="D16" s="355" t="str">
        <f>INDEX(Area!$A:$F,MATCH(VALUE(LEFT($A16,LEN($A16)-4)),Area!$D:$D,0),2)</f>
        <v>NJ</v>
      </c>
      <c r="E16" s="356" t="str">
        <f>INDEX(Area!$A:$F,MATCH(VALUE(LEFT($A16,LEN($A16)-4)),Area!$D:$D,0),1)</f>
        <v>Mercer</v>
      </c>
      <c r="F16" s="348" t="s">
        <v>133</v>
      </c>
      <c r="G16" s="4" t="s">
        <v>6</v>
      </c>
      <c r="H16" s="4" t="s">
        <v>101</v>
      </c>
      <c r="I16" s="363">
        <v>34021</v>
      </c>
      <c r="J16" s="4" t="s">
        <v>134</v>
      </c>
      <c r="K16" s="343">
        <v>29738</v>
      </c>
      <c r="L16" s="351" t="s">
        <v>103</v>
      </c>
      <c r="M16" s="355" t="str">
        <f>IF(ISERROR(MATCH($A16,'O3-8hr'!$1:$1,0)),"No","Yes")</f>
        <v>Yes</v>
      </c>
      <c r="N16" s="356" t="str">
        <f>IF(ISERROR(MATCH($A16,DailyMax!$A$1:$A$48,0)),"No","Yes")</f>
        <v>Yes</v>
      </c>
      <c r="O16" s="348" t="s">
        <v>104</v>
      </c>
      <c r="P16" s="62"/>
    </row>
    <row r="17" spans="1:16" x14ac:dyDescent="0.2">
      <c r="A17" s="61">
        <v>340230011</v>
      </c>
      <c r="B17" s="50">
        <v>40.462181999999999</v>
      </c>
      <c r="C17" s="346">
        <v>-74.429439000000002</v>
      </c>
      <c r="D17" s="355" t="str">
        <f>INDEX(Area!$A:$F,MATCH(VALUE(LEFT($A17,LEN($A17)-4)),Area!$D:$D,0),2)</f>
        <v>NJ</v>
      </c>
      <c r="E17" s="356" t="str">
        <f>INDEX(Area!$A:$F,MATCH(VALUE(LEFT($A17,LEN($A17)-4)),Area!$D:$D,0),1)</f>
        <v>Middlesex</v>
      </c>
      <c r="F17" s="348" t="s">
        <v>135</v>
      </c>
      <c r="G17" s="4" t="s">
        <v>6</v>
      </c>
      <c r="H17" s="4" t="s">
        <v>109</v>
      </c>
      <c r="I17" s="363">
        <v>34023</v>
      </c>
      <c r="J17" s="4" t="s">
        <v>136</v>
      </c>
      <c r="K17" s="343">
        <v>34608</v>
      </c>
      <c r="L17" s="351" t="s">
        <v>103</v>
      </c>
      <c r="M17" s="355" t="str">
        <f>IF(ISERROR(MATCH($A17,'O3-8hr'!$1:$1,0)),"No","Yes")</f>
        <v>Yes</v>
      </c>
      <c r="N17" s="356" t="str">
        <f>IF(ISERROR(MATCH($A17,DailyMax!$A$1:$A$48,0)),"No","Yes")</f>
        <v>Yes</v>
      </c>
      <c r="O17" s="348" t="s">
        <v>107</v>
      </c>
      <c r="P17" s="62"/>
    </row>
    <row r="18" spans="1:16" x14ac:dyDescent="0.2">
      <c r="A18" s="63">
        <v>340219991</v>
      </c>
      <c r="B18" s="64">
        <v>40.3125</v>
      </c>
      <c r="C18" s="347">
        <v>-74.872900000000001</v>
      </c>
      <c r="D18" s="357" t="str">
        <f>INDEX(Area!$A:$F,MATCH(VALUE(LEFT($A18,LEN($A18)-4)),Area!$D:$D,0),2)</f>
        <v>NJ</v>
      </c>
      <c r="E18" s="358" t="str">
        <f>INDEX(Area!$A:$F,MATCH(VALUE(LEFT($A18,LEN($A18)-4)),Area!$D:$D,0),1)</f>
        <v>Mercer</v>
      </c>
      <c r="F18" s="349" t="s">
        <v>137</v>
      </c>
      <c r="G18" s="65" t="s">
        <v>138</v>
      </c>
      <c r="H18" s="65" t="s">
        <v>109</v>
      </c>
      <c r="I18" s="364">
        <v>34021</v>
      </c>
      <c r="J18" s="65" t="s">
        <v>139</v>
      </c>
      <c r="K18" s="344">
        <v>32478</v>
      </c>
      <c r="L18" s="352" t="s">
        <v>103</v>
      </c>
      <c r="M18" s="357" t="str">
        <f>IF(ISERROR(MATCH($A18,'O3-8hr'!$1:$1,0)),"No","Yes")</f>
        <v>Yes</v>
      </c>
      <c r="N18" s="358" t="str">
        <f>IF(ISERROR(MATCH($A18,DailyMax!$A$1:$A$48,0)),"No","Yes")</f>
        <v>Yes</v>
      </c>
      <c r="O18" s="349" t="s">
        <v>104</v>
      </c>
      <c r="P18" s="66" t="s">
        <v>140</v>
      </c>
    </row>
    <row r="19" spans="1:16" x14ac:dyDescent="0.2">
      <c r="F19" s="359" t="s">
        <v>141</v>
      </c>
      <c r="L19" s="359">
        <f>COUNTIF(L2:L18,"Yes")</f>
        <v>17</v>
      </c>
      <c r="M19" s="360">
        <f t="shared" ref="M19:N19" si="0">COUNTIF(M2:M18,"Yes")</f>
        <v>17</v>
      </c>
      <c r="N19" s="361">
        <f t="shared" si="0"/>
        <v>17</v>
      </c>
    </row>
  </sheetData>
  <sortState xmlns:xlrd2="http://schemas.microsoft.com/office/spreadsheetml/2017/richdata2" ref="A2:Q19">
    <sortCondition ref="F2:F19"/>
  </sortState>
  <phoneticPr fontId="7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3"/>
    <col min="3" max="3" width="15.7109375" style="3" customWidth="1"/>
    <col min="4" max="4" width="12.7109375" style="142"/>
    <col min="5" max="6" width="12.7109375" style="3"/>
    <col min="7" max="7" width="15.7109375" style="3" customWidth="1"/>
    <col min="8" max="8" width="12.7109375" style="3"/>
    <col min="9" max="9" width="12.7109375" style="2"/>
    <col min="10" max="16384" width="12.7109375" style="3"/>
  </cols>
  <sheetData>
    <row r="1" spans="1:9" s="25" customFormat="1" x14ac:dyDescent="0.2">
      <c r="A1" s="324" t="s">
        <v>43</v>
      </c>
      <c r="B1" s="324" t="s">
        <v>10</v>
      </c>
      <c r="C1" s="324" t="s">
        <v>142</v>
      </c>
      <c r="D1" s="477" t="s">
        <v>143</v>
      </c>
      <c r="E1" s="324" t="s">
        <v>83</v>
      </c>
      <c r="F1" s="324" t="s">
        <v>144</v>
      </c>
      <c r="G1" s="324" t="s">
        <v>90</v>
      </c>
      <c r="I1" s="2"/>
    </row>
    <row r="2" spans="1:9" x14ac:dyDescent="0.2">
      <c r="A2" s="28" t="s">
        <v>145</v>
      </c>
      <c r="B2" s="28" t="s">
        <v>24</v>
      </c>
      <c r="C2" s="28" t="s">
        <v>146</v>
      </c>
      <c r="D2" s="139">
        <v>34003</v>
      </c>
      <c r="E2" s="28">
        <f>COUNTIF(Sites!I:I,D2)</f>
        <v>1</v>
      </c>
      <c r="F2" s="28">
        <v>2</v>
      </c>
      <c r="G2" s="28" t="s">
        <v>147</v>
      </c>
    </row>
    <row r="3" spans="1:9" x14ac:dyDescent="0.2">
      <c r="A3" s="26" t="s">
        <v>148</v>
      </c>
      <c r="B3" s="26" t="s">
        <v>24</v>
      </c>
      <c r="C3" s="26" t="s">
        <v>149</v>
      </c>
      <c r="D3" s="140">
        <v>34013</v>
      </c>
      <c r="E3" s="26">
        <f>COUNTIF(Sites!I:I,D3)</f>
        <v>1</v>
      </c>
      <c r="F3" s="26">
        <v>2</v>
      </c>
      <c r="G3" s="26" t="s">
        <v>147</v>
      </c>
    </row>
    <row r="4" spans="1:9" x14ac:dyDescent="0.2">
      <c r="A4" s="26" t="s">
        <v>150</v>
      </c>
      <c r="B4" s="26" t="s">
        <v>24</v>
      </c>
      <c r="C4" s="26" t="s">
        <v>151</v>
      </c>
      <c r="D4" s="140">
        <v>34017</v>
      </c>
      <c r="E4" s="26">
        <f>COUNTIF(Sites!I:I,D4)</f>
        <v>1</v>
      </c>
      <c r="F4" s="26">
        <v>2</v>
      </c>
      <c r="G4" s="26" t="s">
        <v>147</v>
      </c>
    </row>
    <row r="5" spans="1:9" x14ac:dyDescent="0.2">
      <c r="A5" s="26" t="s">
        <v>152</v>
      </c>
      <c r="B5" s="26" t="s">
        <v>24</v>
      </c>
      <c r="C5" s="26" t="s">
        <v>153</v>
      </c>
      <c r="D5" s="140">
        <v>34019</v>
      </c>
      <c r="E5" s="26">
        <f>COUNTIF(Sites!I:I,D5)</f>
        <v>1</v>
      </c>
      <c r="F5" s="26">
        <v>2</v>
      </c>
      <c r="G5" s="26" t="s">
        <v>147</v>
      </c>
    </row>
    <row r="6" spans="1:9" x14ac:dyDescent="0.2">
      <c r="A6" s="26" t="s">
        <v>154</v>
      </c>
      <c r="B6" s="26" t="s">
        <v>24</v>
      </c>
      <c r="C6" s="26" t="s">
        <v>155</v>
      </c>
      <c r="D6" s="140">
        <v>34023</v>
      </c>
      <c r="E6" s="26">
        <f>COUNTIF(Sites!I:I,D6)</f>
        <v>1</v>
      </c>
      <c r="F6" s="26">
        <v>2</v>
      </c>
      <c r="G6" s="26" t="s">
        <v>147</v>
      </c>
    </row>
    <row r="7" spans="1:9" x14ac:dyDescent="0.2">
      <c r="A7" s="26" t="s">
        <v>156</v>
      </c>
      <c r="B7" s="26" t="s">
        <v>24</v>
      </c>
      <c r="C7" s="26" t="s">
        <v>157</v>
      </c>
      <c r="D7" s="140">
        <v>34025</v>
      </c>
      <c r="E7" s="26">
        <f>COUNTIF(Sites!I:I,D7)</f>
        <v>1</v>
      </c>
      <c r="F7" s="26">
        <v>2</v>
      </c>
      <c r="G7" s="26" t="s">
        <v>147</v>
      </c>
    </row>
    <row r="8" spans="1:9" x14ac:dyDescent="0.2">
      <c r="A8" s="26" t="s">
        <v>158</v>
      </c>
      <c r="B8" s="26" t="s">
        <v>24</v>
      </c>
      <c r="C8" s="26" t="s">
        <v>159</v>
      </c>
      <c r="D8" s="140">
        <v>34027</v>
      </c>
      <c r="E8" s="26">
        <f>COUNTIF(Sites!I:I,D8)</f>
        <v>1</v>
      </c>
      <c r="F8" s="26">
        <v>2</v>
      </c>
      <c r="G8" s="26" t="s">
        <v>147</v>
      </c>
    </row>
    <row r="9" spans="1:9" x14ac:dyDescent="0.2">
      <c r="A9" s="26" t="s">
        <v>160</v>
      </c>
      <c r="B9" s="26" t="s">
        <v>24</v>
      </c>
      <c r="C9" s="26" t="s">
        <v>161</v>
      </c>
      <c r="D9" s="140">
        <v>34031</v>
      </c>
      <c r="E9" s="26">
        <f>COUNTIF(Sites!I:I,D9)</f>
        <v>1</v>
      </c>
      <c r="F9" s="26">
        <v>2</v>
      </c>
      <c r="G9" s="26" t="s">
        <v>147</v>
      </c>
    </row>
    <row r="10" spans="1:9" x14ac:dyDescent="0.2">
      <c r="A10" s="26" t="s">
        <v>162</v>
      </c>
      <c r="B10" s="26" t="s">
        <v>24</v>
      </c>
      <c r="C10" s="26" t="s">
        <v>163</v>
      </c>
      <c r="D10" s="140">
        <v>34035</v>
      </c>
      <c r="E10" s="26">
        <f>COUNTIF(Sites!I:I,D10)</f>
        <v>0</v>
      </c>
      <c r="F10" s="26">
        <v>2</v>
      </c>
      <c r="G10" s="26" t="s">
        <v>147</v>
      </c>
    </row>
    <row r="11" spans="1:9" x14ac:dyDescent="0.2">
      <c r="A11" s="26" t="s">
        <v>164</v>
      </c>
      <c r="B11" s="26" t="s">
        <v>24</v>
      </c>
      <c r="C11" s="26" t="s">
        <v>165</v>
      </c>
      <c r="D11" s="140">
        <v>34037</v>
      </c>
      <c r="E11" s="26">
        <f>COUNTIF(Sites!I:I,D11)</f>
        <v>0</v>
      </c>
      <c r="F11" s="26">
        <v>2</v>
      </c>
      <c r="G11" s="26" t="s">
        <v>147</v>
      </c>
    </row>
    <row r="12" spans="1:9" x14ac:dyDescent="0.2">
      <c r="A12" s="26" t="s">
        <v>166</v>
      </c>
      <c r="B12" s="26" t="s">
        <v>24</v>
      </c>
      <c r="C12" s="26" t="s">
        <v>167</v>
      </c>
      <c r="D12" s="140">
        <v>34039</v>
      </c>
      <c r="E12" s="26">
        <f>COUNTIF(Sites!I:I,D12)</f>
        <v>0</v>
      </c>
      <c r="F12" s="26">
        <v>2</v>
      </c>
      <c r="G12" s="26" t="s">
        <v>147</v>
      </c>
    </row>
    <row r="13" spans="1:9" x14ac:dyDescent="0.2">
      <c r="A13" s="26" t="s">
        <v>168</v>
      </c>
      <c r="B13" s="26" t="s">
        <v>24</v>
      </c>
      <c r="C13" s="26" t="s">
        <v>169</v>
      </c>
      <c r="D13" s="140">
        <v>34041</v>
      </c>
      <c r="E13" s="26">
        <f>COUNTIF(Sites!I:I,D13)</f>
        <v>1</v>
      </c>
      <c r="F13" s="26">
        <v>2</v>
      </c>
      <c r="G13" s="26" t="s">
        <v>147</v>
      </c>
    </row>
    <row r="14" spans="1:9" x14ac:dyDescent="0.2">
      <c r="A14" s="26" t="s">
        <v>170</v>
      </c>
      <c r="B14" s="26" t="s">
        <v>24</v>
      </c>
      <c r="C14" s="26" t="s">
        <v>171</v>
      </c>
      <c r="D14" s="140">
        <v>34001</v>
      </c>
      <c r="E14" s="26">
        <f>COUNTIF(Sites!I:I,D14)</f>
        <v>1</v>
      </c>
      <c r="F14" s="26">
        <v>2</v>
      </c>
      <c r="G14" s="26" t="s">
        <v>104</v>
      </c>
    </row>
    <row r="15" spans="1:9" x14ac:dyDescent="0.2">
      <c r="A15" s="26" t="s">
        <v>172</v>
      </c>
      <c r="B15" s="26" t="s">
        <v>24</v>
      </c>
      <c r="C15" s="26" t="s">
        <v>173</v>
      </c>
      <c r="D15" s="140">
        <v>34005</v>
      </c>
      <c r="E15" s="26">
        <f>COUNTIF(Sites!I:I,D15)</f>
        <v>0</v>
      </c>
      <c r="F15" s="26">
        <v>2</v>
      </c>
      <c r="G15" s="26" t="s">
        <v>104</v>
      </c>
    </row>
    <row r="16" spans="1:9" x14ac:dyDescent="0.2">
      <c r="A16" s="26" t="s">
        <v>174</v>
      </c>
      <c r="B16" s="26" t="s">
        <v>24</v>
      </c>
      <c r="C16" s="26" t="s">
        <v>175</v>
      </c>
      <c r="D16" s="140">
        <v>34007</v>
      </c>
      <c r="E16" s="26">
        <f>COUNTIF(Sites!I:I,D16)</f>
        <v>2</v>
      </c>
      <c r="F16" s="26">
        <v>2</v>
      </c>
      <c r="G16" s="26" t="s">
        <v>104</v>
      </c>
    </row>
    <row r="17" spans="1:7" x14ac:dyDescent="0.2">
      <c r="A17" s="26" t="s">
        <v>176</v>
      </c>
      <c r="B17" s="26" t="s">
        <v>24</v>
      </c>
      <c r="C17" s="26" t="s">
        <v>177</v>
      </c>
      <c r="D17" s="140">
        <v>34009</v>
      </c>
      <c r="E17" s="26">
        <f>COUNTIF(Sites!I:I,D17)</f>
        <v>0</v>
      </c>
      <c r="F17" s="26">
        <v>2</v>
      </c>
      <c r="G17" s="26" t="s">
        <v>104</v>
      </c>
    </row>
    <row r="18" spans="1:7" x14ac:dyDescent="0.2">
      <c r="A18" s="26" t="s">
        <v>178</v>
      </c>
      <c r="B18" s="26" t="s">
        <v>24</v>
      </c>
      <c r="C18" s="26" t="s">
        <v>179</v>
      </c>
      <c r="D18" s="140">
        <v>34011</v>
      </c>
      <c r="E18" s="26">
        <f>COUNTIF(Sites!I:I,D18)</f>
        <v>1</v>
      </c>
      <c r="F18" s="26">
        <v>2</v>
      </c>
      <c r="G18" s="26" t="s">
        <v>104</v>
      </c>
    </row>
    <row r="19" spans="1:7" x14ac:dyDescent="0.2">
      <c r="A19" s="26" t="s">
        <v>180</v>
      </c>
      <c r="B19" s="26" t="s">
        <v>24</v>
      </c>
      <c r="C19" s="26" t="s">
        <v>181</v>
      </c>
      <c r="D19" s="140">
        <v>34015</v>
      </c>
      <c r="E19" s="26">
        <f>COUNTIF(Sites!I:I,D19)</f>
        <v>1</v>
      </c>
      <c r="F19" s="26">
        <v>2</v>
      </c>
      <c r="G19" s="26" t="s">
        <v>104</v>
      </c>
    </row>
    <row r="20" spans="1:7" x14ac:dyDescent="0.2">
      <c r="A20" s="26" t="s">
        <v>182</v>
      </c>
      <c r="B20" s="26" t="s">
        <v>24</v>
      </c>
      <c r="C20" s="26" t="s">
        <v>183</v>
      </c>
      <c r="D20" s="140">
        <v>34021</v>
      </c>
      <c r="E20" s="26">
        <f>COUNTIF(Sites!I:I,D20)</f>
        <v>2</v>
      </c>
      <c r="F20" s="26">
        <v>2</v>
      </c>
      <c r="G20" s="26" t="s">
        <v>104</v>
      </c>
    </row>
    <row r="21" spans="1:7" x14ac:dyDescent="0.2">
      <c r="A21" s="26" t="s">
        <v>184</v>
      </c>
      <c r="B21" s="26" t="s">
        <v>24</v>
      </c>
      <c r="C21" s="26" t="s">
        <v>185</v>
      </c>
      <c r="D21" s="140">
        <v>34029</v>
      </c>
      <c r="E21" s="26">
        <f>COUNTIF(Sites!I:I,D21)</f>
        <v>1</v>
      </c>
      <c r="F21" s="26">
        <v>2</v>
      </c>
      <c r="G21" s="26" t="s">
        <v>104</v>
      </c>
    </row>
    <row r="22" spans="1:7" x14ac:dyDescent="0.2">
      <c r="A22" s="27" t="s">
        <v>186</v>
      </c>
      <c r="B22" s="27" t="s">
        <v>24</v>
      </c>
      <c r="C22" s="27" t="s">
        <v>187</v>
      </c>
      <c r="D22" s="141">
        <v>34033</v>
      </c>
      <c r="E22" s="27">
        <f>COUNTIF(Sites!I:I,D22)</f>
        <v>0</v>
      </c>
      <c r="F22" s="27">
        <v>2</v>
      </c>
      <c r="G22" s="27" t="s">
        <v>104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410"/>
      <c r="D2" s="411"/>
    </row>
    <row r="3" spans="2:4" ht="12.75" customHeight="1" x14ac:dyDescent="0.25">
      <c r="B3" s="412" t="s">
        <v>188</v>
      </c>
      <c r="D3" s="413" t="s">
        <v>189</v>
      </c>
    </row>
    <row r="4" spans="2:4" ht="12.75" customHeight="1" x14ac:dyDescent="0.2">
      <c r="B4" s="376"/>
      <c r="D4" s="375"/>
    </row>
    <row r="5" spans="2:4" ht="12.75" customHeight="1" x14ac:dyDescent="0.25">
      <c r="B5" s="414" t="s">
        <v>190</v>
      </c>
      <c r="D5" s="413" t="s">
        <v>191</v>
      </c>
    </row>
    <row r="6" spans="2:4" ht="12.75" customHeight="1" x14ac:dyDescent="0.2">
      <c r="B6" s="376"/>
      <c r="D6" s="375"/>
    </row>
    <row r="7" spans="2:4" ht="12.75" customHeight="1" x14ac:dyDescent="0.25">
      <c r="B7" s="415" t="s">
        <v>192</v>
      </c>
      <c r="D7" s="416" t="s">
        <v>193</v>
      </c>
    </row>
    <row r="8" spans="2:4" ht="12.75" customHeight="1" x14ac:dyDescent="0.2">
      <c r="B8" s="376"/>
      <c r="D8" s="375"/>
    </row>
    <row r="9" spans="2:4" ht="12.75" customHeight="1" x14ac:dyDescent="0.2">
      <c r="B9" s="415" t="s">
        <v>194</v>
      </c>
      <c r="D9" s="417" t="s">
        <v>195</v>
      </c>
    </row>
    <row r="10" spans="2:4" ht="12.75" customHeight="1" x14ac:dyDescent="0.2">
      <c r="B10" s="376"/>
      <c r="D10" s="418"/>
    </row>
    <row r="11" spans="2:4" ht="12.75" customHeight="1" x14ac:dyDescent="0.2">
      <c r="B11" s="419" t="s">
        <v>196</v>
      </c>
      <c r="D11" s="418" t="s">
        <v>197</v>
      </c>
    </row>
    <row r="12" spans="2:4" ht="12.75" customHeight="1" x14ac:dyDescent="0.2">
      <c r="B12" s="420"/>
      <c r="D12" s="421"/>
    </row>
    <row r="14" spans="2:4" ht="12.75" customHeight="1" x14ac:dyDescent="0.2">
      <c r="B14" s="3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182" customWidth="1"/>
    <col min="2" max="2" width="12.7109375" style="182" customWidth="1"/>
    <col min="3" max="3" width="25.7109375" style="182" customWidth="1"/>
    <col min="4" max="14" width="10.7109375" style="182" customWidth="1"/>
    <col min="15" max="17" width="10.7109375" style="182"/>
    <col min="18" max="18" width="10.7109375" style="182" customWidth="1"/>
    <col min="19" max="22" width="10.7109375" style="182"/>
    <col min="23" max="23" width="12.7109375" style="181" customWidth="1"/>
    <col min="24" max="16384" width="10.7109375" style="182"/>
  </cols>
  <sheetData>
    <row r="1" spans="1:23" ht="12.75" customHeight="1" x14ac:dyDescent="0.2">
      <c r="A1" s="180" t="s">
        <v>198</v>
      </c>
      <c r="B1" s="180"/>
      <c r="C1" s="183" t="s">
        <v>199</v>
      </c>
      <c r="F1" s="184"/>
      <c r="W1" s="183"/>
    </row>
    <row r="2" spans="1:23" ht="12.75" customHeight="1" x14ac:dyDescent="0.2">
      <c r="A2" s="180" t="s">
        <v>200</v>
      </c>
      <c r="B2" s="180"/>
      <c r="C2" s="180"/>
      <c r="D2" s="182">
        <v>18</v>
      </c>
      <c r="G2" s="182">
        <v>21</v>
      </c>
      <c r="J2" s="182">
        <v>18</v>
      </c>
      <c r="M2" s="182">
        <v>21</v>
      </c>
      <c r="P2" s="182">
        <v>18</v>
      </c>
      <c r="S2" s="182">
        <v>21</v>
      </c>
      <c r="W2" s="174" t="s">
        <v>5</v>
      </c>
    </row>
    <row r="3" spans="1:23" ht="12.75" customHeight="1" x14ac:dyDescent="0.2">
      <c r="A3" s="182" t="s">
        <v>201</v>
      </c>
      <c r="B3" s="182">
        <v>4</v>
      </c>
      <c r="C3" s="182">
        <v>6</v>
      </c>
      <c r="D3" s="206">
        <v>2016</v>
      </c>
      <c r="E3" s="207" t="s">
        <v>16</v>
      </c>
      <c r="F3" s="185"/>
      <c r="G3" s="206">
        <v>2016</v>
      </c>
      <c r="H3" s="207" t="s">
        <v>202</v>
      </c>
      <c r="I3" s="185"/>
      <c r="J3" s="206">
        <v>2017</v>
      </c>
      <c r="K3" s="207" t="s">
        <v>16</v>
      </c>
      <c r="L3" s="185"/>
      <c r="M3" s="206">
        <v>2017</v>
      </c>
      <c r="N3" s="207" t="s">
        <v>202</v>
      </c>
      <c r="O3" s="185"/>
      <c r="P3" s="206">
        <v>2018</v>
      </c>
      <c r="Q3" s="207" t="s">
        <v>16</v>
      </c>
      <c r="R3" s="185"/>
      <c r="S3" s="206">
        <v>2018</v>
      </c>
      <c r="T3" s="207" t="s">
        <v>202</v>
      </c>
      <c r="U3" s="185"/>
      <c r="W3" s="243" t="s">
        <v>8</v>
      </c>
    </row>
    <row r="4" spans="1:23" ht="12.75" customHeight="1" x14ac:dyDescent="0.2">
      <c r="A4" s="478" t="s">
        <v>87</v>
      </c>
      <c r="B4" s="478" t="s">
        <v>10</v>
      </c>
      <c r="C4" s="478" t="s">
        <v>41</v>
      </c>
      <c r="D4" s="186" t="s">
        <v>203</v>
      </c>
      <c r="E4" s="187" t="s">
        <v>204</v>
      </c>
      <c r="F4" s="188" t="s">
        <v>205</v>
      </c>
      <c r="G4" s="186" t="s">
        <v>203</v>
      </c>
      <c r="H4" s="187" t="s">
        <v>204</v>
      </c>
      <c r="I4" s="188" t="s">
        <v>205</v>
      </c>
      <c r="J4" s="186" t="s">
        <v>203</v>
      </c>
      <c r="K4" s="187" t="s">
        <v>204</v>
      </c>
      <c r="L4" s="188" t="s">
        <v>205</v>
      </c>
      <c r="M4" s="186" t="s">
        <v>203</v>
      </c>
      <c r="N4" s="187" t="s">
        <v>204</v>
      </c>
      <c r="O4" s="188" t="s">
        <v>205</v>
      </c>
      <c r="P4" s="186" t="s">
        <v>203</v>
      </c>
      <c r="Q4" s="187" t="s">
        <v>204</v>
      </c>
      <c r="R4" s="188" t="s">
        <v>205</v>
      </c>
      <c r="S4" s="186" t="s">
        <v>203</v>
      </c>
      <c r="T4" s="187" t="s">
        <v>204</v>
      </c>
      <c r="U4" s="188" t="s">
        <v>205</v>
      </c>
      <c r="W4" s="71" t="s">
        <v>13</v>
      </c>
    </row>
    <row r="5" spans="1:23" ht="12.75" customHeight="1" x14ac:dyDescent="0.2">
      <c r="A5" s="405">
        <v>340030006</v>
      </c>
      <c r="B5" s="397" t="str">
        <f>INDEX(Sites!$A$2:$O$40,MATCH($A5,Sites!$A$2:$A$40,0),B$3)</f>
        <v>NJ</v>
      </c>
      <c r="C5" s="398" t="str">
        <f>INDEX(Sites!$A$2:$O$40,MATCH($A5,Sites!$A$2:$A$40,0),C$3)</f>
        <v>Leonia</v>
      </c>
      <c r="D5" s="202">
        <f t="array" ref="D5">INDEX('8hrMX'!$A$1:$U$501,MATCH(1,(D$3='8hrMX'!$F$1:$F$501)*($A5='8hrMX'!$A$1:$A$501),0),D$2)</f>
        <v>7.6999999999999999E-2</v>
      </c>
      <c r="E5" s="189">
        <f ca="1">MAX(INDIRECT($W$3 &amp; $W5 &amp; D$35 &amp; ":" &amp; $W5 &amp; D$36),4) / 10^3</f>
        <v>7.6999999999999999E-2</v>
      </c>
      <c r="F5" s="198">
        <f t="shared" ref="F5:F21" ca="1" si="0">D5-E5</f>
        <v>0</v>
      </c>
      <c r="G5" s="202">
        <f t="array" ref="G5">INDEX('8hrMX'!$A$1:$U$501,MATCH(1,(G$3='8hrMX'!$F$1:$F$501)*($A5='8hrMX'!$A$1:$A$501),0),G$2)</f>
        <v>7.2999999999999995E-2</v>
      </c>
      <c r="H5" s="189">
        <f ca="1">LARGE(INDIRECT($W$3 &amp; $W5 &amp; D$35 &amp; ":" &amp; $W5 &amp; D$36),4) / 10^3</f>
        <v>7.3000000000000009E-2</v>
      </c>
      <c r="I5" s="198">
        <f t="shared" ref="I5:I21" ca="1" si="1">G5-H5</f>
        <v>0</v>
      </c>
      <c r="J5" s="202">
        <f t="array" ref="J5">INDEX('8hrMX'!$A$1:$U$501,MATCH(1,(J$3='8hrMX'!$F$1:$F$501)*($A5='8hrMX'!$A$1:$A$501),0),J$2)</f>
        <v>8.2000000000000003E-2</v>
      </c>
      <c r="K5" s="189">
        <f t="shared" ref="K5:K21" ca="1" si="2">MAX(INDIRECT($W$3 &amp; $W5 &amp; J$35 &amp; ":" &amp; $W5 &amp; J$36),4) / 10^3</f>
        <v>8.2000000000000003E-2</v>
      </c>
      <c r="L5" s="198">
        <f t="shared" ref="L5:L21" ca="1" si="3">J5-K5</f>
        <v>0</v>
      </c>
      <c r="M5" s="202">
        <f t="array" ref="M5">INDEX('8hrMX'!$A$1:$U$501,MATCH(1,(M$3='8hrMX'!$F$1:$F$501)*($A5='8hrMX'!$A$1:$A$501),0),M$2)</f>
        <v>7.3999999999999996E-2</v>
      </c>
      <c r="N5" s="189">
        <f t="shared" ref="N5:N21" ca="1" si="4">LARGE(INDIRECT($W$3 &amp; $W5 &amp; J$35 &amp; ":" &amp; $W5 &amp; J$36),4) / 10^3</f>
        <v>7.400000000000001E-2</v>
      </c>
      <c r="O5" s="190">
        <f t="shared" ref="O5:O21" ca="1" si="5">M5-N5</f>
        <v>0</v>
      </c>
      <c r="P5" s="202">
        <f t="array" ref="P5">INDEX('8hrMX'!$A$1:$U$501,MATCH(1,(P$3='8hrMX'!$F$1:$F$501)*($A5='8hrMX'!$A$1:$A$501),0),P$2)</f>
        <v>9.0999999999999998E-2</v>
      </c>
      <c r="Q5" s="189">
        <f t="shared" ref="Q5:Q21" ca="1" si="6">MAX(INDIRECT($W$3 &amp; $W5 &amp; P$35 &amp; ":" &amp; $W5 &amp; P$36),4) / 10^3</f>
        <v>9.0999999999999998E-2</v>
      </c>
      <c r="R5" s="198">
        <f t="shared" ref="R5:R21" ca="1" si="7">P5-Q5</f>
        <v>0</v>
      </c>
      <c r="S5" s="202">
        <f t="array" ref="S5">INDEX('8hrMX'!$A$1:$U$501,MATCH(1,(S$3='8hrMX'!$F$1:$F$501)*($A5='8hrMX'!$A$1:$A$501),0),S$2)</f>
        <v>7.9000000000000001E-2</v>
      </c>
      <c r="T5" s="189">
        <f t="shared" ref="T5:T21" ca="1" si="8">LARGE(INDIRECT($W$3 &amp; $W5 &amp; P$35 &amp; ":" &amp; $W5 &amp; P$36),4) / 10^3</f>
        <v>7.9000000000000001E-2</v>
      </c>
      <c r="U5" s="190">
        <f t="shared" ref="U5:U21" ca="1" si="9">S5-T5</f>
        <v>0</v>
      </c>
      <c r="W5" s="2" t="str">
        <f ca="1">SUBSTITUTE(ADDRESS(1,MATCH($A5,INDIRECT($W$3 &amp; "A1:AZ1"),0),4),"1","")</f>
        <v>L</v>
      </c>
    </row>
    <row r="6" spans="1:23" ht="12.75" customHeight="1" x14ac:dyDescent="0.2">
      <c r="A6" s="406">
        <v>340130003</v>
      </c>
      <c r="B6" s="399" t="str">
        <f>INDEX(Sites!$A$2:$O$40,MATCH($A6,Sites!$A$2:$A$40,0),B$3)</f>
        <v>NJ</v>
      </c>
      <c r="C6" s="400" t="str">
        <f>INDEX(Sites!$A$2:$O$40,MATCH($A6,Sites!$A$2:$A$40,0),C$3)</f>
        <v>Newark Firehouse</v>
      </c>
      <c r="D6" s="203">
        <f t="array" ref="D6">INDEX('8hrMX'!$A$1:$U$501,MATCH(1,(D$3='8hrMX'!$F$1:$F$501)*($A6='8hrMX'!$A$1:$A$501),0),D$2)</f>
        <v>7.0999999999999994E-2</v>
      </c>
      <c r="E6" s="191">
        <f t="shared" ref="E6:E21" ca="1" si="10">MAX(INDIRECT($W$3 &amp; $W6 &amp; D$35 &amp; ":" &amp; $W6 &amp; D$36),4) / 10^3</f>
        <v>7.1000000000000008E-2</v>
      </c>
      <c r="F6" s="199">
        <f t="shared" ca="1" si="0"/>
        <v>0</v>
      </c>
      <c r="G6" s="203">
        <f t="array" ref="G6">INDEX('8hrMX'!$A$1:$U$501,MATCH(1,(G$3='8hrMX'!$F$1:$F$501)*($A6='8hrMX'!$A$1:$A$501),0),G$2)</f>
        <v>6.8000000000000005E-2</v>
      </c>
      <c r="H6" s="191">
        <f t="shared" ref="H6:H21" ca="1" si="11">LARGE(INDIRECT($W$3 &amp; $W6 &amp; D$35 &amp; ":" &amp; $W6 &amp; D$36),4) / 10^3</f>
        <v>6.8000000000000005E-2</v>
      </c>
      <c r="I6" s="199">
        <f t="shared" ca="1" si="1"/>
        <v>0</v>
      </c>
      <c r="J6" s="203">
        <f t="array" ref="J6">INDEX('8hrMX'!$A$1:$U$501,MATCH(1,(J$3='8hrMX'!$F$1:$F$501)*($A6='8hrMX'!$A$1:$A$501),0),J$2)</f>
        <v>7.0999999999999994E-2</v>
      </c>
      <c r="K6" s="191">
        <f t="shared" ca="1" si="2"/>
        <v>7.1000000000000008E-2</v>
      </c>
      <c r="L6" s="199">
        <f t="shared" ca="1" si="3"/>
        <v>0</v>
      </c>
      <c r="M6" s="203">
        <f t="array" ref="M6">INDEX('8hrMX'!$A$1:$U$501,MATCH(1,(M$3='8hrMX'!$F$1:$F$501)*($A6='8hrMX'!$A$1:$A$501),0),M$2)</f>
        <v>6.4000000000000001E-2</v>
      </c>
      <c r="N6" s="191">
        <f t="shared" ca="1" si="4"/>
        <v>6.4000000000000001E-2</v>
      </c>
      <c r="O6" s="192">
        <f t="shared" ca="1" si="5"/>
        <v>0</v>
      </c>
      <c r="P6" s="203">
        <f t="array" ref="P6">INDEX('8hrMX'!$A$1:$U$501,MATCH(1,(P$3='8hrMX'!$F$1:$F$501)*($A6='8hrMX'!$A$1:$A$501),0),P$2)</f>
        <v>9.6000000000000002E-2</v>
      </c>
      <c r="Q6" s="191">
        <f t="shared" ca="1" si="6"/>
        <v>9.6000000000000002E-2</v>
      </c>
      <c r="R6" s="199">
        <f t="shared" ca="1" si="7"/>
        <v>0</v>
      </c>
      <c r="S6" s="203">
        <f t="array" ref="S6">INDEX('8hrMX'!$A$1:$U$501,MATCH(1,(S$3='8hrMX'!$F$1:$F$501)*($A6='8hrMX'!$A$1:$A$501),0),S$2)</f>
        <v>7.0999999999999994E-2</v>
      </c>
      <c r="T6" s="191">
        <f t="shared" ca="1" si="8"/>
        <v>7.0999999999999994E-2</v>
      </c>
      <c r="U6" s="192">
        <f t="shared" ca="1" si="9"/>
        <v>0</v>
      </c>
      <c r="W6" s="2" t="str">
        <f t="shared" ref="W6:W21" ca="1" si="12">SUBSTITUTE(ADDRESS(1,MATCH($A6,INDIRECT($W$3 &amp; "A1:AZ1"),0),4),"1","")</f>
        <v>O</v>
      </c>
    </row>
    <row r="7" spans="1:23" ht="12.75" customHeight="1" x14ac:dyDescent="0.2">
      <c r="A7" s="406">
        <v>340170006</v>
      </c>
      <c r="B7" s="399" t="str">
        <f>INDEX(Sites!$A$2:$O$40,MATCH($A7,Sites!$A$2:$A$40,0),B$3)</f>
        <v>NJ</v>
      </c>
      <c r="C7" s="400" t="str">
        <f>INDEX(Sites!$A$2:$O$40,MATCH($A7,Sites!$A$2:$A$40,0),C$3)</f>
        <v>Bayonne</v>
      </c>
      <c r="D7" s="203">
        <f t="array" ref="D7">INDEX('8hrMX'!$A$1:$U$501,MATCH(1,(D$3='8hrMX'!$F$1:$F$501)*($A7='8hrMX'!$A$1:$A$501),0),D$2)</f>
        <v>7.3999999999999996E-2</v>
      </c>
      <c r="E7" s="191">
        <f t="shared" ca="1" si="10"/>
        <v>7.400000000000001E-2</v>
      </c>
      <c r="F7" s="199">
        <f t="shared" ca="1" si="0"/>
        <v>0</v>
      </c>
      <c r="G7" s="203">
        <f t="array" ref="G7">INDEX('8hrMX'!$A$1:$U$501,MATCH(1,(G$3='8hrMX'!$F$1:$F$501)*($A7='8hrMX'!$A$1:$A$501),0),G$2)</f>
        <v>6.8000000000000005E-2</v>
      </c>
      <c r="H7" s="191">
        <f t="shared" ca="1" si="11"/>
        <v>6.8000000000000005E-2</v>
      </c>
      <c r="I7" s="199">
        <f t="shared" ca="1" si="1"/>
        <v>0</v>
      </c>
      <c r="J7" s="203">
        <f t="array" ref="J7">INDEX('8hrMX'!$A$1:$U$501,MATCH(1,(J$3='8hrMX'!$F$1:$F$501)*($A7='8hrMX'!$A$1:$A$501),0),J$2)</f>
        <v>7.4999999999999997E-2</v>
      </c>
      <c r="K7" s="191">
        <f t="shared" ca="1" si="2"/>
        <v>7.4999999999999997E-2</v>
      </c>
      <c r="L7" s="199">
        <f t="shared" ca="1" si="3"/>
        <v>0</v>
      </c>
      <c r="M7" s="203">
        <f t="array" ref="M7">INDEX('8hrMX'!$A$1:$U$501,MATCH(1,(M$3='8hrMX'!$F$1:$F$501)*($A7='8hrMX'!$A$1:$A$501),0),M$2)</f>
        <v>6.7000000000000004E-2</v>
      </c>
      <c r="N7" s="191">
        <f t="shared" ca="1" si="4"/>
        <v>6.7000000000000004E-2</v>
      </c>
      <c r="O7" s="192">
        <f t="shared" ca="1" si="5"/>
        <v>0</v>
      </c>
      <c r="P7" s="203">
        <f t="array" ref="P7">INDEX('8hrMX'!$A$1:$U$501,MATCH(1,(P$3='8hrMX'!$F$1:$F$501)*($A7='8hrMX'!$A$1:$A$501),0),P$2)</f>
        <v>9.5000000000000001E-2</v>
      </c>
      <c r="Q7" s="191">
        <f t="shared" ca="1" si="6"/>
        <v>9.5000000000000001E-2</v>
      </c>
      <c r="R7" s="199">
        <f t="shared" ca="1" si="7"/>
        <v>0</v>
      </c>
      <c r="S7" s="203">
        <f t="array" ref="S7">INDEX('8hrMX'!$A$1:$U$501,MATCH(1,(S$3='8hrMX'!$F$1:$F$501)*($A7='8hrMX'!$A$1:$A$501),0),S$2)</f>
        <v>7.8E-2</v>
      </c>
      <c r="T7" s="191">
        <f t="shared" ca="1" si="8"/>
        <v>7.8E-2</v>
      </c>
      <c r="U7" s="192">
        <f t="shared" ca="1" si="9"/>
        <v>0</v>
      </c>
      <c r="W7" s="2" t="str">
        <f t="shared" ca="1" si="12"/>
        <v>D</v>
      </c>
    </row>
    <row r="8" spans="1:23" ht="12.75" customHeight="1" x14ac:dyDescent="0.2">
      <c r="A8" s="406">
        <v>340190001</v>
      </c>
      <c r="B8" s="399" t="str">
        <f>INDEX(Sites!$A$2:$O$40,MATCH($A8,Sites!$A$2:$A$40,0),B$3)</f>
        <v>NJ</v>
      </c>
      <c r="C8" s="400" t="str">
        <f>INDEX(Sites!$A$2:$O$40,MATCH($A8,Sites!$A$2:$A$40,0),C$3)</f>
        <v>Flemington</v>
      </c>
      <c r="D8" s="203">
        <f t="array" ref="D8">INDEX('8hrMX'!$A$1:$U$501,MATCH(1,(D$3='8hrMX'!$F$1:$F$501)*($A8='8hrMX'!$A$1:$A$501),0),D$2)</f>
        <v>7.8E-2</v>
      </c>
      <c r="E8" s="191">
        <f t="shared" ca="1" si="10"/>
        <v>7.8E-2</v>
      </c>
      <c r="F8" s="199">
        <f t="shared" ca="1" si="0"/>
        <v>0</v>
      </c>
      <c r="G8" s="203">
        <f t="array" ref="G8">INDEX('8hrMX'!$A$1:$U$501,MATCH(1,(G$3='8hrMX'!$F$1:$F$501)*($A8='8hrMX'!$A$1:$A$501),0),G$2)</f>
        <v>7.2999999999999995E-2</v>
      </c>
      <c r="H8" s="191">
        <f t="shared" ca="1" si="11"/>
        <v>7.3000000000000009E-2</v>
      </c>
      <c r="I8" s="199">
        <f t="shared" ca="1" si="1"/>
        <v>0</v>
      </c>
      <c r="J8" s="203">
        <f t="array" ref="J8">INDEX('8hrMX'!$A$1:$U$501,MATCH(1,(J$3='8hrMX'!$F$1:$F$501)*($A8='8hrMX'!$A$1:$A$501),0),J$2)</f>
        <v>7.6999999999999999E-2</v>
      </c>
      <c r="K8" s="191">
        <f t="shared" ca="1" si="2"/>
        <v>7.6999999999999999E-2</v>
      </c>
      <c r="L8" s="199">
        <f t="shared" ca="1" si="3"/>
        <v>0</v>
      </c>
      <c r="M8" s="203">
        <f t="array" ref="M8">INDEX('8hrMX'!$A$1:$U$501,MATCH(1,(M$3='8hrMX'!$F$1:$F$501)*($A8='8hrMX'!$A$1:$A$501),0),M$2)</f>
        <v>7.1999999999999995E-2</v>
      </c>
      <c r="N8" s="191">
        <f t="shared" ca="1" si="4"/>
        <v>7.2000000000000008E-2</v>
      </c>
      <c r="O8" s="192">
        <f t="shared" ca="1" si="5"/>
        <v>0</v>
      </c>
      <c r="P8" s="203">
        <f t="array" ref="P8">INDEX('8hrMX'!$A$1:$U$501,MATCH(1,(P$3='8hrMX'!$F$1:$F$501)*($A8='8hrMX'!$A$1:$A$501),0),P$2)</f>
        <v>9.7000000000000003E-2</v>
      </c>
      <c r="Q8" s="191">
        <f t="shared" ca="1" si="6"/>
        <v>9.7000000000000003E-2</v>
      </c>
      <c r="R8" s="199">
        <f t="shared" ca="1" si="7"/>
        <v>0</v>
      </c>
      <c r="S8" s="203">
        <f t="array" ref="S8">INDEX('8hrMX'!$A$1:$U$501,MATCH(1,(S$3='8hrMX'!$F$1:$F$501)*($A8='8hrMX'!$A$1:$A$501),0),S$2)</f>
        <v>7.1999999999999995E-2</v>
      </c>
      <c r="T8" s="191">
        <f t="shared" ca="1" si="8"/>
        <v>7.1999999999999995E-2</v>
      </c>
      <c r="U8" s="192">
        <f t="shared" ca="1" si="9"/>
        <v>0</v>
      </c>
      <c r="W8" s="2" t="str">
        <f t="shared" ca="1" si="12"/>
        <v>K</v>
      </c>
    </row>
    <row r="9" spans="1:23" ht="12.75" customHeight="1" x14ac:dyDescent="0.2">
      <c r="A9" s="406">
        <v>340230011</v>
      </c>
      <c r="B9" s="399" t="str">
        <f>INDEX(Sites!$A$2:$O$40,MATCH($A9,Sites!$A$2:$A$40,0),B$3)</f>
        <v>NJ</v>
      </c>
      <c r="C9" s="400" t="str">
        <f>INDEX(Sites!$A$2:$O$40,MATCH($A9,Sites!$A$2:$A$40,0),C$3)</f>
        <v>Rutgers University</v>
      </c>
      <c r="D9" s="203">
        <f t="array" ref="D9">INDEX('8hrMX'!$A$1:$U$501,MATCH(1,(D$3='8hrMX'!$F$1:$F$501)*($A9='8hrMX'!$A$1:$A$501),0),D$2)</f>
        <v>7.8E-2</v>
      </c>
      <c r="E9" s="191">
        <f t="shared" ca="1" si="10"/>
        <v>7.8E-2</v>
      </c>
      <c r="F9" s="199">
        <f t="shared" ca="1" si="0"/>
        <v>0</v>
      </c>
      <c r="G9" s="203">
        <f t="array" ref="G9">INDEX('8hrMX'!$A$1:$U$501,MATCH(1,(G$3='8hrMX'!$F$1:$F$501)*($A9='8hrMX'!$A$1:$A$501),0),G$2)</f>
        <v>7.4999999999999997E-2</v>
      </c>
      <c r="H9" s="191">
        <f t="shared" ca="1" si="11"/>
        <v>7.4999999999999997E-2</v>
      </c>
      <c r="I9" s="199">
        <f t="shared" ca="1" si="1"/>
        <v>0</v>
      </c>
      <c r="J9" s="203">
        <f t="array" ref="J9">INDEX('8hrMX'!$A$1:$U$501,MATCH(1,(J$3='8hrMX'!$F$1:$F$501)*($A9='8hrMX'!$A$1:$A$501),0),J$2)</f>
        <v>0.08</v>
      </c>
      <c r="K9" s="191">
        <f t="shared" ca="1" si="2"/>
        <v>0.08</v>
      </c>
      <c r="L9" s="199">
        <f t="shared" ca="1" si="3"/>
        <v>0</v>
      </c>
      <c r="M9" s="203">
        <f t="array" ref="M9">INDEX('8hrMX'!$A$1:$U$501,MATCH(1,(M$3='8hrMX'!$F$1:$F$501)*($A9='8hrMX'!$A$1:$A$501),0),M$2)</f>
        <v>7.4999999999999997E-2</v>
      </c>
      <c r="N9" s="191">
        <f t="shared" ca="1" si="4"/>
        <v>7.4999999999999997E-2</v>
      </c>
      <c r="O9" s="192">
        <f t="shared" ca="1" si="5"/>
        <v>0</v>
      </c>
      <c r="P9" s="203">
        <f t="array" ref="P9">INDEX('8hrMX'!$A$1:$U$501,MATCH(1,(P$3='8hrMX'!$F$1:$F$501)*($A9='8hrMX'!$A$1:$A$501),0),P$2)</f>
        <v>0.08</v>
      </c>
      <c r="Q9" s="191">
        <f t="shared" ca="1" si="6"/>
        <v>0.08</v>
      </c>
      <c r="R9" s="199">
        <f t="shared" ca="1" si="7"/>
        <v>0</v>
      </c>
      <c r="S9" s="203">
        <f t="array" ref="S9">INDEX('8hrMX'!$A$1:$U$501,MATCH(1,(S$3='8hrMX'!$F$1:$F$501)*($A9='8hrMX'!$A$1:$A$501),0),S$2)</f>
        <v>7.5999999999999998E-2</v>
      </c>
      <c r="T9" s="191">
        <f t="shared" ca="1" si="8"/>
        <v>7.5999999999999998E-2</v>
      </c>
      <c r="U9" s="192">
        <f t="shared" ca="1" si="9"/>
        <v>0</v>
      </c>
      <c r="W9" s="2" t="str">
        <f t="shared" ca="1" si="12"/>
        <v>R</v>
      </c>
    </row>
    <row r="10" spans="1:23" ht="12.75" customHeight="1" x14ac:dyDescent="0.2">
      <c r="A10" s="406">
        <v>340250005</v>
      </c>
      <c r="B10" s="399" t="str">
        <f>INDEX(Sites!$A$2:$O$40,MATCH($A10,Sites!$A$2:$A$40,0),B$3)</f>
        <v>NJ</v>
      </c>
      <c r="C10" s="400" t="str">
        <f>INDEX(Sites!$A$2:$O$40,MATCH($A10,Sites!$A$2:$A$40,0),C$3)</f>
        <v>Monmouth University</v>
      </c>
      <c r="D10" s="203">
        <f t="array" ref="D10">INDEX('8hrMX'!$A$1:$U$501,MATCH(1,(D$3='8hrMX'!$F$1:$F$501)*($A10='8hrMX'!$A$1:$A$501),0),D$2)</f>
        <v>7.2999999999999995E-2</v>
      </c>
      <c r="E10" s="191">
        <f t="shared" ca="1" si="10"/>
        <v>7.3000000000000009E-2</v>
      </c>
      <c r="F10" s="199">
        <f t="shared" ca="1" si="0"/>
        <v>0</v>
      </c>
      <c r="G10" s="203">
        <f t="array" ref="G10">INDEX('8hrMX'!$A$1:$U$501,MATCH(1,(G$3='8hrMX'!$F$1:$F$501)*($A10='8hrMX'!$A$1:$A$501),0),G$2)</f>
        <v>6.8000000000000005E-2</v>
      </c>
      <c r="H10" s="191">
        <f t="shared" ca="1" si="11"/>
        <v>6.8000000000000005E-2</v>
      </c>
      <c r="I10" s="199">
        <f t="shared" ca="1" si="1"/>
        <v>0</v>
      </c>
      <c r="J10" s="203">
        <f t="array" ref="J10">INDEX('8hrMX'!$A$1:$U$501,MATCH(1,(J$3='8hrMX'!$F$1:$F$501)*($A10='8hrMX'!$A$1:$A$501),0),J$2)</f>
        <v>7.0999999999999994E-2</v>
      </c>
      <c r="K10" s="191">
        <f t="shared" ca="1" si="2"/>
        <v>7.1000000000000008E-2</v>
      </c>
      <c r="L10" s="199">
        <f t="shared" ca="1" si="3"/>
        <v>0</v>
      </c>
      <c r="M10" s="203">
        <f t="array" ref="M10">INDEX('8hrMX'!$A$1:$U$501,MATCH(1,(M$3='8hrMX'!$F$1:$F$501)*($A10='8hrMX'!$A$1:$A$501),0),M$2)</f>
        <v>0.06</v>
      </c>
      <c r="N10" s="191">
        <f t="shared" ca="1" si="4"/>
        <v>0.06</v>
      </c>
      <c r="O10" s="192">
        <f t="shared" ca="1" si="5"/>
        <v>0</v>
      </c>
      <c r="P10" s="203">
        <f t="array" ref="P10">INDEX('8hrMX'!$A$1:$U$501,MATCH(1,(P$3='8hrMX'!$F$1:$F$501)*($A10='8hrMX'!$A$1:$A$501),0),P$2)</f>
        <v>7.0000000000000007E-2</v>
      </c>
      <c r="Q10" s="191">
        <f t="shared" ca="1" si="6"/>
        <v>7.0000000000000007E-2</v>
      </c>
      <c r="R10" s="199">
        <f t="shared" ca="1" si="7"/>
        <v>0</v>
      </c>
      <c r="S10" s="203">
        <f t="array" ref="S10">INDEX('8hrMX'!$A$1:$U$501,MATCH(1,(S$3='8hrMX'!$F$1:$F$501)*($A10='8hrMX'!$A$1:$A$501),0),S$2)</f>
        <v>6.8000000000000005E-2</v>
      </c>
      <c r="T10" s="191">
        <f t="shared" ca="1" si="8"/>
        <v>6.8000000000000005E-2</v>
      </c>
      <c r="U10" s="192">
        <f t="shared" ca="1" si="9"/>
        <v>0</v>
      </c>
      <c r="W10" s="2" t="str">
        <f t="shared" ca="1" si="12"/>
        <v>N</v>
      </c>
    </row>
    <row r="11" spans="1:23" ht="12.75" customHeight="1" x14ac:dyDescent="0.2">
      <c r="A11" s="406">
        <v>340273001</v>
      </c>
      <c r="B11" s="399" t="str">
        <f>INDEX(Sites!$A$2:$O$40,MATCH($A11,Sites!$A$2:$A$40,0),B$3)</f>
        <v>NJ</v>
      </c>
      <c r="C11" s="400" t="str">
        <f>INDEX(Sites!$A$2:$O$40,MATCH($A11,Sites!$A$2:$A$40,0),C$3)</f>
        <v>Chester</v>
      </c>
      <c r="D11" s="203">
        <f t="array" ref="D11">INDEX('8hrMX'!$A$1:$U$501,MATCH(1,(D$3='8hrMX'!$F$1:$F$501)*($A11='8hrMX'!$A$1:$A$501),0),D$2)</f>
        <v>7.1999999999999995E-2</v>
      </c>
      <c r="E11" s="191">
        <f t="shared" ca="1" si="10"/>
        <v>7.2000000000000008E-2</v>
      </c>
      <c r="F11" s="199">
        <f t="shared" ca="1" si="0"/>
        <v>0</v>
      </c>
      <c r="G11" s="203">
        <f t="array" ref="G11">INDEX('8hrMX'!$A$1:$U$501,MATCH(1,(G$3='8hrMX'!$F$1:$F$501)*($A11='8hrMX'!$A$1:$A$501),0),G$2)</f>
        <v>6.7000000000000004E-2</v>
      </c>
      <c r="H11" s="191">
        <f t="shared" ca="1" si="11"/>
        <v>6.8000000000000005E-2</v>
      </c>
      <c r="I11" s="199">
        <f t="shared" ca="1" si="1"/>
        <v>-1.0000000000000009E-3</v>
      </c>
      <c r="J11" s="203">
        <f t="array" ref="J11">INDEX('8hrMX'!$A$1:$U$501,MATCH(1,(J$3='8hrMX'!$F$1:$F$501)*($A11='8hrMX'!$A$1:$A$501),0),J$2)</f>
        <v>7.4999999999999997E-2</v>
      </c>
      <c r="K11" s="191">
        <f t="shared" ca="1" si="2"/>
        <v>7.4999999999999997E-2</v>
      </c>
      <c r="L11" s="199">
        <f t="shared" ca="1" si="3"/>
        <v>0</v>
      </c>
      <c r="M11" s="203">
        <f t="array" ref="M11">INDEX('8hrMX'!$A$1:$U$501,MATCH(1,(M$3='8hrMX'!$F$1:$F$501)*($A11='8hrMX'!$A$1:$A$501),0),M$2)</f>
        <v>7.0000000000000007E-2</v>
      </c>
      <c r="N11" s="191">
        <f t="shared" ca="1" si="4"/>
        <v>7.0000000000000007E-2</v>
      </c>
      <c r="O11" s="192">
        <f t="shared" ca="1" si="5"/>
        <v>0</v>
      </c>
      <c r="P11" s="203">
        <f t="array" ref="P11">INDEX('8hrMX'!$A$1:$U$501,MATCH(1,(P$3='8hrMX'!$F$1:$F$501)*($A11='8hrMX'!$A$1:$A$501),0),P$2)</f>
        <v>8.1000000000000003E-2</v>
      </c>
      <c r="Q11" s="191">
        <f t="shared" ca="1" si="6"/>
        <v>8.1000000000000003E-2</v>
      </c>
      <c r="R11" s="199">
        <f t="shared" ca="1" si="7"/>
        <v>0</v>
      </c>
      <c r="S11" s="203">
        <f t="array" ref="S11">INDEX('8hrMX'!$A$1:$U$501,MATCH(1,(S$3='8hrMX'!$F$1:$F$501)*($A11='8hrMX'!$A$1:$A$501),0),S$2)</f>
        <v>7.2999999999999995E-2</v>
      </c>
      <c r="T11" s="191">
        <f t="shared" ca="1" si="8"/>
        <v>7.2999999999999995E-2</v>
      </c>
      <c r="U11" s="192">
        <f t="shared" ca="1" si="9"/>
        <v>0</v>
      </c>
      <c r="W11" s="2" t="str">
        <f t="shared" ca="1" si="12"/>
        <v>G</v>
      </c>
    </row>
    <row r="12" spans="1:23" ht="12.75" customHeight="1" x14ac:dyDescent="0.2">
      <c r="A12" s="406">
        <v>340315001</v>
      </c>
      <c r="B12" s="399" t="str">
        <f>INDEX(Sites!$A$2:$O$40,MATCH($A12,Sites!$A$2:$A$40,0),B$3)</f>
        <v>NJ</v>
      </c>
      <c r="C12" s="400" t="str">
        <f>INDEX(Sites!$A$2:$O$40,MATCH($A12,Sites!$A$2:$A$40,0),C$3)</f>
        <v>Ramapo</v>
      </c>
      <c r="D12" s="203">
        <f t="array" ref="D12">INDEX('8hrMX'!$A$1:$U$501,MATCH(1,(D$3='8hrMX'!$F$1:$F$501)*($A12='8hrMX'!$A$1:$A$501),0),D$2)</f>
        <v>7.9000000000000001E-2</v>
      </c>
      <c r="E12" s="191">
        <f t="shared" ca="1" si="10"/>
        <v>7.9000000000000001E-2</v>
      </c>
      <c r="F12" s="199">
        <f t="shared" ca="1" si="0"/>
        <v>0</v>
      </c>
      <c r="G12" s="203">
        <f t="array" ref="G12">INDEX('8hrMX'!$A$1:$U$501,MATCH(1,(G$3='8hrMX'!$F$1:$F$501)*($A12='8hrMX'!$A$1:$A$501),0),G$2)</f>
        <v>6.8000000000000005E-2</v>
      </c>
      <c r="H12" s="191">
        <f t="shared" ca="1" si="11"/>
        <v>6.8000000000000005E-2</v>
      </c>
      <c r="I12" s="199">
        <f t="shared" ca="1" si="1"/>
        <v>0</v>
      </c>
      <c r="J12" s="203">
        <f t="array" ref="J12">INDEX('8hrMX'!$A$1:$U$501,MATCH(1,(J$3='8hrMX'!$F$1:$F$501)*($A12='8hrMX'!$A$1:$A$501),0),J$2)</f>
        <v>7.3999999999999996E-2</v>
      </c>
      <c r="K12" s="191">
        <f t="shared" ca="1" si="2"/>
        <v>7.400000000000001E-2</v>
      </c>
      <c r="L12" s="199">
        <f t="shared" ca="1" si="3"/>
        <v>0</v>
      </c>
      <c r="M12" s="203">
        <f t="array" ref="M12">INDEX('8hrMX'!$A$1:$U$501,MATCH(1,(M$3='8hrMX'!$F$1:$F$501)*($A12='8hrMX'!$A$1:$A$501),0),M$2)</f>
        <v>6.6000000000000003E-2</v>
      </c>
      <c r="N12" s="191">
        <f t="shared" ca="1" si="4"/>
        <v>6.6000000000000003E-2</v>
      </c>
      <c r="O12" s="192">
        <f t="shared" ca="1" si="5"/>
        <v>0</v>
      </c>
      <c r="P12" s="203">
        <f t="array" ref="P12">INDEX('8hrMX'!$A$1:$U$501,MATCH(1,(P$3='8hrMX'!$F$1:$F$501)*($A12='8hrMX'!$A$1:$A$501),0),P$2)</f>
        <v>8.5000000000000006E-2</v>
      </c>
      <c r="Q12" s="191">
        <f t="shared" ca="1" si="6"/>
        <v>8.5000000000000006E-2</v>
      </c>
      <c r="R12" s="199">
        <f t="shared" ca="1" si="7"/>
        <v>0</v>
      </c>
      <c r="S12" s="203">
        <f t="array" ref="S12">INDEX('8hrMX'!$A$1:$U$501,MATCH(1,(S$3='8hrMX'!$F$1:$F$501)*($A12='8hrMX'!$A$1:$A$501),0),S$2)</f>
        <v>6.9000000000000006E-2</v>
      </c>
      <c r="T12" s="191">
        <f t="shared" ca="1" si="8"/>
        <v>6.9000000000000006E-2</v>
      </c>
      <c r="U12" s="192">
        <f t="shared" ca="1" si="9"/>
        <v>0</v>
      </c>
      <c r="W12" s="2" t="str">
        <f t="shared" ca="1" si="12"/>
        <v>P</v>
      </c>
    </row>
    <row r="13" spans="1:23" ht="12.75" customHeight="1" x14ac:dyDescent="0.2">
      <c r="A13" s="406">
        <v>340410007</v>
      </c>
      <c r="B13" s="399" t="str">
        <f>INDEX(Sites!$A$2:$O$40,MATCH($A13,Sites!$A$2:$A$40,0),B$3)</f>
        <v>NJ</v>
      </c>
      <c r="C13" s="400" t="str">
        <f>INDEX(Sites!$A$2:$O$40,MATCH($A13,Sites!$A$2:$A$40,0),C$3)</f>
        <v>Columbia</v>
      </c>
      <c r="D13" s="203">
        <f t="array" ref="D13">INDEX('8hrMX'!$A$1:$U$501,MATCH(1,(D$3='8hrMX'!$F$1:$F$501)*($A13='8hrMX'!$A$1:$A$501),0),D$2)</f>
        <v>7.1999999999999995E-2</v>
      </c>
      <c r="E13" s="191">
        <f t="shared" ca="1" si="10"/>
        <v>7.2000000000000008E-2</v>
      </c>
      <c r="F13" s="199">
        <f t="shared" ca="1" si="0"/>
        <v>0</v>
      </c>
      <c r="G13" s="203">
        <f t="array" ref="G13">INDEX('8hrMX'!$A$1:$U$501,MATCH(1,(G$3='8hrMX'!$F$1:$F$501)*($A13='8hrMX'!$A$1:$A$501),0),G$2)</f>
        <v>6.5000000000000002E-2</v>
      </c>
      <c r="H13" s="191">
        <f t="shared" ca="1" si="11"/>
        <v>6.5000000000000002E-2</v>
      </c>
      <c r="I13" s="199">
        <f t="shared" ca="1" si="1"/>
        <v>0</v>
      </c>
      <c r="J13" s="203">
        <f t="array" ref="J13">INDEX('8hrMX'!$A$1:$U$501,MATCH(1,(J$3='8hrMX'!$F$1:$F$501)*($A13='8hrMX'!$A$1:$A$501),0),J$2)</f>
        <v>7.0999999999999994E-2</v>
      </c>
      <c r="K13" s="191">
        <f t="shared" ca="1" si="2"/>
        <v>7.1000000000000008E-2</v>
      </c>
      <c r="L13" s="199">
        <f t="shared" ca="1" si="3"/>
        <v>0</v>
      </c>
      <c r="M13" s="203">
        <f t="array" ref="M13">INDEX('8hrMX'!$A$1:$U$501,MATCH(1,(M$3='8hrMX'!$F$1:$F$501)*($A13='8hrMX'!$A$1:$A$501),0),M$2)</f>
        <v>6.4000000000000001E-2</v>
      </c>
      <c r="N13" s="191">
        <f t="shared" ca="1" si="4"/>
        <v>6.4000000000000001E-2</v>
      </c>
      <c r="O13" s="192">
        <f t="shared" ca="1" si="5"/>
        <v>0</v>
      </c>
      <c r="P13" s="203">
        <f t="array" ref="P13">INDEX('8hrMX'!$A$1:$U$501,MATCH(1,(P$3='8hrMX'!$F$1:$F$501)*($A13='8hrMX'!$A$1:$A$501),0),P$2)</f>
        <v>7.3999999999999996E-2</v>
      </c>
      <c r="Q13" s="191">
        <f t="shared" ca="1" si="6"/>
        <v>7.3999999999999996E-2</v>
      </c>
      <c r="R13" s="199">
        <f t="shared" ca="1" si="7"/>
        <v>0</v>
      </c>
      <c r="S13" s="203">
        <f t="array" ref="S13">INDEX('8hrMX'!$A$1:$U$501,MATCH(1,(S$3='8hrMX'!$F$1:$F$501)*($A13='8hrMX'!$A$1:$A$501),0),S$2)</f>
        <v>6.7000000000000004E-2</v>
      </c>
      <c r="T13" s="191">
        <f t="shared" ca="1" si="8"/>
        <v>6.7000000000000004E-2</v>
      </c>
      <c r="U13" s="192">
        <f t="shared" ca="1" si="9"/>
        <v>0</v>
      </c>
      <c r="W13" s="2" t="str">
        <f t="shared" ca="1" si="12"/>
        <v>J</v>
      </c>
    </row>
    <row r="14" spans="1:23" s="181" customFormat="1" ht="12.75" customHeight="1" x14ac:dyDescent="0.2">
      <c r="A14" s="407">
        <v>340010006</v>
      </c>
      <c r="B14" s="401" t="str">
        <f>INDEX(Sites!$A$2:$O$40,MATCH($A14,Sites!$A$2:$A$40,0),B$3)</f>
        <v>NJ</v>
      </c>
      <c r="C14" s="402" t="str">
        <f>INDEX(Sites!$A$2:$O$40,MATCH($A14,Sites!$A$2:$A$40,0),C$3)</f>
        <v>Brigantine</v>
      </c>
      <c r="D14" s="204">
        <f t="array" ref="D14">INDEX('8hrMX'!$A$1:$U$501,MATCH(1,(D$3='8hrMX'!$F$1:$F$501)*($A14='8hrMX'!$A$1:$A$501),0),D$2)</f>
        <v>6.8000000000000005E-2</v>
      </c>
      <c r="E14" s="193">
        <f t="shared" ca="1" si="10"/>
        <v>6.8000000000000005E-2</v>
      </c>
      <c r="F14" s="200">
        <f t="shared" ca="1" si="0"/>
        <v>0</v>
      </c>
      <c r="G14" s="204">
        <f t="array" ref="G14">INDEX('8hrMX'!$A$1:$U$501,MATCH(1,(G$3='8hrMX'!$F$1:$F$501)*($A14='8hrMX'!$A$1:$A$501),0),G$2)</f>
        <v>6.3E-2</v>
      </c>
      <c r="H14" s="193">
        <f t="shared" ca="1" si="11"/>
        <v>6.3E-2</v>
      </c>
      <c r="I14" s="200">
        <f t="shared" ca="1" si="1"/>
        <v>0</v>
      </c>
      <c r="J14" s="204">
        <f t="array" ref="J14">INDEX('8hrMX'!$A$1:$U$501,MATCH(1,(J$3='8hrMX'!$F$1:$F$501)*($A14='8hrMX'!$A$1:$A$501),0),J$2)</f>
        <v>6.7000000000000004E-2</v>
      </c>
      <c r="K14" s="193">
        <f t="shared" ca="1" si="2"/>
        <v>6.7000000000000004E-2</v>
      </c>
      <c r="L14" s="200">
        <f t="shared" ca="1" si="3"/>
        <v>0</v>
      </c>
      <c r="M14" s="204">
        <f t="array" ref="M14">INDEX('8hrMX'!$A$1:$U$501,MATCH(1,(M$3='8hrMX'!$F$1:$F$501)*($A14='8hrMX'!$A$1:$A$501),0),M$2)</f>
        <v>6.3E-2</v>
      </c>
      <c r="N14" s="193">
        <f t="shared" ca="1" si="4"/>
        <v>6.3E-2</v>
      </c>
      <c r="O14" s="194">
        <f t="shared" ca="1" si="5"/>
        <v>0</v>
      </c>
      <c r="P14" s="204">
        <f t="array" ref="P14">INDEX('8hrMX'!$A$1:$U$501,MATCH(1,(P$3='8hrMX'!$F$1:$F$501)*($A14='8hrMX'!$A$1:$A$501),0),P$2)</f>
        <v>7.3999999999999996E-2</v>
      </c>
      <c r="Q14" s="193">
        <f t="shared" ca="1" si="6"/>
        <v>7.3999999999999996E-2</v>
      </c>
      <c r="R14" s="200">
        <f t="shared" ca="1" si="7"/>
        <v>0</v>
      </c>
      <c r="S14" s="204">
        <f t="array" ref="S14">INDEX('8hrMX'!$A$1:$U$501,MATCH(1,(S$3='8hrMX'!$F$1:$F$501)*($A14='8hrMX'!$A$1:$A$501),0),S$2)</f>
        <v>6.3E-2</v>
      </c>
      <c r="T14" s="193">
        <f t="shared" ca="1" si="8"/>
        <v>6.3E-2</v>
      </c>
      <c r="U14" s="194">
        <f t="shared" ca="1" si="9"/>
        <v>0</v>
      </c>
      <c r="W14" s="2" t="str">
        <f t="shared" ca="1" si="12"/>
        <v>E</v>
      </c>
    </row>
    <row r="15" spans="1:23" s="181" customFormat="1" ht="12.75" customHeight="1" x14ac:dyDescent="0.2">
      <c r="A15" s="407">
        <v>340070002</v>
      </c>
      <c r="B15" s="401" t="str">
        <f>INDEX(Sites!$A$2:$O$40,MATCH($A15,Sites!$A$2:$A$40,0),B$3)</f>
        <v>NJ</v>
      </c>
      <c r="C15" s="402" t="str">
        <f>INDEX(Sites!$A$2:$O$40,MATCH($A15,Sites!$A$2:$A$40,0),C$3)</f>
        <v>Camden Spruce St</v>
      </c>
      <c r="D15" s="204">
        <f t="array" ref="D15">INDEX('8hrMX'!$A$1:$U$501,MATCH(1,(D$3='8hrMX'!$F$1:$F$501)*($A15='8hrMX'!$A$1:$A$501),0),D$2)</f>
        <v>8.1000000000000003E-2</v>
      </c>
      <c r="E15" s="193">
        <f t="shared" ca="1" si="10"/>
        <v>8.1000000000000003E-2</v>
      </c>
      <c r="F15" s="200">
        <f t="shared" ca="1" si="0"/>
        <v>0</v>
      </c>
      <c r="G15" s="204">
        <f t="array" ref="G15">INDEX('8hrMX'!$A$1:$U$501,MATCH(1,(G$3='8hrMX'!$F$1:$F$501)*($A15='8hrMX'!$A$1:$A$501),0),G$2)</f>
        <v>7.5999999999999998E-2</v>
      </c>
      <c r="H15" s="193">
        <f t="shared" ca="1" si="11"/>
        <v>7.5999999999999998E-2</v>
      </c>
      <c r="I15" s="200">
        <f t="shared" ca="1" si="1"/>
        <v>0</v>
      </c>
      <c r="J15" s="204">
        <f t="array" ref="J15">INDEX('8hrMX'!$A$1:$U$501,MATCH(1,(J$3='8hrMX'!$F$1:$F$501)*($A15='8hrMX'!$A$1:$A$501),0),J$2)</f>
        <v>8.3000000000000004E-2</v>
      </c>
      <c r="K15" s="193">
        <f t="shared" ca="1" si="2"/>
        <v>8.3000000000000004E-2</v>
      </c>
      <c r="L15" s="200">
        <f t="shared" ca="1" si="3"/>
        <v>0</v>
      </c>
      <c r="M15" s="204">
        <f t="array" ref="M15">INDEX('8hrMX'!$A$1:$U$501,MATCH(1,(M$3='8hrMX'!$F$1:$F$501)*($A15='8hrMX'!$A$1:$A$501),0),M$2)</f>
        <v>7.5999999999999998E-2</v>
      </c>
      <c r="N15" s="193">
        <f t="shared" ca="1" si="4"/>
        <v>7.5999999999999998E-2</v>
      </c>
      <c r="O15" s="194">
        <f t="shared" ca="1" si="5"/>
        <v>0</v>
      </c>
      <c r="P15" s="204">
        <f t="array" ref="P15">INDEX('8hrMX'!$A$1:$U$501,MATCH(1,(P$3='8hrMX'!$F$1:$F$501)*($A15='8hrMX'!$A$1:$A$501),0),P$2)</f>
        <v>0.08</v>
      </c>
      <c r="Q15" s="193">
        <f t="shared" ca="1" si="6"/>
        <v>0.08</v>
      </c>
      <c r="R15" s="200">
        <f t="shared" ca="1" si="7"/>
        <v>0</v>
      </c>
      <c r="S15" s="204">
        <f t="array" ref="S15">INDEX('8hrMX'!$A$1:$U$501,MATCH(1,(S$3='8hrMX'!$F$1:$F$501)*($A15='8hrMX'!$A$1:$A$501),0),S$2)</f>
        <v>7.4999999999999997E-2</v>
      </c>
      <c r="T15" s="193">
        <f t="shared" ca="1" si="8"/>
        <v>7.4999999999999997E-2</v>
      </c>
      <c r="U15" s="194">
        <f t="shared" ca="1" si="9"/>
        <v>0</v>
      </c>
      <c r="W15" s="2" t="str">
        <f t="shared" ca="1" si="12"/>
        <v>F</v>
      </c>
    </row>
    <row r="16" spans="1:23" s="181" customFormat="1" ht="12.75" customHeight="1" x14ac:dyDescent="0.2">
      <c r="A16" s="407">
        <v>340071001</v>
      </c>
      <c r="B16" s="401" t="str">
        <f>INDEX(Sites!$A$2:$O$40,MATCH($A16,Sites!$A$2:$A$40,0),B$3)</f>
        <v>NJ</v>
      </c>
      <c r="C16" s="402" t="str">
        <f>INDEX(Sites!$A$2:$O$40,MATCH($A16,Sites!$A$2:$A$40,0),C$3)</f>
        <v>Ancora State Hospital</v>
      </c>
      <c r="D16" s="204">
        <f t="array" ref="D16">INDEX('8hrMX'!$A$1:$U$501,MATCH(1,(D$3='8hrMX'!$F$1:$F$501)*($A16='8hrMX'!$A$1:$A$501),0),D$2)</f>
        <v>7.5999999999999998E-2</v>
      </c>
      <c r="E16" s="193">
        <f t="shared" ca="1" si="10"/>
        <v>7.5999999999999998E-2</v>
      </c>
      <c r="F16" s="200">
        <f t="shared" ca="1" si="0"/>
        <v>0</v>
      </c>
      <c r="G16" s="204">
        <f t="array" ref="G16">INDEX('8hrMX'!$A$1:$U$501,MATCH(1,(G$3='8hrMX'!$F$1:$F$501)*($A16='8hrMX'!$A$1:$A$501),0),G$2)</f>
        <v>6.4000000000000001E-2</v>
      </c>
      <c r="H16" s="193">
        <f t="shared" ca="1" si="11"/>
        <v>6.4000000000000001E-2</v>
      </c>
      <c r="I16" s="200">
        <f t="shared" ca="1" si="1"/>
        <v>0</v>
      </c>
      <c r="J16" s="204">
        <f t="array" ref="J16">INDEX('8hrMX'!$A$1:$U$501,MATCH(1,(J$3='8hrMX'!$F$1:$F$501)*($A16='8hrMX'!$A$1:$A$501),0),J$2)</f>
        <v>7.2999999999999995E-2</v>
      </c>
      <c r="K16" s="193">
        <f t="shared" ca="1" si="2"/>
        <v>7.3000000000000009E-2</v>
      </c>
      <c r="L16" s="200">
        <f t="shared" ca="1" si="3"/>
        <v>0</v>
      </c>
      <c r="M16" s="204">
        <f t="array" ref="M16">INDEX('8hrMX'!$A$1:$U$501,MATCH(1,(M$3='8hrMX'!$F$1:$F$501)*($A16='8hrMX'!$A$1:$A$501),0),M$2)</f>
        <v>6.8000000000000005E-2</v>
      </c>
      <c r="N16" s="193">
        <f t="shared" ca="1" si="4"/>
        <v>6.8000000000000005E-2</v>
      </c>
      <c r="O16" s="194">
        <f t="shared" ca="1" si="5"/>
        <v>0</v>
      </c>
      <c r="P16" s="204">
        <f t="array" ref="P16">INDEX('8hrMX'!$A$1:$U$501,MATCH(1,(P$3='8hrMX'!$F$1:$F$501)*($A16='8hrMX'!$A$1:$A$501),0),P$2)</f>
        <v>8.2000000000000003E-2</v>
      </c>
      <c r="Q16" s="193">
        <f t="shared" ca="1" si="6"/>
        <v>8.2000000000000003E-2</v>
      </c>
      <c r="R16" s="200">
        <f t="shared" ca="1" si="7"/>
        <v>0</v>
      </c>
      <c r="S16" s="204">
        <f t="array" ref="S16">INDEX('8hrMX'!$A$1:$U$501,MATCH(1,(S$3='8hrMX'!$F$1:$F$501)*($A16='8hrMX'!$A$1:$A$501),0),S$2)</f>
        <v>6.8000000000000005E-2</v>
      </c>
      <c r="T16" s="193">
        <f t="shared" ca="1" si="8"/>
        <v>6.8000000000000005E-2</v>
      </c>
      <c r="U16" s="194">
        <f t="shared" ca="1" si="9"/>
        <v>0</v>
      </c>
      <c r="W16" s="2" t="str">
        <f t="shared" ca="1" si="12"/>
        <v>C</v>
      </c>
    </row>
    <row r="17" spans="1:23" s="181" customFormat="1" ht="12.75" customHeight="1" x14ac:dyDescent="0.2">
      <c r="A17" s="407">
        <v>340110007</v>
      </c>
      <c r="B17" s="401" t="str">
        <f>INDEX(Sites!$A$2:$O$40,MATCH($A17,Sites!$A$2:$A$40,0),B$3)</f>
        <v>NJ</v>
      </c>
      <c r="C17" s="402" t="str">
        <f>INDEX(Sites!$A$2:$O$40,MATCH($A17,Sites!$A$2:$A$40,0),C$3)</f>
        <v>Millville</v>
      </c>
      <c r="D17" s="204">
        <f t="array" ref="D17">INDEX('8hrMX'!$A$1:$U$501,MATCH(1,(D$3='8hrMX'!$F$1:$F$501)*($A17='8hrMX'!$A$1:$A$501),0),D$2)</f>
        <v>7.0000000000000007E-2</v>
      </c>
      <c r="E17" s="193">
        <f t="shared" ca="1" si="10"/>
        <v>7.0000000000000007E-2</v>
      </c>
      <c r="F17" s="200">
        <f t="shared" ca="1" si="0"/>
        <v>0</v>
      </c>
      <c r="G17" s="204">
        <f t="array" ref="G17">INDEX('8hrMX'!$A$1:$U$501,MATCH(1,(G$3='8hrMX'!$F$1:$F$501)*($A17='8hrMX'!$A$1:$A$501),0),G$2)</f>
        <v>6.8000000000000005E-2</v>
      </c>
      <c r="H17" s="193">
        <f t="shared" ca="1" si="11"/>
        <v>6.8000000000000005E-2</v>
      </c>
      <c r="I17" s="200">
        <f t="shared" ca="1" si="1"/>
        <v>0</v>
      </c>
      <c r="J17" s="204">
        <f t="array" ref="J17">INDEX('8hrMX'!$A$1:$U$501,MATCH(1,(J$3='8hrMX'!$F$1:$F$501)*($A17='8hrMX'!$A$1:$A$501),0),J$2)</f>
        <v>6.5000000000000002E-2</v>
      </c>
      <c r="K17" s="193">
        <f t="shared" ca="1" si="2"/>
        <v>6.5000000000000002E-2</v>
      </c>
      <c r="L17" s="200">
        <f t="shared" ca="1" si="3"/>
        <v>0</v>
      </c>
      <c r="M17" s="204">
        <f t="array" ref="M17">INDEX('8hrMX'!$A$1:$U$501,MATCH(1,(M$3='8hrMX'!$F$1:$F$501)*($A17='8hrMX'!$A$1:$A$501),0),M$2)</f>
        <v>6.3E-2</v>
      </c>
      <c r="N17" s="193">
        <f t="shared" ca="1" si="4"/>
        <v>6.3E-2</v>
      </c>
      <c r="O17" s="194">
        <f t="shared" ca="1" si="5"/>
        <v>0</v>
      </c>
      <c r="P17" s="204">
        <f t="array" ref="P17">INDEX('8hrMX'!$A$1:$U$501,MATCH(1,(P$3='8hrMX'!$F$1:$F$501)*($A17='8hrMX'!$A$1:$A$501),0),P$2)</f>
        <v>6.8000000000000005E-2</v>
      </c>
      <c r="Q17" s="193">
        <f t="shared" ca="1" si="6"/>
        <v>6.8000000000000005E-2</v>
      </c>
      <c r="R17" s="200">
        <f t="shared" ca="1" si="7"/>
        <v>0</v>
      </c>
      <c r="S17" s="204">
        <f t="array" ref="S17">INDEX('8hrMX'!$A$1:$U$501,MATCH(1,(S$3='8hrMX'!$F$1:$F$501)*($A17='8hrMX'!$A$1:$A$501),0),S$2)</f>
        <v>6.3E-2</v>
      </c>
      <c r="T17" s="193">
        <f t="shared" ca="1" si="8"/>
        <v>6.3E-2</v>
      </c>
      <c r="U17" s="194">
        <f t="shared" ca="1" si="9"/>
        <v>0</v>
      </c>
      <c r="W17" s="2" t="str">
        <f t="shared" ca="1" si="12"/>
        <v>M</v>
      </c>
    </row>
    <row r="18" spans="1:23" s="181" customFormat="1" ht="12.75" customHeight="1" x14ac:dyDescent="0.2">
      <c r="A18" s="407">
        <v>340150002</v>
      </c>
      <c r="B18" s="401" t="str">
        <f>INDEX(Sites!$A$2:$O$40,MATCH($A18,Sites!$A$2:$A$40,0),B$3)</f>
        <v>NJ</v>
      </c>
      <c r="C18" s="402" t="str">
        <f>INDEX(Sites!$A$2:$O$40,MATCH($A18,Sites!$A$2:$A$40,0),C$3)</f>
        <v>Clarksboro</v>
      </c>
      <c r="D18" s="204">
        <f t="array" ref="D18">INDEX('8hrMX'!$A$1:$U$501,MATCH(1,(D$3='8hrMX'!$F$1:$F$501)*($A18='8hrMX'!$A$1:$A$501),0),D$2)</f>
        <v>7.9000000000000001E-2</v>
      </c>
      <c r="E18" s="193">
        <f t="shared" ca="1" si="10"/>
        <v>7.9000000000000001E-2</v>
      </c>
      <c r="F18" s="200">
        <f t="shared" ca="1" si="0"/>
        <v>0</v>
      </c>
      <c r="G18" s="204">
        <f t="array" ref="G18">INDEX('8hrMX'!$A$1:$U$501,MATCH(1,(G$3='8hrMX'!$F$1:$F$501)*($A18='8hrMX'!$A$1:$A$501),0),G$2)</f>
        <v>7.3999999999999996E-2</v>
      </c>
      <c r="H18" s="193">
        <f t="shared" ca="1" si="11"/>
        <v>7.400000000000001E-2</v>
      </c>
      <c r="I18" s="200">
        <f t="shared" ca="1" si="1"/>
        <v>0</v>
      </c>
      <c r="J18" s="204">
        <f t="array" ref="J18">INDEX('8hrMX'!$A$1:$U$501,MATCH(1,(J$3='8hrMX'!$F$1:$F$501)*($A18='8hrMX'!$A$1:$A$501),0),J$2)</f>
        <v>7.8E-2</v>
      </c>
      <c r="K18" s="193">
        <f t="shared" ca="1" si="2"/>
        <v>7.8E-2</v>
      </c>
      <c r="L18" s="200">
        <f t="shared" ca="1" si="3"/>
        <v>0</v>
      </c>
      <c r="M18" s="204">
        <f t="array" ref="M18">INDEX('8hrMX'!$A$1:$U$501,MATCH(1,(M$3='8hrMX'!$F$1:$F$501)*($A18='8hrMX'!$A$1:$A$501),0),M$2)</f>
        <v>7.2999999999999995E-2</v>
      </c>
      <c r="N18" s="193">
        <f t="shared" ca="1" si="4"/>
        <v>7.3000000000000009E-2</v>
      </c>
      <c r="O18" s="194">
        <f t="shared" ca="1" si="5"/>
        <v>0</v>
      </c>
      <c r="P18" s="204">
        <f t="array" ref="P18">INDEX('8hrMX'!$A$1:$U$501,MATCH(1,(P$3='8hrMX'!$F$1:$F$501)*($A18='8hrMX'!$A$1:$A$501),0),P$2)</f>
        <v>8.4000000000000005E-2</v>
      </c>
      <c r="Q18" s="193">
        <f t="shared" ca="1" si="6"/>
        <v>8.4000000000000005E-2</v>
      </c>
      <c r="R18" s="200">
        <f t="shared" ca="1" si="7"/>
        <v>0</v>
      </c>
      <c r="S18" s="204">
        <f t="array" ref="S18">INDEX('8hrMX'!$A$1:$U$501,MATCH(1,(S$3='8hrMX'!$F$1:$F$501)*($A18='8hrMX'!$A$1:$A$501),0),S$2)</f>
        <v>7.6999999999999999E-2</v>
      </c>
      <c r="T18" s="193">
        <f t="shared" ca="1" si="8"/>
        <v>7.6999999999999999E-2</v>
      </c>
      <c r="U18" s="194">
        <f t="shared" ca="1" si="9"/>
        <v>0</v>
      </c>
      <c r="W18" s="2" t="str">
        <f t="shared" ca="1" si="12"/>
        <v>H</v>
      </c>
    </row>
    <row r="19" spans="1:23" s="181" customFormat="1" ht="12.75" customHeight="1" x14ac:dyDescent="0.2">
      <c r="A19" s="407">
        <v>340210005</v>
      </c>
      <c r="B19" s="401" t="str">
        <f>INDEX(Sites!$A$2:$O$40,MATCH($A19,Sites!$A$2:$A$40,0),B$3)</f>
        <v>NJ</v>
      </c>
      <c r="C19" s="402" t="str">
        <f>INDEX(Sites!$A$2:$O$40,MATCH($A19,Sites!$A$2:$A$40,0),C$3)</f>
        <v>Rider University</v>
      </c>
      <c r="D19" s="204">
        <f t="array" ref="D19">INDEX('8hrMX'!$A$1:$U$501,MATCH(1,(D$3='8hrMX'!$F$1:$F$501)*($A19='8hrMX'!$A$1:$A$501),0),D$2)</f>
        <v>7.5999999999999998E-2</v>
      </c>
      <c r="E19" s="193">
        <f t="shared" ca="1" si="10"/>
        <v>7.5999999999999998E-2</v>
      </c>
      <c r="F19" s="200">
        <f t="shared" ca="1" si="0"/>
        <v>0</v>
      </c>
      <c r="G19" s="204">
        <f t="array" ref="G19">INDEX('8hrMX'!$A$1:$U$501,MATCH(1,(G$3='8hrMX'!$F$1:$F$501)*($A19='8hrMX'!$A$1:$A$501),0),G$2)</f>
        <v>7.0999999999999994E-2</v>
      </c>
      <c r="H19" s="193">
        <f t="shared" ca="1" si="11"/>
        <v>7.1000000000000008E-2</v>
      </c>
      <c r="I19" s="200">
        <f t="shared" ca="1" si="1"/>
        <v>0</v>
      </c>
      <c r="J19" s="204">
        <f t="array" ref="J19">INDEX('8hrMX'!$A$1:$U$501,MATCH(1,(J$3='8hrMX'!$F$1:$F$501)*($A19='8hrMX'!$A$1:$A$501),0),J$2)</f>
        <v>0.08</v>
      </c>
      <c r="K19" s="193">
        <f t="shared" ca="1" si="2"/>
        <v>0.08</v>
      </c>
      <c r="L19" s="200">
        <f t="shared" ca="1" si="3"/>
        <v>0</v>
      </c>
      <c r="M19" s="204">
        <f t="array" ref="M19">INDEX('8hrMX'!$A$1:$U$501,MATCH(1,(M$3='8hrMX'!$F$1:$F$501)*($A19='8hrMX'!$A$1:$A$501),0),M$2)</f>
        <v>6.9000000000000006E-2</v>
      </c>
      <c r="N19" s="193">
        <f t="shared" ca="1" si="4"/>
        <v>6.9000000000000006E-2</v>
      </c>
      <c r="O19" s="194">
        <f t="shared" ca="1" si="5"/>
        <v>0</v>
      </c>
      <c r="P19" s="204">
        <f t="array" ref="P19">INDEX('8hrMX'!$A$1:$U$501,MATCH(1,(P$3='8hrMX'!$F$1:$F$501)*($A19='8hrMX'!$A$1:$A$501),0),P$2)</f>
        <v>9.0999999999999998E-2</v>
      </c>
      <c r="Q19" s="193">
        <f t="shared" ca="1" si="6"/>
        <v>9.0999999999999998E-2</v>
      </c>
      <c r="R19" s="200">
        <f t="shared" ca="1" si="7"/>
        <v>0</v>
      </c>
      <c r="S19" s="204">
        <f t="array" ref="S19">INDEX('8hrMX'!$A$1:$U$501,MATCH(1,(S$3='8hrMX'!$F$1:$F$501)*($A19='8hrMX'!$A$1:$A$501),0),S$2)</f>
        <v>7.5999999999999998E-2</v>
      </c>
      <c r="T19" s="193">
        <f t="shared" ca="1" si="8"/>
        <v>7.5999999999999998E-2</v>
      </c>
      <c r="U19" s="194">
        <f t="shared" ca="1" si="9"/>
        <v>0</v>
      </c>
      <c r="W19" s="2" t="str">
        <f t="shared" ca="1" si="12"/>
        <v>Q</v>
      </c>
    </row>
    <row r="20" spans="1:23" s="181" customFormat="1" ht="12.75" customHeight="1" x14ac:dyDescent="0.2">
      <c r="A20" s="407">
        <v>340219991</v>
      </c>
      <c r="B20" s="401" t="str">
        <f>INDEX(Sites!$A$2:$O$40,MATCH($A20,Sites!$A$2:$A$40,0),B$3)</f>
        <v>NJ</v>
      </c>
      <c r="C20" s="402" t="str">
        <f>INDEX(Sites!$A$2:$O$40,MATCH($A20,Sites!$A$2:$A$40,0),C$3)</f>
        <v>Washington Crossing</v>
      </c>
      <c r="D20" s="204">
        <f t="array" ref="D20">INDEX('8hrMX'!$A$1:$U$501,MATCH(1,(D$3='8hrMX'!$F$1:$F$501)*($A20='8hrMX'!$A$1:$A$501),0),D$2)</f>
        <v>8.5999999999999993E-2</v>
      </c>
      <c r="E20" s="193">
        <f t="shared" ca="1" si="10"/>
        <v>8.5999999999999993E-2</v>
      </c>
      <c r="F20" s="200">
        <f t="shared" ca="1" si="0"/>
        <v>0</v>
      </c>
      <c r="G20" s="204">
        <f t="array" ref="G20">INDEX('8hrMX'!$A$1:$U$501,MATCH(1,(G$3='8hrMX'!$F$1:$F$501)*($A20='8hrMX'!$A$1:$A$501),0),G$2)</f>
        <v>7.3999999999999996E-2</v>
      </c>
      <c r="H20" s="193">
        <f t="shared" ca="1" si="11"/>
        <v>7.400000000000001E-2</v>
      </c>
      <c r="I20" s="200">
        <f t="shared" ca="1" si="1"/>
        <v>0</v>
      </c>
      <c r="J20" s="204">
        <f t="array" ref="J20">INDEX('8hrMX'!$A$1:$U$501,MATCH(1,(J$3='8hrMX'!$F$1:$F$501)*($A20='8hrMX'!$A$1:$A$501),0),J$2)</f>
        <v>7.2999999999999995E-2</v>
      </c>
      <c r="K20" s="193">
        <f t="shared" ca="1" si="2"/>
        <v>7.3000000000000009E-2</v>
      </c>
      <c r="L20" s="200">
        <f t="shared" ca="1" si="3"/>
        <v>0</v>
      </c>
      <c r="M20" s="204">
        <f t="array" ref="M20">INDEX('8hrMX'!$A$1:$U$501,MATCH(1,(M$3='8hrMX'!$F$1:$F$501)*($A20='8hrMX'!$A$1:$A$501),0),M$2)</f>
        <v>7.0999999999999994E-2</v>
      </c>
      <c r="N20" s="193">
        <f t="shared" ca="1" si="4"/>
        <v>7.1000000000000008E-2</v>
      </c>
      <c r="O20" s="194">
        <f t="shared" ca="1" si="5"/>
        <v>0</v>
      </c>
      <c r="P20" s="204">
        <f t="array" ref="P20">INDEX('8hrMX'!$A$1:$U$501,MATCH(1,(P$3='8hrMX'!$F$1:$F$501)*($A20='8hrMX'!$A$1:$A$501),0),P$2)</f>
        <v>0.1</v>
      </c>
      <c r="Q20" s="193">
        <f t="shared" ca="1" si="6"/>
        <v>0.1</v>
      </c>
      <c r="R20" s="200">
        <f t="shared" ca="1" si="7"/>
        <v>0</v>
      </c>
      <c r="S20" s="204">
        <f t="array" ref="S20">INDEX('8hrMX'!$A$1:$U$501,MATCH(1,(S$3='8hrMX'!$F$1:$F$501)*($A20='8hrMX'!$A$1:$A$501),0),S$2)</f>
        <v>7.6999999999999999E-2</v>
      </c>
      <c r="T20" s="193">
        <f t="shared" ca="1" si="8"/>
        <v>7.1999999999999995E-2</v>
      </c>
      <c r="U20" s="194">
        <f t="shared" ca="1" si="9"/>
        <v>5.0000000000000044E-3</v>
      </c>
      <c r="W20" s="2" t="str">
        <f t="shared" ca="1" si="12"/>
        <v>S</v>
      </c>
    </row>
    <row r="21" spans="1:23" s="181" customFormat="1" ht="12.75" customHeight="1" x14ac:dyDescent="0.2">
      <c r="A21" s="408">
        <v>340290006</v>
      </c>
      <c r="B21" s="403" t="str">
        <f>INDEX(Sites!$A$2:$O$40,MATCH($A21,Sites!$A$2:$A$40,0),B$3)</f>
        <v>NJ</v>
      </c>
      <c r="C21" s="404" t="str">
        <f>INDEX(Sites!$A$2:$O$40,MATCH($A21,Sites!$A$2:$A$40,0),C$3)</f>
        <v>Colliers Mills</v>
      </c>
      <c r="D21" s="205">
        <f t="array" ref="D21">INDEX('8hrMX'!$A$1:$U$501,MATCH(1,(D$3='8hrMX'!$F$1:$F$501)*($A21='8hrMX'!$A$1:$A$501),0),D$2)</f>
        <v>7.6999999999999999E-2</v>
      </c>
      <c r="E21" s="195">
        <f t="shared" ca="1" si="10"/>
        <v>7.6999999999999999E-2</v>
      </c>
      <c r="F21" s="201">
        <f t="shared" ca="1" si="0"/>
        <v>0</v>
      </c>
      <c r="G21" s="205">
        <f t="array" ref="G21">INDEX('8hrMX'!$A$1:$U$501,MATCH(1,(G$3='8hrMX'!$F$1:$F$501)*($A21='8hrMX'!$A$1:$A$501),0),G$2)</f>
        <v>7.0999999999999994E-2</v>
      </c>
      <c r="H21" s="195">
        <f t="shared" ca="1" si="11"/>
        <v>7.1000000000000008E-2</v>
      </c>
      <c r="I21" s="201">
        <f t="shared" ca="1" si="1"/>
        <v>0</v>
      </c>
      <c r="J21" s="205">
        <f t="array" ref="J21">INDEX('8hrMX'!$A$1:$U$501,MATCH(1,(J$3='8hrMX'!$F$1:$F$501)*($A21='8hrMX'!$A$1:$A$501),0),J$2)</f>
        <v>0.08</v>
      </c>
      <c r="K21" s="195">
        <f t="shared" ca="1" si="2"/>
        <v>0.08</v>
      </c>
      <c r="L21" s="201">
        <f t="shared" ca="1" si="3"/>
        <v>0</v>
      </c>
      <c r="M21" s="205">
        <f t="array" ref="M21">INDEX('8hrMX'!$A$1:$U$501,MATCH(1,(M$3='8hrMX'!$F$1:$F$501)*($A21='8hrMX'!$A$1:$A$501),0),M$2)</f>
        <v>7.3999999999999996E-2</v>
      </c>
      <c r="N21" s="195">
        <f t="shared" ca="1" si="4"/>
        <v>7.400000000000001E-2</v>
      </c>
      <c r="O21" s="196">
        <f t="shared" ca="1" si="5"/>
        <v>0</v>
      </c>
      <c r="P21" s="205">
        <f t="array" ref="P21">INDEX('8hrMX'!$A$1:$U$501,MATCH(1,(P$3='8hrMX'!$F$1:$F$501)*($A21='8hrMX'!$A$1:$A$501),0),P$2)</f>
        <v>8.3000000000000004E-2</v>
      </c>
      <c r="Q21" s="195">
        <f t="shared" ca="1" si="6"/>
        <v>8.3000000000000004E-2</v>
      </c>
      <c r="R21" s="201">
        <f t="shared" ca="1" si="7"/>
        <v>0</v>
      </c>
      <c r="S21" s="205">
        <f t="array" ref="S21">INDEX('8hrMX'!$A$1:$U$501,MATCH(1,(S$3='8hrMX'!$F$1:$F$501)*($A21='8hrMX'!$A$1:$A$501),0),S$2)</f>
        <v>7.3999999999999996E-2</v>
      </c>
      <c r="T21" s="195">
        <f t="shared" ca="1" si="8"/>
        <v>7.3999999999999996E-2</v>
      </c>
      <c r="U21" s="196">
        <f t="shared" ca="1" si="9"/>
        <v>0</v>
      </c>
      <c r="W21" s="2" t="str">
        <f t="shared" ca="1" si="12"/>
        <v>I</v>
      </c>
    </row>
    <row r="22" spans="1:23" ht="12.75" customHeight="1" x14ac:dyDescent="0.2">
      <c r="A22" s="182" t="s">
        <v>71</v>
      </c>
    </row>
    <row r="23" spans="1:23" ht="12.75" customHeight="1" x14ac:dyDescent="0.2">
      <c r="A23" s="182" t="s">
        <v>71</v>
      </c>
    </row>
    <row r="24" spans="1:23" ht="12.75" customHeight="1" x14ac:dyDescent="0.2">
      <c r="A24" s="182" t="s">
        <v>71</v>
      </c>
      <c r="C24" s="197"/>
      <c r="W24" s="3"/>
    </row>
    <row r="25" spans="1:23" ht="12.75" customHeight="1" x14ac:dyDescent="0.2">
      <c r="A25" s="182" t="s">
        <v>71</v>
      </c>
    </row>
    <row r="26" spans="1:23" ht="12.75" customHeight="1" x14ac:dyDescent="0.2">
      <c r="A26" s="182" t="s">
        <v>71</v>
      </c>
    </row>
    <row r="27" spans="1:23" ht="12.75" customHeight="1" x14ac:dyDescent="0.2">
      <c r="A27" s="182" t="s">
        <v>71</v>
      </c>
      <c r="C27" s="197"/>
    </row>
    <row r="28" spans="1:23" ht="12.75" customHeight="1" x14ac:dyDescent="0.2">
      <c r="C28" s="197"/>
    </row>
    <row r="29" spans="1:23" ht="12.75" customHeight="1" x14ac:dyDescent="0.2">
      <c r="C29" s="197"/>
    </row>
    <row r="30" spans="1:23" ht="12.75" customHeight="1" x14ac:dyDescent="0.2">
      <c r="C30" s="197"/>
    </row>
    <row r="31" spans="1:23" ht="12.75" customHeight="1" x14ac:dyDescent="0.2">
      <c r="C31" s="197"/>
    </row>
    <row r="32" spans="1:23" ht="12.75" customHeight="1" x14ac:dyDescent="0.2">
      <c r="C32" s="197"/>
      <c r="W32"/>
    </row>
    <row r="33" spans="3:23" ht="12.75" customHeight="1" x14ac:dyDescent="0.2">
      <c r="C33" s="197"/>
      <c r="W33"/>
    </row>
    <row r="34" spans="3:23" ht="12.75" customHeight="1" x14ac:dyDescent="0.2">
      <c r="C34" s="197"/>
      <c r="W34"/>
    </row>
    <row r="35" spans="3:23" ht="12.75" customHeight="1" x14ac:dyDescent="0.2">
      <c r="C35" s="433" t="s">
        <v>18</v>
      </c>
      <c r="D35" s="425">
        <f ca="1">MATCH(D$3,INDIRECT($W$3 &amp; "A1:A1500"),0)</f>
        <v>371</v>
      </c>
      <c r="E35" s="3"/>
      <c r="F35" s="3"/>
      <c r="G35" s="181"/>
      <c r="H35" s="181"/>
      <c r="I35" s="181"/>
      <c r="J35" s="425">
        <f ca="1">MATCH(J$3,INDIRECT($W$3 &amp; "A1:A1500"),0)</f>
        <v>737</v>
      </c>
      <c r="P35" s="425">
        <f ca="1">MATCH(P$3,INDIRECT($W$3 &amp; "A1:A1500"),0)</f>
        <v>1102</v>
      </c>
      <c r="W35"/>
    </row>
    <row r="36" spans="3:23" ht="12.75" customHeight="1" x14ac:dyDescent="0.2">
      <c r="C36" s="433" t="s">
        <v>19</v>
      </c>
      <c r="D36" s="425">
        <f ca="1">MATCH(J$3,INDIRECT($W$3 &amp; "A1:A1500"),0)-1</f>
        <v>736</v>
      </c>
      <c r="E36" s="181"/>
      <c r="F36" s="181"/>
      <c r="G36" s="181"/>
      <c r="H36" s="181"/>
      <c r="I36" s="181"/>
      <c r="J36" s="425">
        <f ca="1">MATCH(P$3,INDIRECT($W$3 &amp; "A1:A1500"),0)-1</f>
        <v>1101</v>
      </c>
      <c r="P36" s="425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197"/>
      <c r="W37"/>
    </row>
    <row r="38" spans="3:23" ht="12.75" customHeight="1" x14ac:dyDescent="0.2">
      <c r="C38" s="197"/>
      <c r="W38"/>
    </row>
    <row r="39" spans="3:23" ht="12.75" customHeight="1" x14ac:dyDescent="0.2">
      <c r="C39" s="197"/>
    </row>
    <row r="40" spans="3:23" ht="12.75" customHeight="1" x14ac:dyDescent="0.2">
      <c r="C40" s="197"/>
    </row>
    <row r="41" spans="3:23" ht="12.75" customHeight="1" x14ac:dyDescent="0.2">
      <c r="C41" s="197"/>
    </row>
    <row r="42" spans="3:23" ht="12.75" customHeight="1" x14ac:dyDescent="0.2">
      <c r="C42" s="197"/>
    </row>
    <row r="43" spans="3:23" ht="12.75" customHeight="1" x14ac:dyDescent="0.2">
      <c r="C43" s="197"/>
    </row>
    <row r="44" spans="3:23" ht="12.75" customHeight="1" x14ac:dyDescent="0.2">
      <c r="C44" s="197"/>
    </row>
    <row r="45" spans="3:23" ht="12.75" customHeight="1" x14ac:dyDescent="0.2">
      <c r="C45" s="197"/>
    </row>
    <row r="46" spans="3:23" ht="12.75" customHeight="1" x14ac:dyDescent="0.2">
      <c r="C46" s="197"/>
    </row>
    <row r="47" spans="3:23" ht="12.75" customHeight="1" x14ac:dyDescent="0.2">
      <c r="C47" s="197"/>
    </row>
    <row r="48" spans="3:23" ht="12.75" customHeight="1" x14ac:dyDescent="0.2">
      <c r="C48" s="197"/>
    </row>
    <row r="51" spans="3:3" ht="12.75" customHeight="1" x14ac:dyDescent="0.2">
      <c r="C51" s="197"/>
    </row>
    <row r="52" spans="3:3" ht="12.75" customHeight="1" x14ac:dyDescent="0.2">
      <c r="C52" s="197"/>
    </row>
    <row r="53" spans="3:3" ht="12.75" customHeight="1" x14ac:dyDescent="0.2">
      <c r="C53" s="197"/>
    </row>
    <row r="54" spans="3:3" ht="12.75" customHeight="1" x14ac:dyDescent="0.2">
      <c r="C54" s="197"/>
    </row>
    <row r="55" spans="3:3" ht="12.75" customHeight="1" x14ac:dyDescent="0.2">
      <c r="C55" s="197"/>
    </row>
    <row r="56" spans="3:3" ht="12.75" customHeight="1" x14ac:dyDescent="0.2">
      <c r="C56" s="197"/>
    </row>
    <row r="57" spans="3:3" ht="12.75" customHeight="1" x14ac:dyDescent="0.2">
      <c r="C57" s="197"/>
    </row>
    <row r="58" spans="3:3" ht="12.75" customHeight="1" x14ac:dyDescent="0.2">
      <c r="C58" s="197"/>
    </row>
    <row r="59" spans="3:3" ht="12.75" customHeight="1" x14ac:dyDescent="0.2">
      <c r="C59" s="197"/>
    </row>
    <row r="60" spans="3:3" ht="12.75" customHeight="1" x14ac:dyDescent="0.2">
      <c r="C60" s="197"/>
    </row>
    <row r="61" spans="3:3" ht="12.75" customHeight="1" x14ac:dyDescent="0.2">
      <c r="C61" s="197"/>
    </row>
    <row r="62" spans="3:3" ht="12.75" customHeight="1" x14ac:dyDescent="0.2">
      <c r="C62" s="197"/>
    </row>
    <row r="63" spans="3:3" ht="12.75" customHeight="1" x14ac:dyDescent="0.2">
      <c r="C63" s="197"/>
    </row>
    <row r="64" spans="3:3" ht="12.75" customHeight="1" x14ac:dyDescent="0.2">
      <c r="C64" s="197"/>
    </row>
    <row r="65" spans="3:3" ht="12.75" customHeight="1" x14ac:dyDescent="0.2">
      <c r="C65" s="197"/>
    </row>
    <row r="66" spans="3:3" ht="12.75" customHeight="1" x14ac:dyDescent="0.2">
      <c r="C66" s="197"/>
    </row>
    <row r="69" spans="3:3" ht="12.75" customHeight="1" x14ac:dyDescent="0.2">
      <c r="C69" s="197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2" customWidth="1"/>
    <col min="5" max="5" width="21.7109375" style="2" customWidth="1"/>
    <col min="6" max="9" width="12.7109375" style="2" customWidth="1"/>
    <col min="10" max="16384" width="20.7109375" style="2"/>
  </cols>
  <sheetData>
    <row r="1" spans="1:27" x14ac:dyDescent="0.2">
      <c r="A1" s="223"/>
      <c r="B1" s="31"/>
      <c r="C1" s="222"/>
      <c r="D1" s="31"/>
      <c r="E1" s="31"/>
      <c r="F1" s="31"/>
      <c r="G1" s="31"/>
      <c r="H1" s="31"/>
      <c r="I1" s="225"/>
      <c r="J1" s="291">
        <f>'O3-8hr'!C1</f>
        <v>340071001</v>
      </c>
      <c r="K1" s="292">
        <f>'O3-8hr'!D1</f>
        <v>340170006</v>
      </c>
      <c r="L1" s="292">
        <f>'O3-8hr'!E1</f>
        <v>340010006</v>
      </c>
      <c r="M1" s="292">
        <f>'O3-8hr'!F1</f>
        <v>340070002</v>
      </c>
      <c r="N1" s="292">
        <f>'O3-8hr'!G1</f>
        <v>340273001</v>
      </c>
      <c r="O1" s="292">
        <f>'O3-8hr'!H1</f>
        <v>340150002</v>
      </c>
      <c r="P1" s="292">
        <f>'O3-8hr'!I1</f>
        <v>340290006</v>
      </c>
      <c r="Q1" s="292">
        <f>'O3-8hr'!J1</f>
        <v>340410007</v>
      </c>
      <c r="R1" s="292">
        <f>'O3-8hr'!K1</f>
        <v>340190001</v>
      </c>
      <c r="S1" s="292">
        <f>'O3-8hr'!L1</f>
        <v>340030006</v>
      </c>
      <c r="T1" s="292">
        <f>'O3-8hr'!M1</f>
        <v>340110007</v>
      </c>
      <c r="U1" s="292">
        <f>'O3-8hr'!N1</f>
        <v>340250005</v>
      </c>
      <c r="V1" s="292">
        <f>'O3-8hr'!O1</f>
        <v>340130003</v>
      </c>
      <c r="W1" s="292">
        <f>'O3-8hr'!P1</f>
        <v>340315001</v>
      </c>
      <c r="X1" s="292">
        <f>'O3-8hr'!Q1</f>
        <v>340210005</v>
      </c>
      <c r="Y1" s="292">
        <f>'O3-8hr'!R1</f>
        <v>340230011</v>
      </c>
      <c r="Z1" s="293">
        <f>'O3-8hr'!S1</f>
        <v>340219991</v>
      </c>
    </row>
    <row r="2" spans="1:27" x14ac:dyDescent="0.2">
      <c r="A2" s="32" t="s">
        <v>206</v>
      </c>
      <c r="B2" s="224" t="s">
        <v>207</v>
      </c>
      <c r="C2" s="224" t="s">
        <v>208</v>
      </c>
      <c r="D2" s="224" t="s">
        <v>208</v>
      </c>
      <c r="E2" s="34" t="s">
        <v>209</v>
      </c>
      <c r="F2" s="4" t="s">
        <v>208</v>
      </c>
      <c r="G2" s="4" t="s">
        <v>208</v>
      </c>
      <c r="H2" s="29" t="s">
        <v>209</v>
      </c>
      <c r="I2" s="226" t="s">
        <v>209</v>
      </c>
      <c r="J2" s="294" t="str">
        <f>'O3-8hr'!C2</f>
        <v>Ancora State Hospital</v>
      </c>
      <c r="K2" s="295" t="str">
        <f>'O3-8hr'!D2</f>
        <v>Bayonne</v>
      </c>
      <c r="L2" s="295" t="str">
        <f>'O3-8hr'!E2</f>
        <v>Brigantine</v>
      </c>
      <c r="M2" s="295" t="str">
        <f>'O3-8hr'!F2</f>
        <v>Camden Spruce St</v>
      </c>
      <c r="N2" s="295" t="str">
        <f>'O3-8hr'!G2</f>
        <v>Chester</v>
      </c>
      <c r="O2" s="295" t="str">
        <f>'O3-8hr'!H2</f>
        <v>Clarksboro</v>
      </c>
      <c r="P2" s="295" t="str">
        <f>'O3-8hr'!I2</f>
        <v>Colliers Mills</v>
      </c>
      <c r="Q2" s="295" t="str">
        <f>'O3-8hr'!J2</f>
        <v>Columbia</v>
      </c>
      <c r="R2" s="295" t="str">
        <f>'O3-8hr'!K2</f>
        <v>Flemington</v>
      </c>
      <c r="S2" s="295" t="str">
        <f>'O3-8hr'!L2</f>
        <v>Leonia</v>
      </c>
      <c r="T2" s="295" t="str">
        <f>'O3-8hr'!M2</f>
        <v>Millville</v>
      </c>
      <c r="U2" s="295" t="str">
        <f>'O3-8hr'!N2</f>
        <v>Monmouth University</v>
      </c>
      <c r="V2" s="295" t="str">
        <f>'O3-8hr'!O2</f>
        <v>Newark Firehouse</v>
      </c>
      <c r="W2" s="295" t="str">
        <f>'O3-8hr'!P2</f>
        <v>Ramapo</v>
      </c>
      <c r="X2" s="295" t="str">
        <f>'O3-8hr'!Q2</f>
        <v>Rider University</v>
      </c>
      <c r="Y2" s="295" t="str">
        <f>'O3-8hr'!R2</f>
        <v>Rutgers University</v>
      </c>
      <c r="Z2" s="296" t="str">
        <f>'O3-8hr'!S2</f>
        <v>Washington Crossing</v>
      </c>
      <c r="AA2" s="52"/>
    </row>
    <row r="3" spans="1:27" x14ac:dyDescent="0.2">
      <c r="A3" s="300" t="s">
        <v>60</v>
      </c>
      <c r="B3" s="34" t="s">
        <v>83</v>
      </c>
      <c r="C3" s="224" t="s">
        <v>83</v>
      </c>
      <c r="D3" s="34" t="s">
        <v>83</v>
      </c>
      <c r="E3" s="34" t="s">
        <v>83</v>
      </c>
      <c r="F3" s="34" t="s">
        <v>210</v>
      </c>
      <c r="G3" s="34" t="s">
        <v>52</v>
      </c>
      <c r="H3" s="34" t="s">
        <v>210</v>
      </c>
      <c r="I3" s="289" t="s">
        <v>211</v>
      </c>
      <c r="J3" s="297" t="str">
        <f>SUBSTITUTE(ADDRESS(1,MATCH(J$1,'O3-8hr'!$1:$1,0),4),"1","")</f>
        <v>C</v>
      </c>
      <c r="K3" s="298" t="str">
        <f>SUBSTITUTE(ADDRESS(1,MATCH(K$1,'O3-8hr'!$1:$1,0),4),"1","")</f>
        <v>D</v>
      </c>
      <c r="L3" s="298" t="str">
        <f>SUBSTITUTE(ADDRESS(1,MATCH(L$1,'O3-8hr'!$1:$1,0),4),"1","")</f>
        <v>E</v>
      </c>
      <c r="M3" s="298" t="str">
        <f>SUBSTITUTE(ADDRESS(1,MATCH(M$1,'O3-8hr'!$1:$1,0),4),"1","")</f>
        <v>F</v>
      </c>
      <c r="N3" s="298" t="str">
        <f>SUBSTITUTE(ADDRESS(1,MATCH(N$1,'O3-8hr'!$1:$1,0),4),"1","")</f>
        <v>G</v>
      </c>
      <c r="O3" s="298" t="str">
        <f>SUBSTITUTE(ADDRESS(1,MATCH(O$1,'O3-8hr'!$1:$1,0),4),"1","")</f>
        <v>H</v>
      </c>
      <c r="P3" s="298" t="str">
        <f>SUBSTITUTE(ADDRESS(1,MATCH(P$1,'O3-8hr'!$1:$1,0),4),"1","")</f>
        <v>I</v>
      </c>
      <c r="Q3" s="298" t="str">
        <f>SUBSTITUTE(ADDRESS(1,MATCH(Q$1,'O3-8hr'!$1:$1,0),4),"1","")</f>
        <v>J</v>
      </c>
      <c r="R3" s="298" t="str">
        <f>SUBSTITUTE(ADDRESS(1,MATCH(R$1,'O3-8hr'!$1:$1,0),4),"1","")</f>
        <v>K</v>
      </c>
      <c r="S3" s="298" t="str">
        <f>SUBSTITUTE(ADDRESS(1,MATCH(S$1,'O3-8hr'!$1:$1,0),4),"1","")</f>
        <v>L</v>
      </c>
      <c r="T3" s="298" t="str">
        <f>SUBSTITUTE(ADDRESS(1,MATCH(T$1,'O3-8hr'!$1:$1,0),4),"1","")</f>
        <v>M</v>
      </c>
      <c r="U3" s="298" t="str">
        <f>SUBSTITUTE(ADDRESS(1,MATCH(U$1,'O3-8hr'!$1:$1,0),4),"1","")</f>
        <v>N</v>
      </c>
      <c r="V3" s="298" t="str">
        <f>SUBSTITUTE(ADDRESS(1,MATCH(V$1,'O3-8hr'!$1:$1,0),4),"1","")</f>
        <v>O</v>
      </c>
      <c r="W3" s="298" t="str">
        <f>SUBSTITUTE(ADDRESS(1,MATCH(W$1,'O3-8hr'!$1:$1,0),4),"1","")</f>
        <v>P</v>
      </c>
      <c r="X3" s="298" t="str">
        <f>SUBSTITUTE(ADDRESS(1,MATCH(X$1,'O3-8hr'!$1:$1,0),4),"1","")</f>
        <v>Q</v>
      </c>
      <c r="Y3" s="298" t="str">
        <f>SUBSTITUTE(ADDRESS(1,MATCH(Y$1,'O3-8hr'!$1:$1,0),4),"1","")</f>
        <v>R</v>
      </c>
      <c r="Z3" s="299" t="str">
        <f>SUBSTITUTE(ADDRESS(1,MATCH(Z$1,'O3-8hr'!$1:$1,0),4),"1","")</f>
        <v>S</v>
      </c>
    </row>
    <row r="4" spans="1:27" x14ac:dyDescent="0.2">
      <c r="A4" s="301">
        <v>2015</v>
      </c>
      <c r="B4" s="31">
        <f>INDEX('Past-Seasons'!$D$12:$D$17,MATCH(A4,'Past-Seasons'!$F$12:$F$17,0),1)</f>
        <v>17</v>
      </c>
      <c r="C4" s="31">
        <f ca="1">INDEX($G$29:$K$29,1,MATCH(A4,$G$11:$K$11,0))</f>
        <v>17</v>
      </c>
      <c r="D4" s="31">
        <f t="shared" ref="D4:D6" si="0">G4-F4-1</f>
        <v>17</v>
      </c>
      <c r="E4" s="31">
        <f t="shared" ref="E4:E7" ca="1" si="1">COUNTIF($J4:$Z4,"&gt; 29")</f>
        <v>17</v>
      </c>
      <c r="F4" s="31">
        <f>MATCH($A4,Historic!$B:$B,0)</f>
        <v>104</v>
      </c>
      <c r="G4" s="31">
        <f>MATCH($A4 &amp; " Max",Historic!$C:$C,0)</f>
        <v>122</v>
      </c>
      <c r="H4" s="31">
        <f>MATCH($A4,'O3-8hr'!$A:$A,0)</f>
        <v>6</v>
      </c>
      <c r="I4" s="225">
        <f>MATCH(DATE($A4,9,30),'O3-8hr'!$B:$B,0)</f>
        <v>278</v>
      </c>
      <c r="J4" s="301">
        <f t="shared" ref="J4:S7" ca="1" si="2">COUNT(INDIRECT("'O3-8hr'!" &amp; J$3 &amp; $H4 &amp; ":" &amp; J$3 &amp; $I4))</f>
        <v>209</v>
      </c>
      <c r="K4" s="31">
        <f t="shared" ca="1" si="2"/>
        <v>273</v>
      </c>
      <c r="L4" s="31">
        <f t="shared" ca="1" si="2"/>
        <v>268</v>
      </c>
      <c r="M4" s="31">
        <f t="shared" ca="1" si="2"/>
        <v>273</v>
      </c>
      <c r="N4" s="31">
        <f t="shared" ca="1" si="2"/>
        <v>273</v>
      </c>
      <c r="O4" s="31">
        <f t="shared" ca="1" si="2"/>
        <v>207</v>
      </c>
      <c r="P4" s="31">
        <f t="shared" ca="1" si="2"/>
        <v>209</v>
      </c>
      <c r="Q4" s="31">
        <f t="shared" ca="1" si="2"/>
        <v>271</v>
      </c>
      <c r="R4" s="31">
        <f t="shared" ca="1" si="2"/>
        <v>273</v>
      </c>
      <c r="S4" s="31">
        <f t="shared" ca="1" si="2"/>
        <v>212</v>
      </c>
      <c r="T4" s="31">
        <f t="shared" ref="T4:Z7" ca="1" si="3">COUNT(INDIRECT("'O3-8hr'!" &amp; T$3 &amp; $H4 &amp; ":" &amp; T$3 &amp; $I4))</f>
        <v>273</v>
      </c>
      <c r="U4" s="31">
        <f t="shared" ca="1" si="3"/>
        <v>202</v>
      </c>
      <c r="V4" s="31">
        <f t="shared" ca="1" si="3"/>
        <v>273</v>
      </c>
      <c r="W4" s="31">
        <f t="shared" ca="1" si="3"/>
        <v>205</v>
      </c>
      <c r="X4" s="31">
        <f t="shared" ca="1" si="3"/>
        <v>273</v>
      </c>
      <c r="Y4" s="31">
        <f t="shared" ca="1" si="3"/>
        <v>204</v>
      </c>
      <c r="Z4" s="302">
        <f t="shared" ca="1" si="3"/>
        <v>273</v>
      </c>
    </row>
    <row r="5" spans="1:27" x14ac:dyDescent="0.2">
      <c r="A5" s="32">
        <v>2016</v>
      </c>
      <c r="B5" s="29">
        <f>INDEX('Past-Seasons'!$D$12:$D$17,MATCH(A5,'Past-Seasons'!$F$12:$F$17,0),1)</f>
        <v>17</v>
      </c>
      <c r="C5" s="29">
        <f t="shared" ref="C5:C7" ca="1" si="4">INDEX($G$29:$K$29,1,MATCH(A5,$G$11:$K$11,0))</f>
        <v>17</v>
      </c>
      <c r="D5" s="29">
        <f t="shared" si="0"/>
        <v>17</v>
      </c>
      <c r="E5" s="29">
        <f t="shared" ca="1" si="1"/>
        <v>17</v>
      </c>
      <c r="F5" s="29">
        <f>MATCH($A5,Historic!$B:$B,0)</f>
        <v>74</v>
      </c>
      <c r="G5" s="29">
        <f>MATCH($A5 &amp; " Max",Historic!$C:$C,0)</f>
        <v>92</v>
      </c>
      <c r="H5" s="29">
        <f>MATCH($A5,'O3-8hr'!$A:$A,0)</f>
        <v>371</v>
      </c>
      <c r="I5" s="226">
        <f>MATCH(DATE($A5,9,30),'O3-8hr'!$B:$B,0)</f>
        <v>644</v>
      </c>
      <c r="J5" s="32">
        <f t="shared" ca="1" si="2"/>
        <v>222</v>
      </c>
      <c r="K5" s="29">
        <f t="shared" ca="1" si="2"/>
        <v>273</v>
      </c>
      <c r="L5" s="29">
        <f t="shared" ca="1" si="2"/>
        <v>274</v>
      </c>
      <c r="M5" s="29">
        <f t="shared" ca="1" si="2"/>
        <v>271</v>
      </c>
      <c r="N5" s="29">
        <f t="shared" ca="1" si="2"/>
        <v>264</v>
      </c>
      <c r="O5" s="29">
        <f t="shared" ca="1" si="2"/>
        <v>205</v>
      </c>
      <c r="P5" s="29">
        <f t="shared" ca="1" si="2"/>
        <v>199</v>
      </c>
      <c r="Q5" s="29">
        <f t="shared" ca="1" si="2"/>
        <v>268</v>
      </c>
      <c r="R5" s="29">
        <f t="shared" ca="1" si="2"/>
        <v>267</v>
      </c>
      <c r="S5" s="29">
        <f t="shared" ca="1" si="2"/>
        <v>207</v>
      </c>
      <c r="T5" s="29">
        <f t="shared" ca="1" si="3"/>
        <v>274</v>
      </c>
      <c r="U5" s="29">
        <f t="shared" ca="1" si="3"/>
        <v>205</v>
      </c>
      <c r="V5" s="29">
        <f t="shared" ca="1" si="3"/>
        <v>267</v>
      </c>
      <c r="W5" s="29">
        <f t="shared" ca="1" si="3"/>
        <v>200</v>
      </c>
      <c r="X5" s="29">
        <f t="shared" ca="1" si="3"/>
        <v>273</v>
      </c>
      <c r="Y5" s="29">
        <f t="shared" ca="1" si="3"/>
        <v>265</v>
      </c>
      <c r="Z5" s="53">
        <f t="shared" ca="1" si="3"/>
        <v>271</v>
      </c>
    </row>
    <row r="6" spans="1:27" x14ac:dyDescent="0.2">
      <c r="A6" s="300">
        <v>2017</v>
      </c>
      <c r="B6" s="34">
        <f>INDEX('Past-Seasons'!$D$12:$D$17,MATCH(A6,'Past-Seasons'!$F$12:$F$17,0),1)</f>
        <v>17</v>
      </c>
      <c r="C6" s="34">
        <f t="shared" ca="1" si="4"/>
        <v>17</v>
      </c>
      <c r="D6" s="34">
        <f t="shared" si="0"/>
        <v>17</v>
      </c>
      <c r="E6" s="34">
        <f t="shared" ca="1" si="1"/>
        <v>17</v>
      </c>
      <c r="F6" s="34">
        <f>MATCH($A6,Historic!$B:$B,0)</f>
        <v>44</v>
      </c>
      <c r="G6" s="34">
        <f>MATCH($A6 &amp; " Max",Historic!$C:$C,0)</f>
        <v>62</v>
      </c>
      <c r="H6" s="34">
        <f>MATCH($A6,'O3-8hr'!$A:$A,0)</f>
        <v>737</v>
      </c>
      <c r="I6" s="395">
        <f>MATCH(DATE($A6,9,30),'O3-8hr'!$B:$B,0)</f>
        <v>1009</v>
      </c>
      <c r="J6" s="300">
        <f t="shared" ca="1" si="2"/>
        <v>241</v>
      </c>
      <c r="K6" s="34">
        <f t="shared" ca="1" si="2"/>
        <v>273</v>
      </c>
      <c r="L6" s="34">
        <f t="shared" ca="1" si="2"/>
        <v>273</v>
      </c>
      <c r="M6" s="34">
        <f t="shared" ca="1" si="2"/>
        <v>273</v>
      </c>
      <c r="N6" s="34">
        <f t="shared" ca="1" si="2"/>
        <v>273</v>
      </c>
      <c r="O6" s="34">
        <f t="shared" ca="1" si="2"/>
        <v>236</v>
      </c>
      <c r="P6" s="34">
        <f t="shared" ca="1" si="2"/>
        <v>232</v>
      </c>
      <c r="Q6" s="34">
        <f t="shared" ca="1" si="2"/>
        <v>273</v>
      </c>
      <c r="R6" s="34">
        <f t="shared" ca="1" si="2"/>
        <v>264</v>
      </c>
      <c r="S6" s="34">
        <f t="shared" ca="1" si="2"/>
        <v>235</v>
      </c>
      <c r="T6" s="34">
        <f t="shared" ca="1" si="3"/>
        <v>273</v>
      </c>
      <c r="U6" s="34">
        <f t="shared" ca="1" si="3"/>
        <v>232</v>
      </c>
      <c r="V6" s="34">
        <f t="shared" ca="1" si="3"/>
        <v>272</v>
      </c>
      <c r="W6" s="34">
        <f t="shared" ca="1" si="3"/>
        <v>235</v>
      </c>
      <c r="X6" s="34">
        <f t="shared" ca="1" si="3"/>
        <v>267</v>
      </c>
      <c r="Y6" s="34">
        <f t="shared" ca="1" si="3"/>
        <v>269</v>
      </c>
      <c r="Z6" s="396">
        <f t="shared" ca="1" si="3"/>
        <v>265</v>
      </c>
    </row>
    <row r="7" spans="1:27" x14ac:dyDescent="0.2">
      <c r="A7" s="33">
        <v>2018</v>
      </c>
      <c r="B7" s="30">
        <f>INDEX('Past-Seasons'!$D$12:$D$17,MATCH(A7,'Past-Seasons'!$F$12:$F$17,0),1)</f>
        <v>17</v>
      </c>
      <c r="C7" s="30">
        <f t="shared" ca="1" si="4"/>
        <v>17</v>
      </c>
      <c r="D7" s="30">
        <f t="shared" ref="D7" si="5">G7-F7-1</f>
        <v>17</v>
      </c>
      <c r="E7" s="30">
        <f t="shared" ca="1" si="1"/>
        <v>17</v>
      </c>
      <c r="F7" s="30">
        <f>MATCH($A7,Historic!$B:$B,0)</f>
        <v>15</v>
      </c>
      <c r="G7" s="30">
        <f>MATCH($A7 &amp; " Max",Historic!$C:$C,0)</f>
        <v>33</v>
      </c>
      <c r="H7" s="30">
        <f>MATCH($A7,'O3-8hr'!$A:$A,0)</f>
        <v>1102</v>
      </c>
      <c r="I7" s="290">
        <f>MATCH(DATE($A7,9,30),'O3-8hr'!$B:$B,0)</f>
        <v>1374</v>
      </c>
      <c r="J7" s="33">
        <f t="shared" ca="1" si="2"/>
        <v>215</v>
      </c>
      <c r="K7" s="30">
        <f t="shared" ca="1" si="2"/>
        <v>272</v>
      </c>
      <c r="L7" s="30">
        <f t="shared" ca="1" si="2"/>
        <v>273</v>
      </c>
      <c r="M7" s="30">
        <f t="shared" ca="1" si="2"/>
        <v>272</v>
      </c>
      <c r="N7" s="30">
        <f t="shared" ca="1" si="2"/>
        <v>273</v>
      </c>
      <c r="O7" s="30">
        <f t="shared" ca="1" si="2"/>
        <v>215</v>
      </c>
      <c r="P7" s="30">
        <f t="shared" ca="1" si="2"/>
        <v>212</v>
      </c>
      <c r="Q7" s="30">
        <f t="shared" ca="1" si="2"/>
        <v>266</v>
      </c>
      <c r="R7" s="30">
        <f t="shared" ca="1" si="2"/>
        <v>259</v>
      </c>
      <c r="S7" s="30">
        <f t="shared" ca="1" si="2"/>
        <v>213</v>
      </c>
      <c r="T7" s="30">
        <f t="shared" ca="1" si="3"/>
        <v>271</v>
      </c>
      <c r="U7" s="30">
        <f t="shared" ca="1" si="3"/>
        <v>215</v>
      </c>
      <c r="V7" s="30">
        <f t="shared" ca="1" si="3"/>
        <v>273</v>
      </c>
      <c r="W7" s="30">
        <f t="shared" ca="1" si="3"/>
        <v>208</v>
      </c>
      <c r="X7" s="30">
        <f t="shared" ca="1" si="3"/>
        <v>273</v>
      </c>
      <c r="Y7" s="30">
        <f t="shared" ca="1" si="3"/>
        <v>273</v>
      </c>
      <c r="Z7" s="54">
        <f t="shared" ca="1" si="3"/>
        <v>244</v>
      </c>
    </row>
    <row r="10" spans="1:27" x14ac:dyDescent="0.2">
      <c r="G10" s="425">
        <f>MATCH(G$11,$A$1:$A$7,0)</f>
        <v>4</v>
      </c>
      <c r="H10" s="425">
        <f>MATCH(H$11,$A$1:$A$7,0)</f>
        <v>5</v>
      </c>
      <c r="I10" s="425">
        <f>MATCH(I$11,$A$1:$A$7,0)</f>
        <v>6</v>
      </c>
      <c r="J10" s="425">
        <f>MATCH(J$11,$A$1:$A$7,0)</f>
        <v>7</v>
      </c>
    </row>
    <row r="11" spans="1:27" x14ac:dyDescent="0.2">
      <c r="C11" s="425" t="s">
        <v>212</v>
      </c>
      <c r="D11" s="425" t="s">
        <v>213</v>
      </c>
      <c r="E11" s="426" t="s">
        <v>11</v>
      </c>
      <c r="F11" s="427" t="s">
        <v>214</v>
      </c>
      <c r="G11" s="425">
        <v>2015</v>
      </c>
      <c r="H11" s="425">
        <v>2016</v>
      </c>
      <c r="I11" s="425">
        <v>2017</v>
      </c>
      <c r="J11" s="425">
        <v>2018</v>
      </c>
    </row>
    <row r="12" spans="1:27" x14ac:dyDescent="0.2">
      <c r="C12" s="425">
        <f>COUNTA($J$2:$AZ$2)</f>
        <v>17</v>
      </c>
      <c r="D12" s="423" t="str">
        <f>IF(ISERROR(MATCH(E12,$J$2:$AZ$2,0)),"No","Yes")</f>
        <v>Yes</v>
      </c>
      <c r="E12" s="424" t="s">
        <v>100</v>
      </c>
      <c r="F12" s="424" t="s">
        <v>215</v>
      </c>
      <c r="G12" s="424">
        <f t="shared" ref="G12:J28" ca="1" si="6">COUNTIF(INDIRECT("'Historic'!C" &amp; INDEX($F$1:$G$7,G$10,1) &amp; ":C" &amp; INDEX($F$1:$G$7,G$10,2)),$E12)</f>
        <v>1</v>
      </c>
      <c r="H12" s="424">
        <f t="shared" ca="1" si="6"/>
        <v>1</v>
      </c>
      <c r="I12" s="424">
        <f t="shared" ca="1" si="6"/>
        <v>1</v>
      </c>
      <c r="J12" s="424">
        <f t="shared" ca="1" si="6"/>
        <v>1</v>
      </c>
    </row>
    <row r="13" spans="1:27" x14ac:dyDescent="0.2">
      <c r="C13" s="428">
        <f>COUNTA($E$12:$E$35)</f>
        <v>17</v>
      </c>
      <c r="D13" s="422" t="str">
        <f t="shared" ref="D13:D28" si="7">IF(ISERROR(MATCH(E13,$J$2:$AZ$2,0)),"No","Yes")</f>
        <v>Yes</v>
      </c>
      <c r="E13" s="369" t="s">
        <v>105</v>
      </c>
      <c r="F13" s="369" t="s">
        <v>216</v>
      </c>
      <c r="G13" s="369">
        <f t="shared" ca="1" si="6"/>
        <v>1</v>
      </c>
      <c r="H13" s="369">
        <f t="shared" ca="1" si="6"/>
        <v>1</v>
      </c>
      <c r="I13" s="369">
        <f t="shared" ca="1" si="6"/>
        <v>1</v>
      </c>
      <c r="J13" s="369">
        <f t="shared" ca="1" si="6"/>
        <v>1</v>
      </c>
    </row>
    <row r="14" spans="1:27" x14ac:dyDescent="0.2">
      <c r="D14" s="422" t="str">
        <f t="shared" si="7"/>
        <v>Yes</v>
      </c>
      <c r="E14" s="369" t="s">
        <v>108</v>
      </c>
      <c r="F14" s="369" t="s">
        <v>217</v>
      </c>
      <c r="G14" s="369">
        <f t="shared" ca="1" si="6"/>
        <v>1</v>
      </c>
      <c r="H14" s="369">
        <f t="shared" ca="1" si="6"/>
        <v>1</v>
      </c>
      <c r="I14" s="369">
        <f t="shared" ca="1" si="6"/>
        <v>1</v>
      </c>
      <c r="J14" s="369">
        <f t="shared" ca="1" si="6"/>
        <v>1</v>
      </c>
    </row>
    <row r="15" spans="1:27" x14ac:dyDescent="0.2">
      <c r="D15" s="422" t="str">
        <f t="shared" si="7"/>
        <v>Yes</v>
      </c>
      <c r="E15" s="369" t="s">
        <v>111</v>
      </c>
      <c r="F15" s="369" t="s">
        <v>218</v>
      </c>
      <c r="G15" s="369">
        <f t="shared" ca="1" si="6"/>
        <v>1</v>
      </c>
      <c r="H15" s="369">
        <f t="shared" ca="1" si="6"/>
        <v>1</v>
      </c>
      <c r="I15" s="369">
        <f t="shared" ca="1" si="6"/>
        <v>1</v>
      </c>
      <c r="J15" s="369">
        <f t="shared" ca="1" si="6"/>
        <v>1</v>
      </c>
    </row>
    <row r="16" spans="1:27" x14ac:dyDescent="0.2">
      <c r="D16" s="422" t="str">
        <f t="shared" si="7"/>
        <v>Yes</v>
      </c>
      <c r="E16" s="369" t="s">
        <v>113</v>
      </c>
      <c r="F16" s="369" t="s">
        <v>219</v>
      </c>
      <c r="G16" s="369">
        <f t="shared" ca="1" si="6"/>
        <v>1</v>
      </c>
      <c r="H16" s="369">
        <f t="shared" ca="1" si="6"/>
        <v>1</v>
      </c>
      <c r="I16" s="369">
        <f t="shared" ca="1" si="6"/>
        <v>1</v>
      </c>
      <c r="J16" s="369">
        <f t="shared" ca="1" si="6"/>
        <v>1</v>
      </c>
    </row>
    <row r="17" spans="4:10" x14ac:dyDescent="0.2">
      <c r="D17" s="422" t="str">
        <f t="shared" si="7"/>
        <v>Yes</v>
      </c>
      <c r="E17" s="369" t="s">
        <v>115</v>
      </c>
      <c r="F17" s="369" t="s">
        <v>220</v>
      </c>
      <c r="G17" s="369">
        <f t="shared" ca="1" si="6"/>
        <v>1</v>
      </c>
      <c r="H17" s="369">
        <f t="shared" ca="1" si="6"/>
        <v>1</v>
      </c>
      <c r="I17" s="369">
        <f t="shared" ca="1" si="6"/>
        <v>1</v>
      </c>
      <c r="J17" s="369">
        <f t="shared" ca="1" si="6"/>
        <v>1</v>
      </c>
    </row>
    <row r="18" spans="4:10" x14ac:dyDescent="0.2">
      <c r="D18" s="422" t="str">
        <f t="shared" si="7"/>
        <v>Yes</v>
      </c>
      <c r="E18" s="369" t="s">
        <v>117</v>
      </c>
      <c r="F18" s="369" t="s">
        <v>221</v>
      </c>
      <c r="G18" s="369">
        <f t="shared" ca="1" si="6"/>
        <v>1</v>
      </c>
      <c r="H18" s="369">
        <f t="shared" ca="1" si="6"/>
        <v>1</v>
      </c>
      <c r="I18" s="369">
        <f t="shared" ca="1" si="6"/>
        <v>1</v>
      </c>
      <c r="J18" s="369">
        <f t="shared" ca="1" si="6"/>
        <v>1</v>
      </c>
    </row>
    <row r="19" spans="4:10" x14ac:dyDescent="0.2">
      <c r="D19" s="422" t="str">
        <f t="shared" si="7"/>
        <v>Yes</v>
      </c>
      <c r="E19" s="369" t="s">
        <v>119</v>
      </c>
      <c r="F19" s="369" t="s">
        <v>222</v>
      </c>
      <c r="G19" s="369">
        <f t="shared" ca="1" si="6"/>
        <v>1</v>
      </c>
      <c r="H19" s="369">
        <f t="shared" ca="1" si="6"/>
        <v>1</v>
      </c>
      <c r="I19" s="369">
        <f t="shared" ca="1" si="6"/>
        <v>1</v>
      </c>
      <c r="J19" s="369">
        <f t="shared" ca="1" si="6"/>
        <v>1</v>
      </c>
    </row>
    <row r="20" spans="4:10" x14ac:dyDescent="0.2">
      <c r="D20" s="422" t="str">
        <f t="shared" si="7"/>
        <v>Yes</v>
      </c>
      <c r="E20" s="369" t="s">
        <v>121</v>
      </c>
      <c r="F20" s="369" t="s">
        <v>223</v>
      </c>
      <c r="G20" s="369">
        <f t="shared" ca="1" si="6"/>
        <v>1</v>
      </c>
      <c r="H20" s="369">
        <f t="shared" ca="1" si="6"/>
        <v>1</v>
      </c>
      <c r="I20" s="369">
        <f t="shared" ca="1" si="6"/>
        <v>1</v>
      </c>
      <c r="J20" s="369">
        <f t="shared" ca="1" si="6"/>
        <v>1</v>
      </c>
    </row>
    <row r="21" spans="4:10" x14ac:dyDescent="0.2">
      <c r="D21" s="422" t="str">
        <f t="shared" si="7"/>
        <v>Yes</v>
      </c>
      <c r="E21" s="369" t="s">
        <v>123</v>
      </c>
      <c r="F21" s="369" t="s">
        <v>224</v>
      </c>
      <c r="G21" s="369">
        <f t="shared" ca="1" si="6"/>
        <v>1</v>
      </c>
      <c r="H21" s="369">
        <f t="shared" ca="1" si="6"/>
        <v>1</v>
      </c>
      <c r="I21" s="369">
        <f t="shared" ca="1" si="6"/>
        <v>1</v>
      </c>
      <c r="J21" s="369">
        <f t="shared" ca="1" si="6"/>
        <v>1</v>
      </c>
    </row>
    <row r="22" spans="4:10" x14ac:dyDescent="0.2">
      <c r="D22" s="422" t="str">
        <f t="shared" si="7"/>
        <v>Yes</v>
      </c>
      <c r="E22" s="369" t="s">
        <v>125</v>
      </c>
      <c r="F22" s="369" t="s">
        <v>225</v>
      </c>
      <c r="G22" s="369">
        <f t="shared" ca="1" si="6"/>
        <v>1</v>
      </c>
      <c r="H22" s="369">
        <f t="shared" ca="1" si="6"/>
        <v>1</v>
      </c>
      <c r="I22" s="369">
        <f t="shared" ca="1" si="6"/>
        <v>1</v>
      </c>
      <c r="J22" s="369">
        <f t="shared" ca="1" si="6"/>
        <v>1</v>
      </c>
    </row>
    <row r="23" spans="4:10" x14ac:dyDescent="0.2">
      <c r="D23" s="422" t="str">
        <f t="shared" si="7"/>
        <v>Yes</v>
      </c>
      <c r="E23" s="369" t="s">
        <v>127</v>
      </c>
      <c r="F23" s="369" t="s">
        <v>226</v>
      </c>
      <c r="G23" s="369">
        <f t="shared" ca="1" si="6"/>
        <v>1</v>
      </c>
      <c r="H23" s="369">
        <f t="shared" ca="1" si="6"/>
        <v>1</v>
      </c>
      <c r="I23" s="369">
        <f t="shared" ca="1" si="6"/>
        <v>1</v>
      </c>
      <c r="J23" s="369">
        <f t="shared" ca="1" si="6"/>
        <v>1</v>
      </c>
    </row>
    <row r="24" spans="4:10" x14ac:dyDescent="0.2">
      <c r="D24" s="422" t="str">
        <f t="shared" si="7"/>
        <v>Yes</v>
      </c>
      <c r="E24" s="369" t="s">
        <v>129</v>
      </c>
      <c r="F24" s="369" t="s">
        <v>227</v>
      </c>
      <c r="G24" s="369">
        <f t="shared" ca="1" si="6"/>
        <v>1</v>
      </c>
      <c r="H24" s="369">
        <f t="shared" ca="1" si="6"/>
        <v>1</v>
      </c>
      <c r="I24" s="369">
        <f t="shared" ca="1" si="6"/>
        <v>1</v>
      </c>
      <c r="J24" s="369">
        <f t="shared" ca="1" si="6"/>
        <v>1</v>
      </c>
    </row>
    <row r="25" spans="4:10" x14ac:dyDescent="0.2">
      <c r="D25" s="422" t="str">
        <f t="shared" si="7"/>
        <v>Yes</v>
      </c>
      <c r="E25" s="369" t="s">
        <v>131</v>
      </c>
      <c r="F25" s="369" t="s">
        <v>228</v>
      </c>
      <c r="G25" s="369">
        <f t="shared" ca="1" si="6"/>
        <v>1</v>
      </c>
      <c r="H25" s="369">
        <f t="shared" ca="1" si="6"/>
        <v>1</v>
      </c>
      <c r="I25" s="369">
        <f t="shared" ca="1" si="6"/>
        <v>1</v>
      </c>
      <c r="J25" s="369">
        <f t="shared" ca="1" si="6"/>
        <v>1</v>
      </c>
    </row>
    <row r="26" spans="4:10" x14ac:dyDescent="0.2">
      <c r="D26" s="422" t="str">
        <f t="shared" si="7"/>
        <v>Yes</v>
      </c>
      <c r="E26" s="369" t="s">
        <v>133</v>
      </c>
      <c r="F26" s="369" t="s">
        <v>229</v>
      </c>
      <c r="G26" s="369">
        <f t="shared" ca="1" si="6"/>
        <v>1</v>
      </c>
      <c r="H26" s="369">
        <f t="shared" ca="1" si="6"/>
        <v>1</v>
      </c>
      <c r="I26" s="369">
        <f t="shared" ca="1" si="6"/>
        <v>1</v>
      </c>
      <c r="J26" s="369">
        <f t="shared" ca="1" si="6"/>
        <v>1</v>
      </c>
    </row>
    <row r="27" spans="4:10" x14ac:dyDescent="0.2">
      <c r="D27" s="422" t="str">
        <f t="shared" si="7"/>
        <v>Yes</v>
      </c>
      <c r="E27" s="369" t="s">
        <v>135</v>
      </c>
      <c r="F27" s="369" t="s">
        <v>230</v>
      </c>
      <c r="G27" s="369">
        <f t="shared" ca="1" si="6"/>
        <v>1</v>
      </c>
      <c r="H27" s="369">
        <f t="shared" ca="1" si="6"/>
        <v>1</v>
      </c>
      <c r="I27" s="369">
        <f t="shared" ca="1" si="6"/>
        <v>1</v>
      </c>
      <c r="J27" s="369">
        <f t="shared" ca="1" si="6"/>
        <v>1</v>
      </c>
    </row>
    <row r="28" spans="4:10" x14ac:dyDescent="0.2">
      <c r="D28" s="430" t="str">
        <f t="shared" si="7"/>
        <v>Yes</v>
      </c>
      <c r="E28" s="68" t="s">
        <v>137</v>
      </c>
      <c r="F28" s="68" t="s">
        <v>231</v>
      </c>
      <c r="G28" s="68">
        <f t="shared" ca="1" si="6"/>
        <v>1</v>
      </c>
      <c r="H28" s="68">
        <f t="shared" ca="1" si="6"/>
        <v>1</v>
      </c>
      <c r="I28" s="68">
        <f t="shared" ca="1" si="6"/>
        <v>1</v>
      </c>
      <c r="J28" s="68">
        <f t="shared" ca="1" si="6"/>
        <v>1</v>
      </c>
    </row>
    <row r="29" spans="4:10" x14ac:dyDescent="0.2">
      <c r="G29" s="429">
        <f ca="1">SUM(G12:G28)</f>
        <v>17</v>
      </c>
      <c r="H29" s="429">
        <f ca="1">SUM(H12:H28)</f>
        <v>17</v>
      </c>
      <c r="I29" s="429">
        <f ca="1">SUM(I12:I28)</f>
        <v>17</v>
      </c>
      <c r="J29" s="429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40"/>
  <sheetViews>
    <sheetView workbookViewId="0">
      <pane xSplit="1" ySplit="1" topLeftCell="B228" activePane="bottomRight" state="frozen"/>
      <selection pane="topRight" activeCell="B1" sqref="B1"/>
      <selection pane="bottomLeft" activeCell="A2" sqref="A2"/>
      <selection pane="bottomRight" activeCell="U307" sqref="U307"/>
    </sheetView>
  </sheetViews>
  <sheetFormatPr defaultColWidth="10.7109375" defaultRowHeight="12.75" x14ac:dyDescent="0.2"/>
  <cols>
    <col min="1" max="1" width="15.7109375" style="393" customWidth="1"/>
    <col min="2" max="2" width="20.140625" style="393" bestFit="1" customWidth="1"/>
    <col min="3" max="3" width="8.85546875" style="393" bestFit="1" customWidth="1"/>
    <col min="4" max="4" width="11" style="393" bestFit="1" customWidth="1"/>
    <col min="5" max="5" width="19.140625" style="393" bestFit="1" customWidth="1"/>
    <col min="6" max="6" width="9.28515625" style="393" bestFit="1" customWidth="1"/>
    <col min="7" max="7" width="14.5703125" style="393" bestFit="1" customWidth="1"/>
    <col min="8" max="8" width="16.85546875" style="393" bestFit="1" customWidth="1"/>
    <col min="9" max="9" width="15.140625" style="393" bestFit="1" customWidth="1"/>
    <col min="10" max="10" width="14.7109375" style="393" bestFit="1" customWidth="1"/>
    <col min="11" max="11" width="14" style="393" bestFit="1" customWidth="1"/>
    <col min="12" max="12" width="14.140625" style="393" bestFit="1" customWidth="1"/>
    <col min="13" max="13" width="38.28515625" style="393" bestFit="1" customWidth="1"/>
    <col min="14" max="14" width="13.85546875" style="393" bestFit="1" customWidth="1"/>
    <col min="15" max="15" width="15.5703125" style="393" bestFit="1" customWidth="1"/>
    <col min="16" max="16" width="13.7109375" style="393" bestFit="1" customWidth="1"/>
    <col min="17" max="17" width="13.5703125" style="393" bestFit="1" customWidth="1"/>
    <col min="18" max="18" width="13.85546875" style="393" bestFit="1" customWidth="1"/>
    <col min="19" max="19" width="14.42578125" style="393" bestFit="1" customWidth="1"/>
    <col min="20" max="20" width="14.28515625" style="393" bestFit="1" customWidth="1"/>
    <col min="21" max="21" width="14.140625" style="393" bestFit="1" customWidth="1"/>
    <col min="22" max="22" width="14" style="393" bestFit="1" customWidth="1"/>
    <col min="23" max="23" width="17.5703125" style="393" bestFit="1" customWidth="1"/>
    <col min="24" max="24" width="18.28515625" style="393" bestFit="1" customWidth="1"/>
    <col min="25" max="25" width="14.140625" style="393" bestFit="1" customWidth="1"/>
    <col min="26" max="26" width="18.85546875" style="393" bestFit="1" customWidth="1"/>
    <col min="27" max="27" width="16.42578125" style="393" bestFit="1" customWidth="1"/>
    <col min="28" max="28" width="15.85546875" style="393" bestFit="1" customWidth="1"/>
    <col min="29" max="29" width="14.5703125" style="393" bestFit="1" customWidth="1"/>
    <col min="30" max="16384" width="10.7109375" style="393"/>
  </cols>
  <sheetData>
    <row r="1" spans="1:29" ht="15" customHeight="1" x14ac:dyDescent="0.2">
      <c r="A1" s="393" t="s">
        <v>232</v>
      </c>
      <c r="B1" s="393" t="s">
        <v>233</v>
      </c>
      <c r="C1" s="393" t="s">
        <v>234</v>
      </c>
      <c r="D1" s="393" t="s">
        <v>235</v>
      </c>
      <c r="E1" s="393" t="s">
        <v>236</v>
      </c>
      <c r="F1" s="393" t="s">
        <v>237</v>
      </c>
      <c r="G1" s="393" t="s">
        <v>238</v>
      </c>
      <c r="H1" s="393" t="s">
        <v>239</v>
      </c>
      <c r="I1" s="393" t="s">
        <v>240</v>
      </c>
      <c r="J1" s="393" t="s">
        <v>241</v>
      </c>
      <c r="K1" s="393" t="s">
        <v>242</v>
      </c>
      <c r="L1" s="393" t="s">
        <v>243</v>
      </c>
      <c r="M1" s="393" t="s">
        <v>244</v>
      </c>
      <c r="N1" s="393" t="s">
        <v>245</v>
      </c>
      <c r="O1" s="393" t="s">
        <v>246</v>
      </c>
      <c r="P1" s="393" t="s">
        <v>247</v>
      </c>
      <c r="Q1" s="393" t="s">
        <v>248</v>
      </c>
      <c r="R1" s="393" t="s">
        <v>249</v>
      </c>
      <c r="S1" s="393" t="s">
        <v>250</v>
      </c>
      <c r="T1" s="393" t="s">
        <v>251</v>
      </c>
      <c r="U1" s="393" t="s">
        <v>252</v>
      </c>
      <c r="V1" s="393" t="s">
        <v>253</v>
      </c>
      <c r="W1" s="393" t="s">
        <v>254</v>
      </c>
      <c r="X1" s="393" t="s">
        <v>255</v>
      </c>
      <c r="Y1" s="393" t="s">
        <v>256</v>
      </c>
      <c r="Z1" s="393" t="s">
        <v>257</v>
      </c>
      <c r="AA1" s="393" t="s">
        <v>258</v>
      </c>
      <c r="AB1" s="393" t="s">
        <v>259</v>
      </c>
      <c r="AC1" s="393" t="s">
        <v>260</v>
      </c>
    </row>
    <row r="2" spans="1:29" ht="15" customHeight="1" x14ac:dyDescent="0.2">
      <c r="A2" s="394">
        <v>340410007</v>
      </c>
      <c r="B2" s="393">
        <v>44201</v>
      </c>
      <c r="C2" s="393">
        <v>1</v>
      </c>
      <c r="D2" s="393">
        <v>0</v>
      </c>
      <c r="E2" s="393" t="s">
        <v>261</v>
      </c>
      <c r="F2" s="393">
        <v>2011</v>
      </c>
      <c r="G2" s="393">
        <v>7</v>
      </c>
      <c r="H2" s="393">
        <v>2</v>
      </c>
      <c r="I2" s="393">
        <v>151</v>
      </c>
      <c r="J2" s="393">
        <v>10900</v>
      </c>
      <c r="K2" s="393">
        <v>240</v>
      </c>
      <c r="L2" s="393">
        <v>37320</v>
      </c>
      <c r="M2" s="393" t="s">
        <v>262</v>
      </c>
      <c r="N2" s="393">
        <v>40.924579999999999</v>
      </c>
      <c r="O2" s="393">
        <v>-75.067814999999996</v>
      </c>
      <c r="P2" s="393">
        <v>8103</v>
      </c>
      <c r="Q2" s="393">
        <v>96</v>
      </c>
      <c r="R2" s="393">
        <v>8.6999999999999994E-2</v>
      </c>
      <c r="S2" s="393">
        <v>7.2999999999999995E-2</v>
      </c>
      <c r="T2" s="393">
        <v>7.0999999999999994E-2</v>
      </c>
      <c r="U2" s="393">
        <v>7.0000000000000007E-2</v>
      </c>
      <c r="V2" s="393">
        <v>1</v>
      </c>
      <c r="W2" s="393">
        <v>1</v>
      </c>
      <c r="X2" s="393">
        <v>0</v>
      </c>
      <c r="Z2" s="393">
        <v>47</v>
      </c>
      <c r="AA2" s="393">
        <v>764</v>
      </c>
      <c r="AB2" s="393">
        <v>205</v>
      </c>
      <c r="AC2" s="393">
        <v>214</v>
      </c>
    </row>
    <row r="3" spans="1:29" ht="15" customHeight="1" x14ac:dyDescent="0.2">
      <c r="A3" s="394">
        <v>340410007</v>
      </c>
      <c r="B3" s="393">
        <v>44201</v>
      </c>
      <c r="C3" s="393">
        <v>1</v>
      </c>
      <c r="D3" s="393">
        <v>0</v>
      </c>
      <c r="E3" s="393" t="s">
        <v>261</v>
      </c>
      <c r="F3" s="393">
        <v>2012</v>
      </c>
      <c r="G3" s="393">
        <v>7</v>
      </c>
      <c r="H3" s="393">
        <v>2</v>
      </c>
      <c r="I3" s="393">
        <v>151</v>
      </c>
      <c r="J3" s="393">
        <v>10900</v>
      </c>
      <c r="K3" s="393">
        <v>240</v>
      </c>
      <c r="L3" s="393">
        <v>37320</v>
      </c>
      <c r="M3" s="393" t="s">
        <v>262</v>
      </c>
      <c r="N3" s="393">
        <v>40.924579999999999</v>
      </c>
      <c r="O3" s="393">
        <v>-75.067814999999996</v>
      </c>
      <c r="P3" s="393">
        <v>8583</v>
      </c>
      <c r="Q3" s="393">
        <v>95</v>
      </c>
      <c r="R3" s="393">
        <v>7.9000000000000001E-2</v>
      </c>
      <c r="S3" s="393">
        <v>7.0000000000000007E-2</v>
      </c>
      <c r="T3" s="393">
        <v>7.0000000000000007E-2</v>
      </c>
      <c r="U3" s="393">
        <v>6.9000000000000006E-2</v>
      </c>
      <c r="V3" s="393">
        <v>1</v>
      </c>
      <c r="W3" s="393">
        <v>1</v>
      </c>
      <c r="X3" s="393">
        <v>0</v>
      </c>
      <c r="Y3" s="393" t="s">
        <v>263</v>
      </c>
      <c r="Z3" s="393">
        <v>47</v>
      </c>
      <c r="AA3" s="393">
        <v>764</v>
      </c>
      <c r="AB3" s="393">
        <v>204</v>
      </c>
      <c r="AC3" s="393">
        <v>214</v>
      </c>
    </row>
    <row r="4" spans="1:29" ht="15" customHeight="1" x14ac:dyDescent="0.2">
      <c r="A4" s="394">
        <v>340410007</v>
      </c>
      <c r="B4" s="393">
        <v>44201</v>
      </c>
      <c r="C4" s="393">
        <v>1</v>
      </c>
      <c r="D4" s="393">
        <v>0</v>
      </c>
      <c r="E4" s="393" t="s">
        <v>261</v>
      </c>
      <c r="F4" s="393">
        <v>2013</v>
      </c>
      <c r="G4" s="393">
        <v>7</v>
      </c>
      <c r="H4" s="393">
        <v>2</v>
      </c>
      <c r="I4" s="393">
        <v>151</v>
      </c>
      <c r="J4" s="393">
        <v>10900</v>
      </c>
      <c r="K4" s="393">
        <v>240</v>
      </c>
      <c r="L4" s="393">
        <v>37320</v>
      </c>
      <c r="M4" s="393" t="s">
        <v>262</v>
      </c>
      <c r="N4" s="393">
        <v>40.924579999999999</v>
      </c>
      <c r="O4" s="393">
        <v>-75.067814999999996</v>
      </c>
      <c r="P4" s="393">
        <v>8512</v>
      </c>
      <c r="Q4" s="393">
        <v>99</v>
      </c>
      <c r="R4" s="393">
        <v>7.4999999999999997E-2</v>
      </c>
      <c r="S4" s="393">
        <v>7.2999999999999995E-2</v>
      </c>
      <c r="T4" s="393">
        <v>6.5000000000000002E-2</v>
      </c>
      <c r="U4" s="393">
        <v>6.0999999999999999E-2</v>
      </c>
      <c r="V4" s="393">
        <v>0</v>
      </c>
      <c r="W4" s="393">
        <v>1</v>
      </c>
      <c r="X4" s="393">
        <v>0</v>
      </c>
      <c r="Y4" s="393" t="s">
        <v>263</v>
      </c>
      <c r="Z4" s="393">
        <v>47</v>
      </c>
      <c r="AA4" s="393">
        <v>764</v>
      </c>
      <c r="AB4" s="393">
        <v>211</v>
      </c>
      <c r="AC4" s="393">
        <v>214</v>
      </c>
    </row>
    <row r="5" spans="1:29" ht="15" customHeight="1" x14ac:dyDescent="0.2">
      <c r="A5" s="394">
        <v>340410007</v>
      </c>
      <c r="B5" s="393">
        <v>44201</v>
      </c>
      <c r="C5" s="393">
        <v>1</v>
      </c>
      <c r="D5" s="393">
        <v>0</v>
      </c>
      <c r="E5" s="393" t="s">
        <v>261</v>
      </c>
      <c r="F5" s="393">
        <v>2014</v>
      </c>
      <c r="G5" s="393">
        <v>7</v>
      </c>
      <c r="H5" s="393">
        <v>2</v>
      </c>
      <c r="I5" s="393">
        <v>151</v>
      </c>
      <c r="J5" s="393">
        <v>10900</v>
      </c>
      <c r="K5" s="393">
        <v>240</v>
      </c>
      <c r="L5" s="393">
        <v>37320</v>
      </c>
      <c r="M5" s="393" t="s">
        <v>262</v>
      </c>
      <c r="N5" s="393">
        <v>40.924579999999999</v>
      </c>
      <c r="O5" s="393">
        <v>-75.067814999999996</v>
      </c>
      <c r="P5" s="393">
        <v>8711</v>
      </c>
      <c r="Q5" s="393">
        <v>98</v>
      </c>
      <c r="R5" s="393">
        <v>6.2E-2</v>
      </c>
      <c r="S5" s="393">
        <v>6.2E-2</v>
      </c>
      <c r="T5" s="393">
        <v>0.06</v>
      </c>
      <c r="U5" s="393">
        <v>0.06</v>
      </c>
      <c r="V5" s="393">
        <v>0</v>
      </c>
      <c r="W5" s="393">
        <v>1</v>
      </c>
      <c r="X5" s="393">
        <v>0</v>
      </c>
      <c r="Y5" s="393" t="s">
        <v>263</v>
      </c>
      <c r="Z5" s="393">
        <v>47</v>
      </c>
      <c r="AA5" s="393">
        <v>764</v>
      </c>
      <c r="AB5" s="393">
        <v>210</v>
      </c>
      <c r="AC5" s="393">
        <v>214</v>
      </c>
    </row>
    <row r="6" spans="1:29" ht="15" customHeight="1" x14ac:dyDescent="0.2">
      <c r="A6" s="394">
        <v>340410007</v>
      </c>
      <c r="B6" s="393">
        <v>44201</v>
      </c>
      <c r="C6" s="393">
        <v>1</v>
      </c>
      <c r="D6" s="393">
        <v>5</v>
      </c>
      <c r="E6" s="393" t="s">
        <v>261</v>
      </c>
      <c r="F6" s="393">
        <v>2015</v>
      </c>
      <c r="G6" s="393">
        <v>7</v>
      </c>
      <c r="H6" s="393">
        <v>2</v>
      </c>
      <c r="I6" s="393">
        <v>151</v>
      </c>
      <c r="J6" s="393">
        <v>10900</v>
      </c>
      <c r="K6" s="393">
        <v>240</v>
      </c>
      <c r="L6" s="393">
        <v>37320</v>
      </c>
      <c r="M6" s="393" t="s">
        <v>262</v>
      </c>
      <c r="N6" s="393">
        <v>40.924579999999999</v>
      </c>
      <c r="O6" s="393">
        <v>-75.067814999999996</v>
      </c>
      <c r="P6" s="393">
        <v>8655</v>
      </c>
      <c r="Q6" s="393">
        <v>100</v>
      </c>
      <c r="R6" s="393">
        <v>7.4999999999999997E-2</v>
      </c>
      <c r="S6" s="393">
        <v>6.9000000000000006E-2</v>
      </c>
      <c r="T6" s="393">
        <v>6.8000000000000005E-2</v>
      </c>
      <c r="U6" s="393">
        <v>6.6000000000000003E-2</v>
      </c>
      <c r="V6" s="393">
        <v>0</v>
      </c>
      <c r="W6" s="393">
        <v>1</v>
      </c>
      <c r="X6" s="393">
        <v>0</v>
      </c>
      <c r="Y6" s="393" t="s">
        <v>263</v>
      </c>
      <c r="Z6" s="393">
        <v>47</v>
      </c>
      <c r="AA6" s="393">
        <v>764</v>
      </c>
      <c r="AB6" s="393">
        <v>213</v>
      </c>
      <c r="AC6" s="393">
        <v>214</v>
      </c>
    </row>
    <row r="7" spans="1:29" ht="15" customHeight="1" x14ac:dyDescent="0.2">
      <c r="A7" s="394">
        <v>340410007</v>
      </c>
      <c r="B7" s="393">
        <v>44201</v>
      </c>
      <c r="C7" s="393">
        <v>1</v>
      </c>
      <c r="D7" s="393">
        <v>5</v>
      </c>
      <c r="E7" s="393" t="s">
        <v>261</v>
      </c>
      <c r="F7" s="393">
        <v>2016</v>
      </c>
      <c r="G7" s="393">
        <v>7</v>
      </c>
      <c r="H7" s="393">
        <v>2</v>
      </c>
      <c r="I7" s="393">
        <v>151</v>
      </c>
      <c r="J7" s="393">
        <v>10900</v>
      </c>
      <c r="K7" s="393">
        <v>240</v>
      </c>
      <c r="L7" s="393">
        <v>37320</v>
      </c>
      <c r="M7" s="393" t="s">
        <v>262</v>
      </c>
      <c r="N7" s="393">
        <v>40.924579999999999</v>
      </c>
      <c r="O7" s="393">
        <v>-75.067814999999996</v>
      </c>
      <c r="P7" s="393">
        <v>8555</v>
      </c>
      <c r="Q7" s="393">
        <v>99</v>
      </c>
      <c r="R7" s="393">
        <v>7.1999999999999995E-2</v>
      </c>
      <c r="S7" s="393">
        <v>6.6000000000000003E-2</v>
      </c>
      <c r="T7" s="393">
        <v>6.5000000000000002E-2</v>
      </c>
      <c r="U7" s="393">
        <v>6.5000000000000002E-2</v>
      </c>
      <c r="V7" s="393">
        <v>0</v>
      </c>
      <c r="W7" s="393">
        <v>1</v>
      </c>
      <c r="X7" s="393">
        <v>0</v>
      </c>
      <c r="Y7" s="393" t="s">
        <v>263</v>
      </c>
      <c r="Z7" s="393">
        <v>47</v>
      </c>
      <c r="AA7" s="393">
        <v>764</v>
      </c>
      <c r="AB7" s="393">
        <v>212</v>
      </c>
      <c r="AC7" s="393">
        <v>214</v>
      </c>
    </row>
    <row r="8" spans="1:29" ht="15" customHeight="1" x14ac:dyDescent="0.2">
      <c r="A8" s="394">
        <v>340410007</v>
      </c>
      <c r="B8" s="393">
        <v>44201</v>
      </c>
      <c r="C8" s="393">
        <v>1</v>
      </c>
      <c r="D8" s="393">
        <v>0</v>
      </c>
      <c r="E8" s="393" t="s">
        <v>261</v>
      </c>
      <c r="F8" s="393">
        <v>2017</v>
      </c>
      <c r="G8" s="393">
        <v>7</v>
      </c>
      <c r="H8" s="393">
        <v>2</v>
      </c>
      <c r="I8" s="393">
        <v>151</v>
      </c>
      <c r="J8" s="393">
        <v>10900</v>
      </c>
      <c r="K8" s="393">
        <v>240</v>
      </c>
      <c r="L8" s="393">
        <v>37320</v>
      </c>
      <c r="M8" s="393" t="s">
        <v>262</v>
      </c>
      <c r="N8" s="393">
        <v>40.924579999999999</v>
      </c>
      <c r="O8" s="393">
        <v>-75.067814999999996</v>
      </c>
      <c r="P8" s="393">
        <v>8681</v>
      </c>
      <c r="Q8" s="393">
        <v>98</v>
      </c>
      <c r="R8" s="393">
        <v>7.0999999999999994E-2</v>
      </c>
      <c r="S8" s="393">
        <v>6.6000000000000003E-2</v>
      </c>
      <c r="T8" s="393">
        <v>6.5000000000000002E-2</v>
      </c>
      <c r="U8" s="393">
        <v>6.4000000000000001E-2</v>
      </c>
      <c r="V8" s="393">
        <v>0</v>
      </c>
      <c r="W8" s="393">
        <v>1</v>
      </c>
      <c r="X8" s="393">
        <v>0</v>
      </c>
      <c r="Y8" s="393" t="s">
        <v>263</v>
      </c>
      <c r="Z8" s="393">
        <v>47</v>
      </c>
      <c r="AA8" s="393">
        <v>764</v>
      </c>
      <c r="AB8" s="393">
        <v>240</v>
      </c>
      <c r="AC8" s="393">
        <v>245</v>
      </c>
    </row>
    <row r="9" spans="1:29" ht="15" customHeight="1" x14ac:dyDescent="0.2">
      <c r="A9" s="394">
        <v>340410007</v>
      </c>
      <c r="B9" s="393">
        <v>44201</v>
      </c>
      <c r="C9" s="393">
        <v>1</v>
      </c>
      <c r="D9" s="393">
        <v>0</v>
      </c>
      <c r="E9" s="393" t="s">
        <v>261</v>
      </c>
      <c r="F9" s="393">
        <v>2018</v>
      </c>
      <c r="G9" s="393">
        <v>7</v>
      </c>
      <c r="H9" s="393">
        <v>2</v>
      </c>
      <c r="I9" s="393">
        <v>151</v>
      </c>
      <c r="J9" s="393">
        <v>10900</v>
      </c>
      <c r="K9" s="393">
        <v>240</v>
      </c>
      <c r="L9" s="393">
        <v>37320</v>
      </c>
      <c r="M9" s="393" t="s">
        <v>262</v>
      </c>
      <c r="N9" s="393">
        <v>40.924579999999999</v>
      </c>
      <c r="O9" s="393">
        <v>-75.067814999999996</v>
      </c>
      <c r="P9" s="393">
        <v>8465</v>
      </c>
      <c r="Q9" s="393">
        <v>93</v>
      </c>
      <c r="R9" s="393">
        <v>7.3999999999999996E-2</v>
      </c>
      <c r="S9" s="393">
        <v>7.0000000000000007E-2</v>
      </c>
      <c r="T9" s="393">
        <v>6.8000000000000005E-2</v>
      </c>
      <c r="U9" s="393">
        <v>6.7000000000000004E-2</v>
      </c>
      <c r="V9" s="393">
        <v>0</v>
      </c>
      <c r="W9" s="393">
        <v>1</v>
      </c>
      <c r="X9" s="393">
        <v>0</v>
      </c>
      <c r="Z9" s="393">
        <v>47</v>
      </c>
      <c r="AA9" s="393">
        <v>764</v>
      </c>
      <c r="AB9" s="393">
        <v>229</v>
      </c>
      <c r="AC9" s="393">
        <v>245</v>
      </c>
    </row>
    <row r="10" spans="1:29" ht="15" customHeight="1" x14ac:dyDescent="0.2">
      <c r="A10" s="394">
        <v>361030044</v>
      </c>
      <c r="B10" s="393">
        <v>44201</v>
      </c>
      <c r="C10" s="393">
        <v>1</v>
      </c>
      <c r="D10" s="393">
        <v>0</v>
      </c>
      <c r="E10" s="393" t="s">
        <v>261</v>
      </c>
      <c r="F10" s="393">
        <v>2018</v>
      </c>
      <c r="G10" s="393">
        <v>7</v>
      </c>
      <c r="H10" s="393">
        <v>2</v>
      </c>
      <c r="I10" s="393">
        <v>43</v>
      </c>
      <c r="J10" s="393">
        <v>35620</v>
      </c>
      <c r="K10" s="393">
        <v>0</v>
      </c>
      <c r="L10" s="393">
        <v>54617</v>
      </c>
      <c r="M10" s="393" t="s">
        <v>264</v>
      </c>
      <c r="N10" s="393">
        <v>40.961016999999998</v>
      </c>
      <c r="O10" s="393">
        <v>-73.139045999999993</v>
      </c>
      <c r="P10" s="393">
        <v>4754</v>
      </c>
      <c r="Q10" s="393">
        <v>55</v>
      </c>
      <c r="R10" s="393">
        <v>9.4E-2</v>
      </c>
      <c r="S10" s="393">
        <v>8.3000000000000004E-2</v>
      </c>
      <c r="T10" s="393">
        <v>7.4999999999999997E-2</v>
      </c>
      <c r="U10" s="393">
        <v>7.3999999999999996E-2</v>
      </c>
      <c r="V10" s="393">
        <v>2</v>
      </c>
      <c r="W10" s="393">
        <v>1</v>
      </c>
      <c r="X10" s="393">
        <v>0</v>
      </c>
      <c r="Z10" s="393">
        <v>87</v>
      </c>
      <c r="AA10" s="393">
        <v>768</v>
      </c>
      <c r="AB10" s="393">
        <v>134</v>
      </c>
      <c r="AC10" s="393">
        <v>245</v>
      </c>
    </row>
    <row r="11" spans="1:29" ht="15" customHeight="1" x14ac:dyDescent="0.2">
      <c r="A11" s="394">
        <v>421010004</v>
      </c>
      <c r="B11" s="393">
        <v>44201</v>
      </c>
      <c r="C11" s="393">
        <v>1</v>
      </c>
      <c r="D11" s="393">
        <v>0</v>
      </c>
      <c r="E11" s="393" t="s">
        <v>261</v>
      </c>
      <c r="F11" s="393">
        <v>2010</v>
      </c>
      <c r="G11" s="393">
        <v>7</v>
      </c>
      <c r="H11" s="393">
        <v>3</v>
      </c>
      <c r="I11" s="393">
        <v>45</v>
      </c>
      <c r="J11" s="393">
        <v>37980</v>
      </c>
      <c r="K11" s="393">
        <v>6160</v>
      </c>
      <c r="L11" s="393">
        <v>60000</v>
      </c>
      <c r="M11" s="393" t="s">
        <v>265</v>
      </c>
      <c r="N11" s="393">
        <v>40.008889000000003</v>
      </c>
      <c r="O11" s="393">
        <v>-75.09778</v>
      </c>
      <c r="P11" s="393">
        <v>8586</v>
      </c>
      <c r="Q11" s="393">
        <v>95</v>
      </c>
      <c r="R11" s="393">
        <v>8.5999999999999993E-2</v>
      </c>
      <c r="S11" s="393">
        <v>7.9000000000000001E-2</v>
      </c>
      <c r="T11" s="393">
        <v>7.8E-2</v>
      </c>
      <c r="U11" s="393">
        <v>7.6999999999999999E-2</v>
      </c>
      <c r="V11" s="393">
        <v>4</v>
      </c>
      <c r="W11" s="393">
        <v>1</v>
      </c>
      <c r="X11" s="393">
        <v>0</v>
      </c>
      <c r="Z11" s="393">
        <v>87</v>
      </c>
      <c r="AA11" s="393">
        <v>861</v>
      </c>
      <c r="AB11" s="393">
        <v>204</v>
      </c>
      <c r="AC11" s="393">
        <v>214</v>
      </c>
    </row>
    <row r="12" spans="1:29" ht="15" customHeight="1" x14ac:dyDescent="0.2">
      <c r="A12" s="394">
        <v>421010004</v>
      </c>
      <c r="B12" s="393">
        <v>44201</v>
      </c>
      <c r="C12" s="393">
        <v>1</v>
      </c>
      <c r="D12" s="393">
        <v>0</v>
      </c>
      <c r="E12" s="393" t="s">
        <v>261</v>
      </c>
      <c r="F12" s="393">
        <v>2011</v>
      </c>
      <c r="G12" s="393">
        <v>7</v>
      </c>
      <c r="H12" s="393">
        <v>3</v>
      </c>
      <c r="I12" s="393">
        <v>45</v>
      </c>
      <c r="J12" s="393">
        <v>37980</v>
      </c>
      <c r="K12" s="393">
        <v>6160</v>
      </c>
      <c r="L12" s="393">
        <v>60000</v>
      </c>
      <c r="M12" s="393" t="s">
        <v>265</v>
      </c>
      <c r="N12" s="393">
        <v>40.008889000000003</v>
      </c>
      <c r="O12" s="393">
        <v>-75.09778</v>
      </c>
      <c r="P12" s="393">
        <v>8685</v>
      </c>
      <c r="Q12" s="393">
        <v>98</v>
      </c>
      <c r="R12" s="393">
        <v>7.1999999999999995E-2</v>
      </c>
      <c r="S12" s="393">
        <v>7.0999999999999994E-2</v>
      </c>
      <c r="T12" s="393">
        <v>7.0000000000000007E-2</v>
      </c>
      <c r="U12" s="393">
        <v>7.0000000000000007E-2</v>
      </c>
      <c r="V12" s="393">
        <v>0</v>
      </c>
      <c r="W12" s="393">
        <v>1</v>
      </c>
      <c r="X12" s="393">
        <v>0</v>
      </c>
      <c r="Y12" s="393" t="s">
        <v>263</v>
      </c>
      <c r="Z12" s="393">
        <v>87</v>
      </c>
      <c r="AA12" s="393">
        <v>861</v>
      </c>
      <c r="AB12" s="393">
        <v>209</v>
      </c>
      <c r="AC12" s="393">
        <v>214</v>
      </c>
    </row>
    <row r="13" spans="1:29" ht="15" customHeight="1" x14ac:dyDescent="0.2">
      <c r="A13" s="394">
        <v>421010004</v>
      </c>
      <c r="B13" s="393">
        <v>44201</v>
      </c>
      <c r="C13" s="393">
        <v>1</v>
      </c>
      <c r="D13" s="393">
        <v>0</v>
      </c>
      <c r="E13" s="393" t="s">
        <v>261</v>
      </c>
      <c r="F13" s="393">
        <v>2012</v>
      </c>
      <c r="G13" s="393">
        <v>7</v>
      </c>
      <c r="H13" s="393">
        <v>3</v>
      </c>
      <c r="I13" s="393">
        <v>45</v>
      </c>
      <c r="J13" s="393">
        <v>37980</v>
      </c>
      <c r="K13" s="393">
        <v>6160</v>
      </c>
      <c r="L13" s="393">
        <v>60000</v>
      </c>
      <c r="M13" s="393" t="s">
        <v>265</v>
      </c>
      <c r="N13" s="393">
        <v>40.008889000000003</v>
      </c>
      <c r="O13" s="393">
        <v>-75.09778</v>
      </c>
      <c r="P13" s="393">
        <v>8672</v>
      </c>
      <c r="Q13" s="393">
        <v>99</v>
      </c>
      <c r="R13" s="393">
        <v>6.7000000000000004E-2</v>
      </c>
      <c r="S13" s="393">
        <v>6.5000000000000002E-2</v>
      </c>
      <c r="T13" s="393">
        <v>6.5000000000000002E-2</v>
      </c>
      <c r="U13" s="393">
        <v>6.5000000000000002E-2</v>
      </c>
      <c r="V13" s="393">
        <v>0</v>
      </c>
      <c r="W13" s="393">
        <v>1</v>
      </c>
      <c r="X13" s="393">
        <v>0</v>
      </c>
      <c r="Z13" s="393">
        <v>87</v>
      </c>
      <c r="AA13" s="393">
        <v>861</v>
      </c>
      <c r="AB13" s="393">
        <v>211</v>
      </c>
      <c r="AC13" s="393">
        <v>214</v>
      </c>
    </row>
    <row r="14" spans="1:29" ht="15" customHeight="1" x14ac:dyDescent="0.2">
      <c r="A14" s="394">
        <v>421010004</v>
      </c>
      <c r="B14" s="393">
        <v>44201</v>
      </c>
      <c r="C14" s="393">
        <v>1</v>
      </c>
      <c r="D14" s="393">
        <v>0</v>
      </c>
      <c r="E14" s="393" t="s">
        <v>261</v>
      </c>
      <c r="F14" s="393">
        <v>2013</v>
      </c>
      <c r="G14" s="393">
        <v>7</v>
      </c>
      <c r="H14" s="393">
        <v>3</v>
      </c>
      <c r="I14" s="393">
        <v>45</v>
      </c>
      <c r="J14" s="393">
        <v>37980</v>
      </c>
      <c r="K14" s="393">
        <v>6160</v>
      </c>
      <c r="L14" s="393">
        <v>60000</v>
      </c>
      <c r="M14" s="393" t="s">
        <v>265</v>
      </c>
      <c r="N14" s="393">
        <v>40.008889000000003</v>
      </c>
      <c r="O14" s="393">
        <v>-75.09778</v>
      </c>
      <c r="P14" s="393">
        <v>8675</v>
      </c>
      <c r="Q14" s="393">
        <v>100</v>
      </c>
      <c r="R14" s="393">
        <v>5.8000000000000003E-2</v>
      </c>
      <c r="S14" s="393">
        <v>5.1999999999999998E-2</v>
      </c>
      <c r="T14" s="393">
        <v>4.7E-2</v>
      </c>
      <c r="U14" s="393">
        <v>4.7E-2</v>
      </c>
      <c r="V14" s="393">
        <v>0</v>
      </c>
      <c r="W14" s="393">
        <v>1</v>
      </c>
      <c r="X14" s="393">
        <v>0</v>
      </c>
      <c r="Y14" s="393" t="s">
        <v>266</v>
      </c>
      <c r="Z14" s="393">
        <v>87</v>
      </c>
      <c r="AA14" s="393">
        <v>861</v>
      </c>
      <c r="AB14" s="393">
        <v>213</v>
      </c>
      <c r="AC14" s="393">
        <v>214</v>
      </c>
    </row>
    <row r="15" spans="1:29" ht="15" customHeight="1" x14ac:dyDescent="0.2">
      <c r="A15" s="394">
        <v>421010004</v>
      </c>
      <c r="B15" s="393">
        <v>44201</v>
      </c>
      <c r="C15" s="393">
        <v>1</v>
      </c>
      <c r="D15" s="393">
        <v>0</v>
      </c>
      <c r="E15" s="393" t="s">
        <v>261</v>
      </c>
      <c r="F15" s="393">
        <v>2014</v>
      </c>
      <c r="G15" s="393">
        <v>7</v>
      </c>
      <c r="H15" s="393">
        <v>3</v>
      </c>
      <c r="I15" s="393">
        <v>45</v>
      </c>
      <c r="J15" s="393">
        <v>37980</v>
      </c>
      <c r="K15" s="393">
        <v>6160</v>
      </c>
      <c r="L15" s="393">
        <v>60000</v>
      </c>
      <c r="M15" s="393" t="s">
        <v>265</v>
      </c>
      <c r="N15" s="393">
        <v>40.008889000000003</v>
      </c>
      <c r="O15" s="393">
        <v>-75.09778</v>
      </c>
      <c r="P15" s="393">
        <v>8628</v>
      </c>
      <c r="Q15" s="393">
        <v>98</v>
      </c>
      <c r="R15" s="393">
        <v>7.9000000000000001E-2</v>
      </c>
      <c r="S15" s="393">
        <v>6.7000000000000004E-2</v>
      </c>
      <c r="T15" s="393">
        <v>0.06</v>
      </c>
      <c r="U15" s="393">
        <v>5.8000000000000003E-2</v>
      </c>
      <c r="V15" s="393">
        <v>1</v>
      </c>
      <c r="W15" s="393">
        <v>1</v>
      </c>
      <c r="X15" s="393">
        <v>0</v>
      </c>
      <c r="Y15" s="393" t="s">
        <v>263</v>
      </c>
      <c r="Z15" s="393">
        <v>87</v>
      </c>
      <c r="AA15" s="393">
        <v>861</v>
      </c>
      <c r="AB15" s="393">
        <v>210</v>
      </c>
      <c r="AC15" s="393">
        <v>214</v>
      </c>
    </row>
    <row r="16" spans="1:29" ht="15" customHeight="1" x14ac:dyDescent="0.2">
      <c r="A16" s="394">
        <v>421010004</v>
      </c>
      <c r="B16" s="393">
        <v>44201</v>
      </c>
      <c r="C16" s="393">
        <v>1</v>
      </c>
      <c r="D16" s="393">
        <v>0</v>
      </c>
      <c r="E16" s="393" t="s">
        <v>261</v>
      </c>
      <c r="F16" s="393">
        <v>2015</v>
      </c>
      <c r="G16" s="393">
        <v>7</v>
      </c>
      <c r="H16" s="393">
        <v>3</v>
      </c>
      <c r="I16" s="393">
        <v>45</v>
      </c>
      <c r="J16" s="393">
        <v>37980</v>
      </c>
      <c r="K16" s="393">
        <v>6160</v>
      </c>
      <c r="L16" s="393">
        <v>60000</v>
      </c>
      <c r="M16" s="393" t="s">
        <v>265</v>
      </c>
      <c r="N16" s="393">
        <v>40.008889000000003</v>
      </c>
      <c r="O16" s="393">
        <v>-75.09778</v>
      </c>
      <c r="P16" s="393">
        <v>8629</v>
      </c>
      <c r="Q16" s="393">
        <v>99</v>
      </c>
      <c r="R16" s="393">
        <v>6.7000000000000004E-2</v>
      </c>
      <c r="S16" s="393">
        <v>0.06</v>
      </c>
      <c r="T16" s="393">
        <v>5.8000000000000003E-2</v>
      </c>
      <c r="U16" s="393">
        <v>5.7000000000000002E-2</v>
      </c>
      <c r="V16" s="393">
        <v>0</v>
      </c>
      <c r="W16" s="393">
        <v>1</v>
      </c>
      <c r="X16" s="393">
        <v>0</v>
      </c>
      <c r="Y16" s="393" t="s">
        <v>263</v>
      </c>
      <c r="Z16" s="393">
        <v>87</v>
      </c>
      <c r="AA16" s="393">
        <v>861</v>
      </c>
      <c r="AB16" s="393">
        <v>211</v>
      </c>
      <c r="AC16" s="393">
        <v>214</v>
      </c>
    </row>
    <row r="17" spans="1:29" ht="15" customHeight="1" x14ac:dyDescent="0.2">
      <c r="A17" s="394">
        <v>421010004</v>
      </c>
      <c r="B17" s="393">
        <v>44201</v>
      </c>
      <c r="C17" s="393">
        <v>1</v>
      </c>
      <c r="D17" s="393">
        <v>5</v>
      </c>
      <c r="E17" s="393" t="s">
        <v>261</v>
      </c>
      <c r="F17" s="393">
        <v>2016</v>
      </c>
      <c r="G17" s="393">
        <v>7</v>
      </c>
      <c r="H17" s="393">
        <v>3</v>
      </c>
      <c r="I17" s="393">
        <v>45</v>
      </c>
      <c r="J17" s="393">
        <v>37980</v>
      </c>
      <c r="K17" s="393">
        <v>6160</v>
      </c>
      <c r="L17" s="393">
        <v>60000</v>
      </c>
      <c r="M17" s="393" t="s">
        <v>265</v>
      </c>
      <c r="N17" s="393">
        <v>40.008889000000003</v>
      </c>
      <c r="O17" s="393">
        <v>-75.09778</v>
      </c>
      <c r="P17" s="393">
        <v>8718</v>
      </c>
      <c r="Q17" s="393">
        <v>100</v>
      </c>
      <c r="R17" s="393">
        <v>7.3999999999999996E-2</v>
      </c>
      <c r="S17" s="393">
        <v>7.2999999999999995E-2</v>
      </c>
      <c r="T17" s="393">
        <v>7.0999999999999994E-2</v>
      </c>
      <c r="U17" s="393">
        <v>6.9000000000000006E-2</v>
      </c>
      <c r="V17" s="393">
        <v>0</v>
      </c>
      <c r="W17" s="393">
        <v>1</v>
      </c>
      <c r="X17" s="393">
        <v>0</v>
      </c>
      <c r="Y17" s="393" t="s">
        <v>263</v>
      </c>
      <c r="Z17" s="393">
        <v>87</v>
      </c>
      <c r="AA17" s="393">
        <v>861</v>
      </c>
      <c r="AB17" s="393">
        <v>213</v>
      </c>
      <c r="AC17" s="393">
        <v>214</v>
      </c>
    </row>
    <row r="18" spans="1:29" ht="15" customHeight="1" x14ac:dyDescent="0.2">
      <c r="A18" s="394">
        <v>421010004</v>
      </c>
      <c r="B18" s="393">
        <v>44201</v>
      </c>
      <c r="C18" s="393">
        <v>1</v>
      </c>
      <c r="D18" s="393">
        <v>0</v>
      </c>
      <c r="E18" s="393" t="s">
        <v>261</v>
      </c>
      <c r="F18" s="393">
        <v>2017</v>
      </c>
      <c r="G18" s="393">
        <v>7</v>
      </c>
      <c r="H18" s="393">
        <v>3</v>
      </c>
      <c r="I18" s="393">
        <v>45</v>
      </c>
      <c r="J18" s="393">
        <v>37980</v>
      </c>
      <c r="K18" s="393">
        <v>6160</v>
      </c>
      <c r="L18" s="393">
        <v>60000</v>
      </c>
      <c r="M18" s="393" t="s">
        <v>265</v>
      </c>
      <c r="N18" s="393">
        <v>40.008889000000003</v>
      </c>
      <c r="O18" s="393">
        <v>-75.09778</v>
      </c>
      <c r="P18" s="393">
        <v>1888</v>
      </c>
      <c r="Q18" s="393">
        <v>12</v>
      </c>
      <c r="R18" s="393">
        <v>0.05</v>
      </c>
      <c r="S18" s="393">
        <v>4.7E-2</v>
      </c>
      <c r="T18" s="393">
        <v>4.4999999999999998E-2</v>
      </c>
      <c r="U18" s="393">
        <v>4.2000000000000003E-2</v>
      </c>
      <c r="V18" s="393">
        <v>0</v>
      </c>
      <c r="W18" s="393">
        <v>1</v>
      </c>
      <c r="X18" s="393">
        <v>0</v>
      </c>
      <c r="Y18" s="393" t="s">
        <v>263</v>
      </c>
      <c r="Z18" s="393">
        <v>87</v>
      </c>
      <c r="AA18" s="393">
        <v>861</v>
      </c>
      <c r="AB18" s="393">
        <v>29</v>
      </c>
      <c r="AC18" s="393">
        <v>245</v>
      </c>
    </row>
    <row r="19" spans="1:29" ht="15" customHeight="1" x14ac:dyDescent="0.2">
      <c r="A19" s="394">
        <v>421010004</v>
      </c>
      <c r="B19" s="393">
        <v>44201</v>
      </c>
      <c r="C19" s="393">
        <v>2</v>
      </c>
      <c r="D19" s="393">
        <v>0</v>
      </c>
      <c r="E19" s="393" t="s">
        <v>261</v>
      </c>
      <c r="F19" s="393">
        <v>2018</v>
      </c>
      <c r="G19" s="393">
        <v>7</v>
      </c>
      <c r="H19" s="393">
        <v>3</v>
      </c>
      <c r="I19" s="393">
        <v>45</v>
      </c>
      <c r="J19" s="393">
        <v>37980</v>
      </c>
      <c r="K19" s="393">
        <v>6160</v>
      </c>
      <c r="L19" s="393">
        <v>60000</v>
      </c>
      <c r="M19" s="393" t="s">
        <v>265</v>
      </c>
      <c r="N19" s="393">
        <v>40.008889000000003</v>
      </c>
      <c r="O19" s="393">
        <v>-75.09778</v>
      </c>
      <c r="P19" s="393">
        <v>6925</v>
      </c>
      <c r="Q19" s="393">
        <v>67</v>
      </c>
      <c r="R19" s="393">
        <v>7.9000000000000001E-2</v>
      </c>
      <c r="S19" s="393">
        <v>7.2999999999999995E-2</v>
      </c>
      <c r="T19" s="393">
        <v>7.1999999999999995E-2</v>
      </c>
      <c r="U19" s="393">
        <v>7.0999999999999994E-2</v>
      </c>
      <c r="V19" s="393">
        <v>1</v>
      </c>
      <c r="W19" s="393">
        <v>1</v>
      </c>
      <c r="X19" s="393">
        <v>0</v>
      </c>
      <c r="Z19" s="393">
        <v>87</v>
      </c>
      <c r="AA19" s="393">
        <v>861</v>
      </c>
      <c r="AB19" s="393">
        <v>163</v>
      </c>
      <c r="AC19" s="393">
        <v>245</v>
      </c>
    </row>
    <row r="20" spans="1:29" ht="15" customHeight="1" x14ac:dyDescent="0.2">
      <c r="A20" s="394">
        <v>360610135</v>
      </c>
      <c r="B20" s="393">
        <v>44201</v>
      </c>
      <c r="C20" s="393">
        <v>1</v>
      </c>
      <c r="D20" s="393">
        <v>0</v>
      </c>
      <c r="E20" s="393" t="s">
        <v>261</v>
      </c>
      <c r="F20" s="393">
        <v>2010</v>
      </c>
      <c r="G20" s="393">
        <v>7</v>
      </c>
      <c r="H20" s="393">
        <v>2</v>
      </c>
      <c r="I20" s="393">
        <v>43</v>
      </c>
      <c r="J20" s="393">
        <v>35620</v>
      </c>
      <c r="K20" s="393">
        <v>5601</v>
      </c>
      <c r="L20" s="393">
        <v>51000</v>
      </c>
      <c r="M20" s="393" t="s">
        <v>267</v>
      </c>
      <c r="N20" s="393">
        <v>40.819760000000002</v>
      </c>
      <c r="O20" s="393">
        <v>-73.948250000000002</v>
      </c>
      <c r="P20" s="393">
        <v>8170</v>
      </c>
      <c r="Q20" s="393">
        <v>97</v>
      </c>
      <c r="R20" s="393">
        <v>7.5999999999999998E-2</v>
      </c>
      <c r="S20" s="393">
        <v>7.4999999999999997E-2</v>
      </c>
      <c r="T20" s="393">
        <v>7.4999999999999997E-2</v>
      </c>
      <c r="U20" s="393">
        <v>7.3999999999999996E-2</v>
      </c>
      <c r="V20" s="393">
        <v>1</v>
      </c>
      <c r="W20" s="393">
        <v>1</v>
      </c>
      <c r="X20" s="393">
        <v>0</v>
      </c>
      <c r="Z20" s="393">
        <v>47</v>
      </c>
      <c r="AA20" s="393">
        <v>768</v>
      </c>
      <c r="AB20" s="393">
        <v>208</v>
      </c>
      <c r="AC20" s="393">
        <v>214</v>
      </c>
    </row>
    <row r="21" spans="1:29" ht="15" customHeight="1" x14ac:dyDescent="0.2">
      <c r="A21" s="394">
        <v>360610135</v>
      </c>
      <c r="B21" s="393">
        <v>44201</v>
      </c>
      <c r="C21" s="393">
        <v>1</v>
      </c>
      <c r="D21" s="393">
        <v>0</v>
      </c>
      <c r="E21" s="393" t="s">
        <v>261</v>
      </c>
      <c r="F21" s="393">
        <v>2011</v>
      </c>
      <c r="G21" s="393">
        <v>7</v>
      </c>
      <c r="H21" s="393">
        <v>2</v>
      </c>
      <c r="I21" s="393">
        <v>43</v>
      </c>
      <c r="J21" s="393">
        <v>35620</v>
      </c>
      <c r="K21" s="393">
        <v>5601</v>
      </c>
      <c r="L21" s="393">
        <v>51000</v>
      </c>
      <c r="M21" s="393" t="s">
        <v>267</v>
      </c>
      <c r="N21" s="393">
        <v>40.819760000000002</v>
      </c>
      <c r="O21" s="393">
        <v>-73.948250000000002</v>
      </c>
      <c r="P21" s="393">
        <v>8245</v>
      </c>
      <c r="Q21" s="393">
        <v>90</v>
      </c>
      <c r="R21" s="393">
        <v>8.8999999999999996E-2</v>
      </c>
      <c r="S21" s="393">
        <v>8.3000000000000004E-2</v>
      </c>
      <c r="T21" s="393">
        <v>8.1000000000000003E-2</v>
      </c>
      <c r="U21" s="393">
        <v>0.08</v>
      </c>
      <c r="V21" s="393">
        <v>7</v>
      </c>
      <c r="W21" s="393">
        <v>1</v>
      </c>
      <c r="X21" s="393">
        <v>0</v>
      </c>
      <c r="Z21" s="393">
        <v>47</v>
      </c>
      <c r="AA21" s="393">
        <v>768</v>
      </c>
      <c r="AB21" s="393">
        <v>192</v>
      </c>
      <c r="AC21" s="393">
        <v>214</v>
      </c>
    </row>
    <row r="22" spans="1:29" ht="15" customHeight="1" x14ac:dyDescent="0.2">
      <c r="A22" s="394">
        <v>360610135</v>
      </c>
      <c r="B22" s="393">
        <v>44201</v>
      </c>
      <c r="C22" s="393">
        <v>1</v>
      </c>
      <c r="D22" s="393">
        <v>0</v>
      </c>
      <c r="E22" s="393" t="s">
        <v>261</v>
      </c>
      <c r="F22" s="393">
        <v>2012</v>
      </c>
      <c r="G22" s="393">
        <v>7</v>
      </c>
      <c r="H22" s="393">
        <v>2</v>
      </c>
      <c r="I22" s="393">
        <v>43</v>
      </c>
      <c r="J22" s="393">
        <v>35620</v>
      </c>
      <c r="K22" s="393">
        <v>5601</v>
      </c>
      <c r="L22" s="393">
        <v>51000</v>
      </c>
      <c r="M22" s="393" t="s">
        <v>267</v>
      </c>
      <c r="N22" s="393">
        <v>40.819760000000002</v>
      </c>
      <c r="O22" s="393">
        <v>-73.948250000000002</v>
      </c>
      <c r="P22" s="393">
        <v>8337</v>
      </c>
      <c r="Q22" s="393">
        <v>95</v>
      </c>
      <c r="R22" s="393">
        <v>7.6999999999999999E-2</v>
      </c>
      <c r="S22" s="393">
        <v>7.5999999999999998E-2</v>
      </c>
      <c r="T22" s="393">
        <v>7.4999999999999997E-2</v>
      </c>
      <c r="U22" s="393">
        <v>7.3999999999999996E-2</v>
      </c>
      <c r="V22" s="393">
        <v>2</v>
      </c>
      <c r="W22" s="393">
        <v>1</v>
      </c>
      <c r="X22" s="393">
        <v>0</v>
      </c>
      <c r="Y22" s="393" t="s">
        <v>263</v>
      </c>
      <c r="Z22" s="393">
        <v>47</v>
      </c>
      <c r="AA22" s="393">
        <v>768</v>
      </c>
      <c r="AB22" s="393">
        <v>204</v>
      </c>
      <c r="AC22" s="393">
        <v>214</v>
      </c>
    </row>
    <row r="23" spans="1:29" ht="15" customHeight="1" x14ac:dyDescent="0.2">
      <c r="A23" s="394">
        <v>360610135</v>
      </c>
      <c r="B23" s="393">
        <v>44201</v>
      </c>
      <c r="C23" s="393">
        <v>1</v>
      </c>
      <c r="D23" s="393">
        <v>0</v>
      </c>
      <c r="E23" s="393" t="s">
        <v>261</v>
      </c>
      <c r="F23" s="393">
        <v>2013</v>
      </c>
      <c r="G23" s="393">
        <v>7</v>
      </c>
      <c r="H23" s="393">
        <v>2</v>
      </c>
      <c r="I23" s="393">
        <v>43</v>
      </c>
      <c r="J23" s="393">
        <v>35620</v>
      </c>
      <c r="K23" s="393">
        <v>5601</v>
      </c>
      <c r="L23" s="393">
        <v>51000</v>
      </c>
      <c r="M23" s="393" t="s">
        <v>267</v>
      </c>
      <c r="N23" s="393">
        <v>40.819760000000002</v>
      </c>
      <c r="O23" s="393">
        <v>-73.948250000000002</v>
      </c>
      <c r="P23" s="393">
        <v>8579</v>
      </c>
      <c r="Q23" s="393">
        <v>97</v>
      </c>
      <c r="R23" s="393">
        <v>7.2999999999999995E-2</v>
      </c>
      <c r="S23" s="393">
        <v>6.9000000000000006E-2</v>
      </c>
      <c r="T23" s="393">
        <v>6.3E-2</v>
      </c>
      <c r="U23" s="393">
        <v>6.2E-2</v>
      </c>
      <c r="V23" s="393">
        <v>0</v>
      </c>
      <c r="W23" s="393">
        <v>1</v>
      </c>
      <c r="X23" s="393">
        <v>0</v>
      </c>
      <c r="Y23" s="393" t="s">
        <v>263</v>
      </c>
      <c r="Z23" s="393">
        <v>47</v>
      </c>
      <c r="AA23" s="393">
        <v>768</v>
      </c>
      <c r="AB23" s="393">
        <v>207</v>
      </c>
      <c r="AC23" s="393">
        <v>214</v>
      </c>
    </row>
    <row r="24" spans="1:29" ht="15" customHeight="1" x14ac:dyDescent="0.2">
      <c r="A24" s="394">
        <v>360610135</v>
      </c>
      <c r="B24" s="393">
        <v>44201</v>
      </c>
      <c r="C24" s="393">
        <v>1</v>
      </c>
      <c r="D24" s="393">
        <v>0</v>
      </c>
      <c r="E24" s="393" t="s">
        <v>261</v>
      </c>
      <c r="F24" s="393">
        <v>2014</v>
      </c>
      <c r="G24" s="393">
        <v>7</v>
      </c>
      <c r="H24" s="393">
        <v>2</v>
      </c>
      <c r="I24" s="393">
        <v>43</v>
      </c>
      <c r="J24" s="393">
        <v>35620</v>
      </c>
      <c r="K24" s="393">
        <v>5601</v>
      </c>
      <c r="L24" s="393">
        <v>51000</v>
      </c>
      <c r="M24" s="393" t="s">
        <v>267</v>
      </c>
      <c r="N24" s="393">
        <v>40.819760000000002</v>
      </c>
      <c r="O24" s="393">
        <v>-73.948250000000002</v>
      </c>
      <c r="P24" s="393">
        <v>8095</v>
      </c>
      <c r="Q24" s="393">
        <v>99</v>
      </c>
      <c r="R24" s="393">
        <v>7.9000000000000001E-2</v>
      </c>
      <c r="S24" s="393">
        <v>7.3999999999999996E-2</v>
      </c>
      <c r="T24" s="393">
        <v>7.1999999999999995E-2</v>
      </c>
      <c r="U24" s="393">
        <v>6.5000000000000002E-2</v>
      </c>
      <c r="V24" s="393">
        <v>1</v>
      </c>
      <c r="W24" s="393">
        <v>1</v>
      </c>
      <c r="X24" s="393">
        <v>0</v>
      </c>
      <c r="Y24" s="393" t="s">
        <v>263</v>
      </c>
      <c r="Z24" s="393">
        <v>47</v>
      </c>
      <c r="AA24" s="393">
        <v>768</v>
      </c>
      <c r="AB24" s="393">
        <v>211</v>
      </c>
      <c r="AC24" s="393">
        <v>214</v>
      </c>
    </row>
    <row r="25" spans="1:29" ht="15" customHeight="1" x14ac:dyDescent="0.2">
      <c r="A25" s="394">
        <v>360610135</v>
      </c>
      <c r="B25" s="393">
        <v>44201</v>
      </c>
      <c r="C25" s="393">
        <v>1</v>
      </c>
      <c r="D25" s="393">
        <v>0</v>
      </c>
      <c r="E25" s="393" t="s">
        <v>261</v>
      </c>
      <c r="F25" s="393">
        <v>2015</v>
      </c>
      <c r="G25" s="393">
        <v>7</v>
      </c>
      <c r="H25" s="393">
        <v>2</v>
      </c>
      <c r="I25" s="393">
        <v>43</v>
      </c>
      <c r="J25" s="393">
        <v>35620</v>
      </c>
      <c r="K25" s="393">
        <v>5601</v>
      </c>
      <c r="L25" s="393">
        <v>51000</v>
      </c>
      <c r="M25" s="393" t="s">
        <v>267</v>
      </c>
      <c r="N25" s="393">
        <v>40.819760000000002</v>
      </c>
      <c r="O25" s="393">
        <v>-73.948250000000002</v>
      </c>
      <c r="P25" s="393">
        <v>8594</v>
      </c>
      <c r="Q25" s="393">
        <v>100</v>
      </c>
      <c r="R25" s="393">
        <v>7.6999999999999999E-2</v>
      </c>
      <c r="S25" s="393">
        <v>7.3999999999999996E-2</v>
      </c>
      <c r="T25" s="393">
        <v>7.2999999999999995E-2</v>
      </c>
      <c r="U25" s="393">
        <v>7.0999999999999994E-2</v>
      </c>
      <c r="V25" s="393">
        <v>1</v>
      </c>
      <c r="W25" s="393">
        <v>1</v>
      </c>
      <c r="X25" s="393">
        <v>0</v>
      </c>
      <c r="Y25" s="393" t="s">
        <v>263</v>
      </c>
      <c r="Z25" s="393">
        <v>47</v>
      </c>
      <c r="AA25" s="393">
        <v>768</v>
      </c>
      <c r="AB25" s="393">
        <v>213</v>
      </c>
      <c r="AC25" s="393">
        <v>214</v>
      </c>
    </row>
    <row r="26" spans="1:29" ht="15" customHeight="1" x14ac:dyDescent="0.2">
      <c r="A26" s="394">
        <v>360610135</v>
      </c>
      <c r="B26" s="393">
        <v>44201</v>
      </c>
      <c r="C26" s="393">
        <v>1</v>
      </c>
      <c r="D26" s="393">
        <v>0</v>
      </c>
      <c r="E26" s="393" t="s">
        <v>261</v>
      </c>
      <c r="F26" s="393">
        <v>2016</v>
      </c>
      <c r="G26" s="393">
        <v>7</v>
      </c>
      <c r="H26" s="393">
        <v>2</v>
      </c>
      <c r="I26" s="393">
        <v>43</v>
      </c>
      <c r="J26" s="393">
        <v>35620</v>
      </c>
      <c r="K26" s="393">
        <v>5601</v>
      </c>
      <c r="L26" s="393">
        <v>51000</v>
      </c>
      <c r="M26" s="393" t="s">
        <v>267</v>
      </c>
      <c r="N26" s="393">
        <v>40.819760000000002</v>
      </c>
      <c r="O26" s="393">
        <v>-73.948250000000002</v>
      </c>
      <c r="P26" s="393">
        <v>8549</v>
      </c>
      <c r="Q26" s="393">
        <v>99</v>
      </c>
      <c r="R26" s="393">
        <v>7.8E-2</v>
      </c>
      <c r="S26" s="393">
        <v>7.1999999999999995E-2</v>
      </c>
      <c r="T26" s="393">
        <v>7.0999999999999994E-2</v>
      </c>
      <c r="U26" s="393">
        <v>7.0999999999999994E-2</v>
      </c>
      <c r="V26" s="393">
        <v>1</v>
      </c>
      <c r="W26" s="393">
        <v>1</v>
      </c>
      <c r="X26" s="393">
        <v>0</v>
      </c>
      <c r="Y26" s="393" t="s">
        <v>263</v>
      </c>
      <c r="Z26" s="393">
        <v>87</v>
      </c>
      <c r="AA26" s="393">
        <v>768</v>
      </c>
      <c r="AB26" s="393">
        <v>212</v>
      </c>
      <c r="AC26" s="393">
        <v>214</v>
      </c>
    </row>
    <row r="27" spans="1:29" ht="15" customHeight="1" x14ac:dyDescent="0.2">
      <c r="A27" s="394">
        <v>360610135</v>
      </c>
      <c r="B27" s="393">
        <v>44201</v>
      </c>
      <c r="C27" s="393">
        <v>1</v>
      </c>
      <c r="D27" s="393">
        <v>0</v>
      </c>
      <c r="E27" s="393" t="s">
        <v>261</v>
      </c>
      <c r="F27" s="393">
        <v>2017</v>
      </c>
      <c r="G27" s="393">
        <v>7</v>
      </c>
      <c r="H27" s="393">
        <v>2</v>
      </c>
      <c r="I27" s="393">
        <v>43</v>
      </c>
      <c r="J27" s="393">
        <v>35620</v>
      </c>
      <c r="K27" s="393">
        <v>5601</v>
      </c>
      <c r="L27" s="393">
        <v>51000</v>
      </c>
      <c r="M27" s="393" t="s">
        <v>267</v>
      </c>
      <c r="N27" s="393">
        <v>40.819760000000002</v>
      </c>
      <c r="O27" s="393">
        <v>-73.948250000000002</v>
      </c>
      <c r="P27" s="393">
        <v>8427</v>
      </c>
      <c r="Q27" s="393">
        <v>96</v>
      </c>
      <c r="R27" s="393">
        <v>7.6999999999999999E-2</v>
      </c>
      <c r="S27" s="393">
        <v>7.2999999999999995E-2</v>
      </c>
      <c r="T27" s="393">
        <v>7.0000000000000007E-2</v>
      </c>
      <c r="U27" s="393">
        <v>7.0000000000000007E-2</v>
      </c>
      <c r="V27" s="393">
        <v>1</v>
      </c>
      <c r="W27" s="393">
        <v>1</v>
      </c>
      <c r="X27" s="393">
        <v>0</v>
      </c>
      <c r="Y27" s="393" t="s">
        <v>263</v>
      </c>
      <c r="Z27" s="393">
        <v>87</v>
      </c>
      <c r="AA27" s="393">
        <v>768</v>
      </c>
      <c r="AB27" s="393">
        <v>235</v>
      </c>
      <c r="AC27" s="393">
        <v>245</v>
      </c>
    </row>
    <row r="28" spans="1:29" ht="15" customHeight="1" x14ac:dyDescent="0.2">
      <c r="A28" s="394">
        <v>360610135</v>
      </c>
      <c r="B28" s="393">
        <v>44201</v>
      </c>
      <c r="C28" s="393">
        <v>1</v>
      </c>
      <c r="D28" s="393">
        <v>0</v>
      </c>
      <c r="E28" s="393" t="s">
        <v>261</v>
      </c>
      <c r="F28" s="393">
        <v>2018</v>
      </c>
      <c r="G28" s="393">
        <v>7</v>
      </c>
      <c r="H28" s="393">
        <v>2</v>
      </c>
      <c r="I28" s="393">
        <v>43</v>
      </c>
      <c r="J28" s="393">
        <v>35620</v>
      </c>
      <c r="K28" s="393">
        <v>5601</v>
      </c>
      <c r="L28" s="393">
        <v>51000</v>
      </c>
      <c r="M28" s="393" t="s">
        <v>267</v>
      </c>
      <c r="N28" s="393">
        <v>40.819760000000002</v>
      </c>
      <c r="O28" s="393">
        <v>-73.948250000000002</v>
      </c>
      <c r="P28" s="393">
        <v>8328</v>
      </c>
      <c r="Q28" s="393">
        <v>92</v>
      </c>
      <c r="R28" s="393">
        <v>8.5999999999999993E-2</v>
      </c>
      <c r="S28" s="393">
        <v>8.2000000000000003E-2</v>
      </c>
      <c r="T28" s="393">
        <v>7.8E-2</v>
      </c>
      <c r="U28" s="393">
        <v>7.6999999999999999E-2</v>
      </c>
      <c r="V28" s="393">
        <v>4</v>
      </c>
      <c r="W28" s="393">
        <v>1</v>
      </c>
      <c r="X28" s="393">
        <v>0</v>
      </c>
      <c r="Z28" s="393">
        <v>87</v>
      </c>
      <c r="AA28" s="393">
        <v>768</v>
      </c>
      <c r="AB28" s="393">
        <v>226</v>
      </c>
      <c r="AC28" s="393">
        <v>245</v>
      </c>
    </row>
    <row r="29" spans="1:29" ht="15" customHeight="1" x14ac:dyDescent="0.2">
      <c r="A29" s="394">
        <v>90090027</v>
      </c>
      <c r="B29" s="393">
        <v>44201</v>
      </c>
      <c r="C29" s="393">
        <v>1</v>
      </c>
      <c r="D29" s="393">
        <v>0</v>
      </c>
      <c r="E29" s="393" t="s">
        <v>261</v>
      </c>
      <c r="F29" s="393">
        <v>2010</v>
      </c>
      <c r="G29" s="393">
        <v>7</v>
      </c>
      <c r="H29" s="393">
        <v>1</v>
      </c>
      <c r="I29" s="393">
        <v>42</v>
      </c>
      <c r="J29" s="393">
        <v>35300</v>
      </c>
      <c r="K29" s="393">
        <v>5480</v>
      </c>
      <c r="L29" s="393">
        <v>52000</v>
      </c>
      <c r="M29" s="393" t="s">
        <v>268</v>
      </c>
      <c r="N29" s="393">
        <v>41.301400000000001</v>
      </c>
      <c r="O29" s="393">
        <v>-72.902871000000005</v>
      </c>
      <c r="P29" s="393">
        <v>8415</v>
      </c>
      <c r="Q29" s="393">
        <v>97</v>
      </c>
      <c r="R29" s="393">
        <v>7.5999999999999998E-2</v>
      </c>
      <c r="S29" s="393">
        <v>7.2999999999999995E-2</v>
      </c>
      <c r="T29" s="393">
        <v>7.0000000000000007E-2</v>
      </c>
      <c r="U29" s="393">
        <v>6.8000000000000005E-2</v>
      </c>
      <c r="V29" s="393">
        <v>1</v>
      </c>
      <c r="W29" s="393">
        <v>1</v>
      </c>
      <c r="X29" s="393">
        <v>0</v>
      </c>
      <c r="Y29" s="393" t="s">
        <v>269</v>
      </c>
      <c r="Z29" s="393">
        <v>47</v>
      </c>
      <c r="AA29" s="393">
        <v>251</v>
      </c>
      <c r="AB29" s="393">
        <v>178</v>
      </c>
      <c r="AC29" s="393">
        <v>183</v>
      </c>
    </row>
    <row r="30" spans="1:29" ht="15" customHeight="1" x14ac:dyDescent="0.2">
      <c r="A30" s="394">
        <v>90090027</v>
      </c>
      <c r="B30" s="393">
        <v>44201</v>
      </c>
      <c r="C30" s="393">
        <v>1</v>
      </c>
      <c r="D30" s="393">
        <v>0</v>
      </c>
      <c r="E30" s="393" t="s">
        <v>261</v>
      </c>
      <c r="F30" s="393">
        <v>2011</v>
      </c>
      <c r="G30" s="393">
        <v>7</v>
      </c>
      <c r="H30" s="393">
        <v>1</v>
      </c>
      <c r="I30" s="393">
        <v>42</v>
      </c>
      <c r="J30" s="393">
        <v>35300</v>
      </c>
      <c r="K30" s="393">
        <v>5480</v>
      </c>
      <c r="L30" s="393">
        <v>52000</v>
      </c>
      <c r="M30" s="393" t="s">
        <v>268</v>
      </c>
      <c r="N30" s="393">
        <v>41.301400000000001</v>
      </c>
      <c r="O30" s="393">
        <v>-72.902871000000005</v>
      </c>
      <c r="P30" s="393">
        <v>8300</v>
      </c>
      <c r="Q30" s="393">
        <v>95</v>
      </c>
      <c r="R30" s="393">
        <v>9.8000000000000004E-2</v>
      </c>
      <c r="S30" s="393">
        <v>8.5000000000000006E-2</v>
      </c>
      <c r="T30" s="393">
        <v>8.3000000000000004E-2</v>
      </c>
      <c r="U30" s="393">
        <v>0.08</v>
      </c>
      <c r="V30" s="393">
        <v>6</v>
      </c>
      <c r="W30" s="393">
        <v>1</v>
      </c>
      <c r="X30" s="393">
        <v>0</v>
      </c>
      <c r="Z30" s="393">
        <v>47</v>
      </c>
      <c r="AA30" s="393">
        <v>251</v>
      </c>
      <c r="AB30" s="393">
        <v>174</v>
      </c>
      <c r="AC30" s="393">
        <v>183</v>
      </c>
    </row>
    <row r="31" spans="1:29" ht="15" customHeight="1" x14ac:dyDescent="0.2">
      <c r="A31" s="394">
        <v>90090027</v>
      </c>
      <c r="B31" s="393">
        <v>44201</v>
      </c>
      <c r="C31" s="393">
        <v>1</v>
      </c>
      <c r="D31" s="393">
        <v>0</v>
      </c>
      <c r="E31" s="393" t="s">
        <v>261</v>
      </c>
      <c r="F31" s="393">
        <v>2012</v>
      </c>
      <c r="G31" s="393">
        <v>7</v>
      </c>
      <c r="H31" s="393">
        <v>1</v>
      </c>
      <c r="I31" s="393">
        <v>42</v>
      </c>
      <c r="J31" s="393">
        <v>35300</v>
      </c>
      <c r="K31" s="393">
        <v>5480</v>
      </c>
      <c r="L31" s="393">
        <v>52000</v>
      </c>
      <c r="M31" s="393" t="s">
        <v>268</v>
      </c>
      <c r="N31" s="393">
        <v>41.301400000000001</v>
      </c>
      <c r="O31" s="393">
        <v>-72.902871000000005</v>
      </c>
      <c r="P31" s="393">
        <v>8512</v>
      </c>
      <c r="Q31" s="393">
        <v>98</v>
      </c>
      <c r="R31" s="393">
        <v>9.6000000000000002E-2</v>
      </c>
      <c r="S31" s="393">
        <v>0.09</v>
      </c>
      <c r="T31" s="393">
        <v>8.8999999999999996E-2</v>
      </c>
      <c r="U31" s="393">
        <v>8.1000000000000003E-2</v>
      </c>
      <c r="V31" s="393">
        <v>13</v>
      </c>
      <c r="W31" s="393">
        <v>1</v>
      </c>
      <c r="X31" s="393">
        <v>0</v>
      </c>
      <c r="Y31" s="393" t="s">
        <v>263</v>
      </c>
      <c r="Z31" s="393">
        <v>87</v>
      </c>
      <c r="AA31" s="393">
        <v>251</v>
      </c>
      <c r="AB31" s="393">
        <v>179</v>
      </c>
      <c r="AC31" s="393">
        <v>183</v>
      </c>
    </row>
    <row r="32" spans="1:29" ht="15" customHeight="1" x14ac:dyDescent="0.2">
      <c r="A32" s="394">
        <v>90090027</v>
      </c>
      <c r="B32" s="393">
        <v>44201</v>
      </c>
      <c r="C32" s="393">
        <v>1</v>
      </c>
      <c r="D32" s="393">
        <v>0</v>
      </c>
      <c r="E32" s="393" t="s">
        <v>261</v>
      </c>
      <c r="F32" s="393">
        <v>2013</v>
      </c>
      <c r="G32" s="393">
        <v>7</v>
      </c>
      <c r="H32" s="393">
        <v>1</v>
      </c>
      <c r="I32" s="393">
        <v>42</v>
      </c>
      <c r="J32" s="393">
        <v>35300</v>
      </c>
      <c r="K32" s="393">
        <v>5480</v>
      </c>
      <c r="L32" s="393">
        <v>52000</v>
      </c>
      <c r="M32" s="393" t="s">
        <v>268</v>
      </c>
      <c r="N32" s="393">
        <v>41.301400000000001</v>
      </c>
      <c r="O32" s="393">
        <v>-72.902871000000005</v>
      </c>
      <c r="P32" s="393">
        <v>8555</v>
      </c>
      <c r="Q32" s="393">
        <v>95</v>
      </c>
      <c r="R32" s="393">
        <v>8.4000000000000005E-2</v>
      </c>
      <c r="S32" s="393">
        <v>7.6999999999999999E-2</v>
      </c>
      <c r="T32" s="393">
        <v>7.6999999999999999E-2</v>
      </c>
      <c r="U32" s="393">
        <v>7.4999999999999997E-2</v>
      </c>
      <c r="V32" s="393">
        <v>3</v>
      </c>
      <c r="W32" s="393">
        <v>1</v>
      </c>
      <c r="X32" s="393">
        <v>0</v>
      </c>
      <c r="Y32" s="393" t="s">
        <v>263</v>
      </c>
      <c r="Z32" s="393">
        <v>87</v>
      </c>
      <c r="AA32" s="393">
        <v>251</v>
      </c>
      <c r="AB32" s="393">
        <v>174</v>
      </c>
      <c r="AC32" s="393">
        <v>183</v>
      </c>
    </row>
    <row r="33" spans="1:29" ht="15" customHeight="1" x14ac:dyDescent="0.2">
      <c r="A33" s="394">
        <v>90090027</v>
      </c>
      <c r="B33" s="393">
        <v>44201</v>
      </c>
      <c r="C33" s="393">
        <v>1</v>
      </c>
      <c r="D33" s="393">
        <v>0</v>
      </c>
      <c r="E33" s="393" t="s">
        <v>261</v>
      </c>
      <c r="F33" s="393">
        <v>2014</v>
      </c>
      <c r="G33" s="393">
        <v>7</v>
      </c>
      <c r="H33" s="393">
        <v>1</v>
      </c>
      <c r="I33" s="393">
        <v>42</v>
      </c>
      <c r="J33" s="393">
        <v>35300</v>
      </c>
      <c r="K33" s="393">
        <v>5480</v>
      </c>
      <c r="L33" s="393">
        <v>52000</v>
      </c>
      <c r="M33" s="393" t="s">
        <v>268</v>
      </c>
      <c r="N33" s="393">
        <v>41.301400000000001</v>
      </c>
      <c r="O33" s="393">
        <v>-72.902871000000005</v>
      </c>
      <c r="P33" s="393">
        <v>8513</v>
      </c>
      <c r="Q33" s="393">
        <v>93</v>
      </c>
      <c r="R33" s="393">
        <v>7.8E-2</v>
      </c>
      <c r="S33" s="393">
        <v>7.5999999999999998E-2</v>
      </c>
      <c r="T33" s="393">
        <v>7.4999999999999997E-2</v>
      </c>
      <c r="U33" s="393">
        <v>7.1999999999999995E-2</v>
      </c>
      <c r="V33" s="393">
        <v>2</v>
      </c>
      <c r="W33" s="393">
        <v>1</v>
      </c>
      <c r="X33" s="393">
        <v>0</v>
      </c>
      <c r="Y33" s="393" t="s">
        <v>263</v>
      </c>
      <c r="Z33" s="393">
        <v>87</v>
      </c>
      <c r="AA33" s="393">
        <v>251</v>
      </c>
      <c r="AB33" s="393">
        <v>171</v>
      </c>
      <c r="AC33" s="393">
        <v>183</v>
      </c>
    </row>
    <row r="34" spans="1:29" ht="15" customHeight="1" x14ac:dyDescent="0.2">
      <c r="A34" s="394">
        <v>90090027</v>
      </c>
      <c r="B34" s="393">
        <v>44201</v>
      </c>
      <c r="C34" s="393">
        <v>1</v>
      </c>
      <c r="D34" s="393">
        <v>0</v>
      </c>
      <c r="E34" s="393" t="s">
        <v>261</v>
      </c>
      <c r="F34" s="393">
        <v>2015</v>
      </c>
      <c r="G34" s="393">
        <v>7</v>
      </c>
      <c r="H34" s="393">
        <v>1</v>
      </c>
      <c r="I34" s="393">
        <v>42</v>
      </c>
      <c r="J34" s="393">
        <v>35300</v>
      </c>
      <c r="K34" s="393">
        <v>5480</v>
      </c>
      <c r="L34" s="393">
        <v>52000</v>
      </c>
      <c r="M34" s="393" t="s">
        <v>268</v>
      </c>
      <c r="N34" s="393">
        <v>41.301400000000001</v>
      </c>
      <c r="O34" s="393">
        <v>-72.902871000000005</v>
      </c>
      <c r="P34" s="393">
        <v>8517</v>
      </c>
      <c r="Q34" s="393">
        <v>93</v>
      </c>
      <c r="R34" s="393">
        <v>9.2999999999999999E-2</v>
      </c>
      <c r="S34" s="393">
        <v>8.7999999999999995E-2</v>
      </c>
      <c r="T34" s="393">
        <v>8.4000000000000005E-2</v>
      </c>
      <c r="U34" s="393">
        <v>8.1000000000000003E-2</v>
      </c>
      <c r="V34" s="393">
        <v>6</v>
      </c>
      <c r="W34" s="393">
        <v>1</v>
      </c>
      <c r="X34" s="393">
        <v>0</v>
      </c>
      <c r="Y34" s="393" t="s">
        <v>263</v>
      </c>
      <c r="Z34" s="393">
        <v>87</v>
      </c>
      <c r="AA34" s="393">
        <v>251</v>
      </c>
      <c r="AB34" s="393">
        <v>170</v>
      </c>
      <c r="AC34" s="393">
        <v>183</v>
      </c>
    </row>
    <row r="35" spans="1:29" ht="15" customHeight="1" x14ac:dyDescent="0.2">
      <c r="A35" s="394">
        <v>90090027</v>
      </c>
      <c r="B35" s="393">
        <v>44201</v>
      </c>
      <c r="C35" s="393">
        <v>1</v>
      </c>
      <c r="D35" s="393">
        <v>0</v>
      </c>
      <c r="E35" s="393" t="s">
        <v>261</v>
      </c>
      <c r="F35" s="393">
        <v>2016</v>
      </c>
      <c r="G35" s="393">
        <v>7</v>
      </c>
      <c r="H35" s="393">
        <v>1</v>
      </c>
      <c r="I35" s="393">
        <v>42</v>
      </c>
      <c r="J35" s="393">
        <v>35300</v>
      </c>
      <c r="K35" s="393">
        <v>5480</v>
      </c>
      <c r="L35" s="393">
        <v>52000</v>
      </c>
      <c r="M35" s="393" t="s">
        <v>268</v>
      </c>
      <c r="N35" s="393">
        <v>41.301400000000001</v>
      </c>
      <c r="O35" s="393">
        <v>-72.902871000000005</v>
      </c>
      <c r="P35" s="393">
        <v>8649</v>
      </c>
      <c r="Q35" s="393">
        <v>97</v>
      </c>
      <c r="R35" s="393">
        <v>9.0999999999999998E-2</v>
      </c>
      <c r="S35" s="393">
        <v>8.4000000000000005E-2</v>
      </c>
      <c r="T35" s="393">
        <v>0.08</v>
      </c>
      <c r="U35" s="393">
        <v>7.4999999999999997E-2</v>
      </c>
      <c r="V35" s="393">
        <v>3</v>
      </c>
      <c r="W35" s="393">
        <v>1</v>
      </c>
      <c r="X35" s="393">
        <v>0</v>
      </c>
      <c r="Y35" s="393" t="s">
        <v>263</v>
      </c>
      <c r="Z35" s="393">
        <v>87</v>
      </c>
      <c r="AA35" s="393">
        <v>251</v>
      </c>
      <c r="AB35" s="393">
        <v>177</v>
      </c>
      <c r="AC35" s="393">
        <v>183</v>
      </c>
    </row>
    <row r="36" spans="1:29" ht="15" customHeight="1" x14ac:dyDescent="0.2">
      <c r="A36" s="394">
        <v>90090027</v>
      </c>
      <c r="B36" s="393">
        <v>44201</v>
      </c>
      <c r="C36" s="393">
        <v>1</v>
      </c>
      <c r="D36" s="393">
        <v>0</v>
      </c>
      <c r="E36" s="393" t="s">
        <v>261</v>
      </c>
      <c r="F36" s="393">
        <v>2017</v>
      </c>
      <c r="G36" s="393">
        <v>7</v>
      </c>
      <c r="H36" s="393">
        <v>1</v>
      </c>
      <c r="I36" s="393">
        <v>42</v>
      </c>
      <c r="J36" s="393">
        <v>35300</v>
      </c>
      <c r="K36" s="393">
        <v>5480</v>
      </c>
      <c r="L36" s="393">
        <v>52000</v>
      </c>
      <c r="M36" s="393" t="s">
        <v>268</v>
      </c>
      <c r="N36" s="393">
        <v>41.301400000000001</v>
      </c>
      <c r="O36" s="393">
        <v>-72.902871000000005</v>
      </c>
      <c r="P36" s="393">
        <v>8509</v>
      </c>
      <c r="Q36" s="393">
        <v>96</v>
      </c>
      <c r="R36" s="393">
        <v>8.8999999999999996E-2</v>
      </c>
      <c r="S36" s="393">
        <v>8.5000000000000006E-2</v>
      </c>
      <c r="T36" s="393">
        <v>7.9000000000000001E-2</v>
      </c>
      <c r="U36" s="393">
        <v>7.4999999999999997E-2</v>
      </c>
      <c r="V36" s="393">
        <v>3</v>
      </c>
      <c r="W36" s="393">
        <v>1</v>
      </c>
      <c r="X36" s="393">
        <v>0</v>
      </c>
      <c r="Y36" s="393" t="s">
        <v>263</v>
      </c>
      <c r="Z36" s="393">
        <v>87</v>
      </c>
      <c r="AA36" s="393">
        <v>251</v>
      </c>
      <c r="AB36" s="393">
        <v>349</v>
      </c>
      <c r="AC36" s="393">
        <v>365</v>
      </c>
    </row>
    <row r="37" spans="1:29" ht="15" customHeight="1" x14ac:dyDescent="0.2">
      <c r="A37" s="394">
        <v>90090027</v>
      </c>
      <c r="B37" s="393">
        <v>44201</v>
      </c>
      <c r="C37" s="393">
        <v>1</v>
      </c>
      <c r="D37" s="393">
        <v>0</v>
      </c>
      <c r="E37" s="393" t="s">
        <v>261</v>
      </c>
      <c r="F37" s="393">
        <v>2018</v>
      </c>
      <c r="G37" s="393">
        <v>7</v>
      </c>
      <c r="H37" s="393">
        <v>1</v>
      </c>
      <c r="I37" s="393">
        <v>42</v>
      </c>
      <c r="J37" s="393">
        <v>35300</v>
      </c>
      <c r="K37" s="393">
        <v>5480</v>
      </c>
      <c r="L37" s="393">
        <v>52000</v>
      </c>
      <c r="M37" s="393" t="s">
        <v>268</v>
      </c>
      <c r="N37" s="393">
        <v>41.301400000000001</v>
      </c>
      <c r="O37" s="393">
        <v>-72.902871000000005</v>
      </c>
      <c r="P37" s="393">
        <v>8572</v>
      </c>
      <c r="Q37" s="393">
        <v>97</v>
      </c>
      <c r="R37" s="393">
        <v>8.7999999999999995E-2</v>
      </c>
      <c r="S37" s="393">
        <v>8.5000000000000006E-2</v>
      </c>
      <c r="T37" s="393">
        <v>8.2000000000000003E-2</v>
      </c>
      <c r="U37" s="393">
        <v>7.1999999999999995E-2</v>
      </c>
      <c r="V37" s="393">
        <v>3</v>
      </c>
      <c r="W37" s="393">
        <v>1</v>
      </c>
      <c r="X37" s="393">
        <v>0</v>
      </c>
      <c r="Y37" s="393" t="s">
        <v>270</v>
      </c>
      <c r="Z37" s="393">
        <v>87</v>
      </c>
      <c r="AA37" s="393">
        <v>251</v>
      </c>
      <c r="AB37" s="393">
        <v>353</v>
      </c>
      <c r="AC37" s="393">
        <v>365</v>
      </c>
    </row>
    <row r="38" spans="1:29" ht="15" customHeight="1" x14ac:dyDescent="0.2">
      <c r="A38" s="394">
        <v>360870005</v>
      </c>
      <c r="B38" s="393">
        <v>44201</v>
      </c>
      <c r="C38" s="393">
        <v>1</v>
      </c>
      <c r="D38" s="393">
        <v>0</v>
      </c>
      <c r="E38" s="393" t="s">
        <v>261</v>
      </c>
      <c r="F38" s="393">
        <v>2010</v>
      </c>
      <c r="G38" s="393">
        <v>7</v>
      </c>
      <c r="H38" s="393">
        <v>2</v>
      </c>
      <c r="I38" s="393">
        <v>43</v>
      </c>
      <c r="J38" s="393">
        <v>35620</v>
      </c>
      <c r="K38" s="393">
        <v>5601</v>
      </c>
      <c r="L38" s="393">
        <v>0</v>
      </c>
      <c r="M38" s="393" t="s">
        <v>271</v>
      </c>
      <c r="N38" s="393">
        <v>41.182079999999999</v>
      </c>
      <c r="O38" s="393">
        <v>-74.028189999999995</v>
      </c>
      <c r="P38" s="393">
        <v>8721</v>
      </c>
      <c r="Q38" s="393">
        <v>100</v>
      </c>
      <c r="R38" s="393">
        <v>8.7999999999999995E-2</v>
      </c>
      <c r="S38" s="393">
        <v>8.4000000000000005E-2</v>
      </c>
      <c r="T38" s="393">
        <v>7.8E-2</v>
      </c>
      <c r="U38" s="393">
        <v>7.5999999999999998E-2</v>
      </c>
      <c r="V38" s="393">
        <v>4</v>
      </c>
      <c r="W38" s="393">
        <v>1</v>
      </c>
      <c r="X38" s="393">
        <v>0</v>
      </c>
      <c r="Z38" s="393">
        <v>47</v>
      </c>
      <c r="AA38" s="393">
        <v>768</v>
      </c>
      <c r="AB38" s="393">
        <v>213</v>
      </c>
      <c r="AC38" s="393">
        <v>214</v>
      </c>
    </row>
    <row r="39" spans="1:29" ht="15" customHeight="1" x14ac:dyDescent="0.2">
      <c r="A39" s="394">
        <v>360870005</v>
      </c>
      <c r="B39" s="393">
        <v>44201</v>
      </c>
      <c r="C39" s="393">
        <v>1</v>
      </c>
      <c r="D39" s="393">
        <v>0</v>
      </c>
      <c r="E39" s="393" t="s">
        <v>261</v>
      </c>
      <c r="F39" s="393">
        <v>2011</v>
      </c>
      <c r="G39" s="393">
        <v>7</v>
      </c>
      <c r="H39" s="393">
        <v>2</v>
      </c>
      <c r="I39" s="393">
        <v>43</v>
      </c>
      <c r="J39" s="393">
        <v>35620</v>
      </c>
      <c r="K39" s="393">
        <v>5601</v>
      </c>
      <c r="L39" s="393">
        <v>0</v>
      </c>
      <c r="M39" s="393" t="s">
        <v>271</v>
      </c>
      <c r="N39" s="393">
        <v>41.182079999999999</v>
      </c>
      <c r="O39" s="393">
        <v>-74.028189999999995</v>
      </c>
      <c r="P39" s="393">
        <v>7988</v>
      </c>
      <c r="Q39" s="393">
        <v>83</v>
      </c>
      <c r="R39" s="393">
        <v>7.6999999999999999E-2</v>
      </c>
      <c r="S39" s="393">
        <v>7.5999999999999998E-2</v>
      </c>
      <c r="T39" s="393">
        <v>7.4999999999999997E-2</v>
      </c>
      <c r="U39" s="393">
        <v>7.3999999999999996E-2</v>
      </c>
      <c r="V39" s="393">
        <v>2</v>
      </c>
      <c r="W39" s="393">
        <v>1</v>
      </c>
      <c r="X39" s="393">
        <v>0</v>
      </c>
      <c r="Z39" s="393">
        <v>47</v>
      </c>
      <c r="AA39" s="393">
        <v>768</v>
      </c>
      <c r="AB39" s="393">
        <v>178</v>
      </c>
      <c r="AC39" s="393">
        <v>214</v>
      </c>
    </row>
    <row r="40" spans="1:29" ht="15" customHeight="1" x14ac:dyDescent="0.2">
      <c r="A40" s="394">
        <v>360870005</v>
      </c>
      <c r="B40" s="393">
        <v>44201</v>
      </c>
      <c r="C40" s="393">
        <v>1</v>
      </c>
      <c r="D40" s="393">
        <v>0</v>
      </c>
      <c r="E40" s="393" t="s">
        <v>261</v>
      </c>
      <c r="F40" s="393">
        <v>2012</v>
      </c>
      <c r="G40" s="393">
        <v>7</v>
      </c>
      <c r="H40" s="393">
        <v>2</v>
      </c>
      <c r="I40" s="393">
        <v>43</v>
      </c>
      <c r="J40" s="393">
        <v>35620</v>
      </c>
      <c r="K40" s="393">
        <v>5601</v>
      </c>
      <c r="L40" s="393">
        <v>0</v>
      </c>
      <c r="M40" s="393" t="s">
        <v>271</v>
      </c>
      <c r="N40" s="393">
        <v>41.182079999999999</v>
      </c>
      <c r="O40" s="393">
        <v>-74.028189999999995</v>
      </c>
      <c r="P40" s="393">
        <v>8582</v>
      </c>
      <c r="Q40" s="393">
        <v>97</v>
      </c>
      <c r="R40" s="393">
        <v>8.8999999999999996E-2</v>
      </c>
      <c r="S40" s="393">
        <v>8.5000000000000006E-2</v>
      </c>
      <c r="T40" s="393">
        <v>8.2000000000000003E-2</v>
      </c>
      <c r="U40" s="393">
        <v>7.9000000000000001E-2</v>
      </c>
      <c r="V40" s="393">
        <v>4</v>
      </c>
      <c r="W40" s="393">
        <v>1</v>
      </c>
      <c r="X40" s="393">
        <v>0</v>
      </c>
      <c r="Y40" s="393" t="s">
        <v>263</v>
      </c>
      <c r="Z40" s="393">
        <v>47</v>
      </c>
      <c r="AA40" s="393">
        <v>768</v>
      </c>
      <c r="AB40" s="393">
        <v>208</v>
      </c>
      <c r="AC40" s="393">
        <v>214</v>
      </c>
    </row>
    <row r="41" spans="1:29" ht="15" customHeight="1" x14ac:dyDescent="0.2">
      <c r="A41" s="394">
        <v>360870005</v>
      </c>
      <c r="B41" s="393">
        <v>44201</v>
      </c>
      <c r="C41" s="393">
        <v>1</v>
      </c>
      <c r="D41" s="393">
        <v>0</v>
      </c>
      <c r="E41" s="393" t="s">
        <v>261</v>
      </c>
      <c r="F41" s="393">
        <v>2013</v>
      </c>
      <c r="G41" s="393">
        <v>7</v>
      </c>
      <c r="H41" s="393">
        <v>2</v>
      </c>
      <c r="I41" s="393">
        <v>43</v>
      </c>
      <c r="J41" s="393">
        <v>35620</v>
      </c>
      <c r="K41" s="393">
        <v>5601</v>
      </c>
      <c r="L41" s="393">
        <v>0</v>
      </c>
      <c r="M41" s="393" t="s">
        <v>271</v>
      </c>
      <c r="N41" s="393">
        <v>41.182079999999999</v>
      </c>
      <c r="O41" s="393">
        <v>-74.028189999999995</v>
      </c>
      <c r="P41" s="393">
        <v>8651</v>
      </c>
      <c r="Q41" s="393">
        <v>98</v>
      </c>
      <c r="R41" s="393">
        <v>8.3000000000000004E-2</v>
      </c>
      <c r="S41" s="393">
        <v>7.4999999999999997E-2</v>
      </c>
      <c r="T41" s="393">
        <v>7.0999999999999994E-2</v>
      </c>
      <c r="U41" s="393">
        <v>6.9000000000000006E-2</v>
      </c>
      <c r="V41" s="393">
        <v>1</v>
      </c>
      <c r="W41" s="393">
        <v>1</v>
      </c>
      <c r="X41" s="393">
        <v>0</v>
      </c>
      <c r="Y41" s="393" t="s">
        <v>263</v>
      </c>
      <c r="Z41" s="393">
        <v>47</v>
      </c>
      <c r="AA41" s="393">
        <v>768</v>
      </c>
      <c r="AB41" s="393">
        <v>210</v>
      </c>
      <c r="AC41" s="393">
        <v>214</v>
      </c>
    </row>
    <row r="42" spans="1:29" ht="15" customHeight="1" x14ac:dyDescent="0.2">
      <c r="A42" s="394">
        <v>360870005</v>
      </c>
      <c r="B42" s="393">
        <v>44201</v>
      </c>
      <c r="C42" s="393">
        <v>1</v>
      </c>
      <c r="D42" s="393">
        <v>0</v>
      </c>
      <c r="E42" s="393" t="s">
        <v>261</v>
      </c>
      <c r="F42" s="393">
        <v>2014</v>
      </c>
      <c r="G42" s="393">
        <v>7</v>
      </c>
      <c r="H42" s="393">
        <v>2</v>
      </c>
      <c r="I42" s="393">
        <v>43</v>
      </c>
      <c r="J42" s="393">
        <v>35620</v>
      </c>
      <c r="K42" s="393">
        <v>5601</v>
      </c>
      <c r="L42" s="393">
        <v>0</v>
      </c>
      <c r="M42" s="393" t="s">
        <v>271</v>
      </c>
      <c r="N42" s="393">
        <v>41.182079999999999</v>
      </c>
      <c r="O42" s="393">
        <v>-74.028189999999995</v>
      </c>
      <c r="P42" s="393">
        <v>8737</v>
      </c>
      <c r="Q42" s="393">
        <v>100</v>
      </c>
      <c r="R42" s="393">
        <v>7.0000000000000007E-2</v>
      </c>
      <c r="S42" s="393">
        <v>6.9000000000000006E-2</v>
      </c>
      <c r="T42" s="393">
        <v>6.9000000000000006E-2</v>
      </c>
      <c r="U42" s="393">
        <v>6.8000000000000005E-2</v>
      </c>
      <c r="V42" s="393">
        <v>0</v>
      </c>
      <c r="W42" s="393">
        <v>1</v>
      </c>
      <c r="X42" s="393">
        <v>0</v>
      </c>
      <c r="Y42" s="393" t="s">
        <v>263</v>
      </c>
      <c r="Z42" s="393">
        <v>47</v>
      </c>
      <c r="AA42" s="393">
        <v>768</v>
      </c>
      <c r="AB42" s="393">
        <v>214</v>
      </c>
      <c r="AC42" s="393">
        <v>214</v>
      </c>
    </row>
    <row r="43" spans="1:29" ht="15" customHeight="1" x14ac:dyDescent="0.2">
      <c r="A43" s="394">
        <v>360870005</v>
      </c>
      <c r="B43" s="393">
        <v>44201</v>
      </c>
      <c r="C43" s="393">
        <v>1</v>
      </c>
      <c r="D43" s="393">
        <v>0</v>
      </c>
      <c r="E43" s="393" t="s">
        <v>261</v>
      </c>
      <c r="F43" s="393">
        <v>2015</v>
      </c>
      <c r="G43" s="393">
        <v>7</v>
      </c>
      <c r="H43" s="393">
        <v>2</v>
      </c>
      <c r="I43" s="393">
        <v>43</v>
      </c>
      <c r="J43" s="393">
        <v>35620</v>
      </c>
      <c r="K43" s="393">
        <v>5601</v>
      </c>
      <c r="L43" s="393">
        <v>0</v>
      </c>
      <c r="M43" s="393" t="s">
        <v>271</v>
      </c>
      <c r="N43" s="393">
        <v>41.182079999999999</v>
      </c>
      <c r="O43" s="393">
        <v>-74.028189999999995</v>
      </c>
      <c r="P43" s="393">
        <v>8704</v>
      </c>
      <c r="Q43" s="393">
        <v>100</v>
      </c>
      <c r="R43" s="393">
        <v>8.3000000000000004E-2</v>
      </c>
      <c r="S43" s="393">
        <v>7.9000000000000001E-2</v>
      </c>
      <c r="T43" s="393">
        <v>7.8E-2</v>
      </c>
      <c r="U43" s="393">
        <v>7.6999999999999999E-2</v>
      </c>
      <c r="V43" s="393">
        <v>4</v>
      </c>
      <c r="W43" s="393">
        <v>1</v>
      </c>
      <c r="X43" s="393">
        <v>0</v>
      </c>
      <c r="Y43" s="393" t="s">
        <v>263</v>
      </c>
      <c r="Z43" s="393">
        <v>47</v>
      </c>
      <c r="AA43" s="393">
        <v>768</v>
      </c>
      <c r="AB43" s="393">
        <v>214</v>
      </c>
      <c r="AC43" s="393">
        <v>214</v>
      </c>
    </row>
    <row r="44" spans="1:29" ht="15" customHeight="1" x14ac:dyDescent="0.2">
      <c r="A44" s="394">
        <v>360870005</v>
      </c>
      <c r="B44" s="393">
        <v>44201</v>
      </c>
      <c r="C44" s="393">
        <v>1</v>
      </c>
      <c r="D44" s="393">
        <v>0</v>
      </c>
      <c r="E44" s="393" t="s">
        <v>261</v>
      </c>
      <c r="F44" s="393">
        <v>2016</v>
      </c>
      <c r="G44" s="393">
        <v>7</v>
      </c>
      <c r="H44" s="393">
        <v>2</v>
      </c>
      <c r="I44" s="393">
        <v>43</v>
      </c>
      <c r="J44" s="393">
        <v>35620</v>
      </c>
      <c r="K44" s="393">
        <v>5601</v>
      </c>
      <c r="L44" s="393">
        <v>0</v>
      </c>
      <c r="M44" s="393" t="s">
        <v>271</v>
      </c>
      <c r="N44" s="393">
        <v>41.182079999999999</v>
      </c>
      <c r="O44" s="393">
        <v>-74.028189999999995</v>
      </c>
      <c r="P44" s="393">
        <v>8681</v>
      </c>
      <c r="Q44" s="393">
        <v>98</v>
      </c>
      <c r="R44" s="393">
        <v>8.1000000000000003E-2</v>
      </c>
      <c r="S44" s="393">
        <v>7.8E-2</v>
      </c>
      <c r="T44" s="393">
        <v>7.5999999999999998E-2</v>
      </c>
      <c r="U44" s="393">
        <v>7.2999999999999995E-2</v>
      </c>
      <c r="V44" s="393">
        <v>3</v>
      </c>
      <c r="W44" s="393">
        <v>1</v>
      </c>
      <c r="X44" s="393">
        <v>0</v>
      </c>
      <c r="Y44" s="393" t="s">
        <v>263</v>
      </c>
      <c r="Z44" s="393">
        <v>87</v>
      </c>
      <c r="AA44" s="393">
        <v>768</v>
      </c>
      <c r="AB44" s="393">
        <v>209</v>
      </c>
      <c r="AC44" s="393">
        <v>214</v>
      </c>
    </row>
    <row r="45" spans="1:29" ht="15" customHeight="1" x14ac:dyDescent="0.2">
      <c r="A45" s="394">
        <v>360870005</v>
      </c>
      <c r="B45" s="393">
        <v>44201</v>
      </c>
      <c r="C45" s="393">
        <v>1</v>
      </c>
      <c r="D45" s="393">
        <v>0</v>
      </c>
      <c r="E45" s="393" t="s">
        <v>261</v>
      </c>
      <c r="F45" s="393">
        <v>2017</v>
      </c>
      <c r="G45" s="393">
        <v>7</v>
      </c>
      <c r="H45" s="393">
        <v>2</v>
      </c>
      <c r="I45" s="393">
        <v>43</v>
      </c>
      <c r="J45" s="393">
        <v>35620</v>
      </c>
      <c r="K45" s="393">
        <v>5601</v>
      </c>
      <c r="L45" s="393">
        <v>0</v>
      </c>
      <c r="M45" s="393" t="s">
        <v>271</v>
      </c>
      <c r="N45" s="393">
        <v>41.182079999999999</v>
      </c>
      <c r="O45" s="393">
        <v>-74.028189999999995</v>
      </c>
      <c r="P45" s="393">
        <v>8730</v>
      </c>
      <c r="Q45" s="393">
        <v>100</v>
      </c>
      <c r="R45" s="393">
        <v>7.1999999999999995E-2</v>
      </c>
      <c r="S45" s="393">
        <v>7.0000000000000007E-2</v>
      </c>
      <c r="T45" s="393">
        <v>6.7000000000000004E-2</v>
      </c>
      <c r="U45" s="393">
        <v>6.6000000000000003E-2</v>
      </c>
      <c r="V45" s="393">
        <v>0</v>
      </c>
      <c r="W45" s="393">
        <v>1</v>
      </c>
      <c r="X45" s="393">
        <v>0</v>
      </c>
      <c r="Y45" s="393" t="s">
        <v>263</v>
      </c>
      <c r="Z45" s="393">
        <v>87</v>
      </c>
      <c r="AA45" s="393">
        <v>768</v>
      </c>
      <c r="AB45" s="393">
        <v>245</v>
      </c>
      <c r="AC45" s="393">
        <v>245</v>
      </c>
    </row>
    <row r="46" spans="1:29" ht="15" customHeight="1" x14ac:dyDescent="0.2">
      <c r="A46" s="394">
        <v>360870005</v>
      </c>
      <c r="B46" s="393">
        <v>44201</v>
      </c>
      <c r="C46" s="393">
        <v>1</v>
      </c>
      <c r="D46" s="393">
        <v>0</v>
      </c>
      <c r="E46" s="393" t="s">
        <v>261</v>
      </c>
      <c r="F46" s="393">
        <v>2018</v>
      </c>
      <c r="G46" s="393">
        <v>7</v>
      </c>
      <c r="H46" s="393">
        <v>2</v>
      </c>
      <c r="I46" s="393">
        <v>43</v>
      </c>
      <c r="J46" s="393">
        <v>35620</v>
      </c>
      <c r="K46" s="393">
        <v>5601</v>
      </c>
      <c r="L46" s="393">
        <v>0</v>
      </c>
      <c r="M46" s="393" t="s">
        <v>271</v>
      </c>
      <c r="N46" s="393">
        <v>41.182079999999999</v>
      </c>
      <c r="O46" s="393">
        <v>-74.028189999999995</v>
      </c>
      <c r="P46" s="393">
        <v>8711</v>
      </c>
      <c r="Q46" s="393">
        <v>100</v>
      </c>
      <c r="R46" s="393">
        <v>0.115</v>
      </c>
      <c r="S46" s="393">
        <v>7.2999999999999995E-2</v>
      </c>
      <c r="T46" s="393">
        <v>7.1999999999999995E-2</v>
      </c>
      <c r="U46" s="393">
        <v>7.1999999999999995E-2</v>
      </c>
      <c r="V46" s="393">
        <v>1</v>
      </c>
      <c r="W46" s="393">
        <v>1</v>
      </c>
      <c r="X46" s="393">
        <v>0</v>
      </c>
      <c r="Z46" s="393">
        <v>87</v>
      </c>
      <c r="AA46" s="393">
        <v>768</v>
      </c>
      <c r="AB46" s="393">
        <v>244</v>
      </c>
      <c r="AC46" s="393">
        <v>245</v>
      </c>
    </row>
    <row r="47" spans="1:29" ht="15" customHeight="1" x14ac:dyDescent="0.2">
      <c r="A47" s="394">
        <v>360050133</v>
      </c>
      <c r="B47" s="393">
        <v>44201</v>
      </c>
      <c r="C47" s="393">
        <v>1</v>
      </c>
      <c r="D47" s="393">
        <v>0</v>
      </c>
      <c r="E47" s="393" t="s">
        <v>261</v>
      </c>
      <c r="F47" s="393">
        <v>2010</v>
      </c>
      <c r="G47" s="393">
        <v>7</v>
      </c>
      <c r="H47" s="393">
        <v>2</v>
      </c>
      <c r="I47" s="393">
        <v>43</v>
      </c>
      <c r="J47" s="393">
        <v>35620</v>
      </c>
      <c r="K47" s="393">
        <v>5601</v>
      </c>
      <c r="L47" s="393">
        <v>51000</v>
      </c>
      <c r="M47" s="393" t="s">
        <v>272</v>
      </c>
      <c r="N47" s="393">
        <v>40.867899999999999</v>
      </c>
      <c r="O47" s="393">
        <v>-73.87809</v>
      </c>
      <c r="P47" s="393">
        <v>8693</v>
      </c>
      <c r="Q47" s="393">
        <v>99</v>
      </c>
      <c r="R47" s="393">
        <v>8.1000000000000003E-2</v>
      </c>
      <c r="S47" s="393">
        <v>7.4999999999999997E-2</v>
      </c>
      <c r="T47" s="393">
        <v>7.4999999999999997E-2</v>
      </c>
      <c r="U47" s="393">
        <v>7.2999999999999995E-2</v>
      </c>
      <c r="V47" s="393">
        <v>1</v>
      </c>
      <c r="W47" s="393">
        <v>1</v>
      </c>
      <c r="X47" s="393">
        <v>0</v>
      </c>
      <c r="Z47" s="393">
        <v>47</v>
      </c>
      <c r="AA47" s="393">
        <v>768</v>
      </c>
      <c r="AB47" s="393">
        <v>212</v>
      </c>
      <c r="AC47" s="393">
        <v>214</v>
      </c>
    </row>
    <row r="48" spans="1:29" ht="15" customHeight="1" x14ac:dyDescent="0.2">
      <c r="A48" s="394">
        <v>360050133</v>
      </c>
      <c r="B48" s="393">
        <v>44201</v>
      </c>
      <c r="C48" s="393">
        <v>1</v>
      </c>
      <c r="D48" s="393">
        <v>0</v>
      </c>
      <c r="E48" s="393" t="s">
        <v>261</v>
      </c>
      <c r="F48" s="393">
        <v>2011</v>
      </c>
      <c r="G48" s="393">
        <v>7</v>
      </c>
      <c r="H48" s="393">
        <v>2</v>
      </c>
      <c r="I48" s="393">
        <v>43</v>
      </c>
      <c r="J48" s="393">
        <v>35620</v>
      </c>
      <c r="K48" s="393">
        <v>5601</v>
      </c>
      <c r="L48" s="393">
        <v>51000</v>
      </c>
      <c r="M48" s="393" t="s">
        <v>272</v>
      </c>
      <c r="N48" s="393">
        <v>40.867899999999999</v>
      </c>
      <c r="O48" s="393">
        <v>-73.87809</v>
      </c>
      <c r="P48" s="393">
        <v>8746</v>
      </c>
      <c r="Q48" s="393">
        <v>100</v>
      </c>
      <c r="R48" s="393">
        <v>0.09</v>
      </c>
      <c r="S48" s="393">
        <v>7.9000000000000001E-2</v>
      </c>
      <c r="T48" s="393">
        <v>7.9000000000000001E-2</v>
      </c>
      <c r="U48" s="393">
        <v>7.9000000000000001E-2</v>
      </c>
      <c r="V48" s="393">
        <v>5</v>
      </c>
      <c r="W48" s="393">
        <v>1</v>
      </c>
      <c r="X48" s="393">
        <v>0</v>
      </c>
      <c r="Z48" s="393">
        <v>47</v>
      </c>
      <c r="AA48" s="393">
        <v>768</v>
      </c>
      <c r="AB48" s="393">
        <v>213</v>
      </c>
      <c r="AC48" s="393">
        <v>214</v>
      </c>
    </row>
    <row r="49" spans="1:29" ht="15" customHeight="1" x14ac:dyDescent="0.2">
      <c r="A49" s="394">
        <v>360050133</v>
      </c>
      <c r="B49" s="393">
        <v>44201</v>
      </c>
      <c r="C49" s="393">
        <v>1</v>
      </c>
      <c r="D49" s="393">
        <v>0</v>
      </c>
      <c r="E49" s="393" t="s">
        <v>261</v>
      </c>
      <c r="F49" s="393">
        <v>2012</v>
      </c>
      <c r="G49" s="393">
        <v>7</v>
      </c>
      <c r="H49" s="393">
        <v>2</v>
      </c>
      <c r="I49" s="393">
        <v>43</v>
      </c>
      <c r="J49" s="393">
        <v>35620</v>
      </c>
      <c r="K49" s="393">
        <v>5601</v>
      </c>
      <c r="L49" s="393">
        <v>51000</v>
      </c>
      <c r="M49" s="393" t="s">
        <v>272</v>
      </c>
      <c r="N49" s="393">
        <v>40.867899999999999</v>
      </c>
      <c r="O49" s="393">
        <v>-73.87809</v>
      </c>
      <c r="P49" s="393">
        <v>8779</v>
      </c>
      <c r="Q49" s="393">
        <v>100</v>
      </c>
      <c r="R49" s="393">
        <v>0.08</v>
      </c>
      <c r="S49" s="393">
        <v>7.8E-2</v>
      </c>
      <c r="T49" s="393">
        <v>7.6999999999999999E-2</v>
      </c>
      <c r="U49" s="393">
        <v>7.5999999999999998E-2</v>
      </c>
      <c r="V49" s="393">
        <v>4</v>
      </c>
      <c r="W49" s="393">
        <v>1</v>
      </c>
      <c r="X49" s="393">
        <v>0</v>
      </c>
      <c r="Y49" s="393" t="s">
        <v>263</v>
      </c>
      <c r="Z49" s="393">
        <v>47</v>
      </c>
      <c r="AA49" s="393">
        <v>768</v>
      </c>
      <c r="AB49" s="393">
        <v>214</v>
      </c>
      <c r="AC49" s="393">
        <v>214</v>
      </c>
    </row>
    <row r="50" spans="1:29" ht="15" customHeight="1" x14ac:dyDescent="0.2">
      <c r="A50" s="394">
        <v>360050133</v>
      </c>
      <c r="B50" s="393">
        <v>44201</v>
      </c>
      <c r="C50" s="393">
        <v>1</v>
      </c>
      <c r="D50" s="393">
        <v>0</v>
      </c>
      <c r="E50" s="393" t="s">
        <v>261</v>
      </c>
      <c r="F50" s="393">
        <v>2013</v>
      </c>
      <c r="G50" s="393">
        <v>7</v>
      </c>
      <c r="H50" s="393">
        <v>2</v>
      </c>
      <c r="I50" s="393">
        <v>43</v>
      </c>
      <c r="J50" s="393">
        <v>35620</v>
      </c>
      <c r="K50" s="393">
        <v>5601</v>
      </c>
      <c r="L50" s="393">
        <v>51000</v>
      </c>
      <c r="M50" s="393" t="s">
        <v>272</v>
      </c>
      <c r="N50" s="393">
        <v>40.867899999999999</v>
      </c>
      <c r="O50" s="393">
        <v>-73.87809</v>
      </c>
      <c r="P50" s="393">
        <v>8697</v>
      </c>
      <c r="Q50" s="393">
        <v>100</v>
      </c>
      <c r="R50" s="393">
        <v>7.5999999999999998E-2</v>
      </c>
      <c r="S50" s="393">
        <v>7.1999999999999995E-2</v>
      </c>
      <c r="T50" s="393">
        <v>7.0000000000000007E-2</v>
      </c>
      <c r="U50" s="393">
        <v>6.8000000000000005E-2</v>
      </c>
      <c r="V50" s="393">
        <v>1</v>
      </c>
      <c r="W50" s="393">
        <v>1</v>
      </c>
      <c r="X50" s="393">
        <v>0</v>
      </c>
      <c r="Y50" s="393" t="s">
        <v>263</v>
      </c>
      <c r="Z50" s="393">
        <v>47</v>
      </c>
      <c r="AA50" s="393">
        <v>768</v>
      </c>
      <c r="AB50" s="393">
        <v>213</v>
      </c>
      <c r="AC50" s="393">
        <v>214</v>
      </c>
    </row>
    <row r="51" spans="1:29" ht="15" customHeight="1" x14ac:dyDescent="0.2">
      <c r="A51" s="394">
        <v>360050133</v>
      </c>
      <c r="B51" s="393">
        <v>44201</v>
      </c>
      <c r="C51" s="393">
        <v>1</v>
      </c>
      <c r="D51" s="393">
        <v>0</v>
      </c>
      <c r="E51" s="393" t="s">
        <v>261</v>
      </c>
      <c r="F51" s="393">
        <v>2014</v>
      </c>
      <c r="G51" s="393">
        <v>7</v>
      </c>
      <c r="H51" s="393">
        <v>2</v>
      </c>
      <c r="I51" s="393">
        <v>43</v>
      </c>
      <c r="J51" s="393">
        <v>35620</v>
      </c>
      <c r="K51" s="393">
        <v>5601</v>
      </c>
      <c r="L51" s="393">
        <v>51000</v>
      </c>
      <c r="M51" s="393" t="s">
        <v>272</v>
      </c>
      <c r="N51" s="393">
        <v>40.867899999999999</v>
      </c>
      <c r="O51" s="393">
        <v>-73.87809</v>
      </c>
      <c r="P51" s="393">
        <v>8677</v>
      </c>
      <c r="Q51" s="393">
        <v>100</v>
      </c>
      <c r="R51" s="393">
        <v>0.08</v>
      </c>
      <c r="S51" s="393">
        <v>7.6999999999999999E-2</v>
      </c>
      <c r="T51" s="393">
        <v>7.1999999999999995E-2</v>
      </c>
      <c r="U51" s="393">
        <v>7.0000000000000007E-2</v>
      </c>
      <c r="V51" s="393">
        <v>2</v>
      </c>
      <c r="W51" s="393">
        <v>1</v>
      </c>
      <c r="X51" s="393">
        <v>0</v>
      </c>
      <c r="Y51" s="393" t="s">
        <v>263</v>
      </c>
      <c r="Z51" s="393">
        <v>47</v>
      </c>
      <c r="AA51" s="393">
        <v>768</v>
      </c>
      <c r="AB51" s="393">
        <v>214</v>
      </c>
      <c r="AC51" s="393">
        <v>214</v>
      </c>
    </row>
    <row r="52" spans="1:29" ht="15" customHeight="1" x14ac:dyDescent="0.2">
      <c r="A52" s="394">
        <v>360050133</v>
      </c>
      <c r="B52" s="393">
        <v>44201</v>
      </c>
      <c r="C52" s="393">
        <v>1</v>
      </c>
      <c r="D52" s="393">
        <v>0</v>
      </c>
      <c r="E52" s="393" t="s">
        <v>261</v>
      </c>
      <c r="F52" s="393">
        <v>2015</v>
      </c>
      <c r="G52" s="393">
        <v>7</v>
      </c>
      <c r="H52" s="393">
        <v>2</v>
      </c>
      <c r="I52" s="393">
        <v>43</v>
      </c>
      <c r="J52" s="393">
        <v>35620</v>
      </c>
      <c r="K52" s="393">
        <v>5601</v>
      </c>
      <c r="L52" s="393">
        <v>51000</v>
      </c>
      <c r="M52" s="393" t="s">
        <v>272</v>
      </c>
      <c r="N52" s="393">
        <v>40.867899999999999</v>
      </c>
      <c r="O52" s="393">
        <v>-73.87809</v>
      </c>
      <c r="P52" s="393">
        <v>8682</v>
      </c>
      <c r="Q52" s="393">
        <v>100</v>
      </c>
      <c r="R52" s="393">
        <v>8.1000000000000003E-2</v>
      </c>
      <c r="S52" s="393">
        <v>7.4999999999999997E-2</v>
      </c>
      <c r="T52" s="393">
        <v>7.3999999999999996E-2</v>
      </c>
      <c r="U52" s="393">
        <v>7.1999999999999995E-2</v>
      </c>
      <c r="V52" s="393">
        <v>1</v>
      </c>
      <c r="W52" s="393">
        <v>1</v>
      </c>
      <c r="X52" s="393">
        <v>0</v>
      </c>
      <c r="Y52" s="393" t="s">
        <v>263</v>
      </c>
      <c r="Z52" s="393">
        <v>47</v>
      </c>
      <c r="AA52" s="393">
        <v>768</v>
      </c>
      <c r="AB52" s="393">
        <v>213</v>
      </c>
      <c r="AC52" s="393">
        <v>214</v>
      </c>
    </row>
    <row r="53" spans="1:29" ht="15" customHeight="1" x14ac:dyDescent="0.2">
      <c r="A53" s="394">
        <v>360050133</v>
      </c>
      <c r="B53" s="393">
        <v>44201</v>
      </c>
      <c r="C53" s="393">
        <v>1</v>
      </c>
      <c r="D53" s="393">
        <v>0</v>
      </c>
      <c r="E53" s="393" t="s">
        <v>261</v>
      </c>
      <c r="F53" s="393">
        <v>2016</v>
      </c>
      <c r="G53" s="393">
        <v>7</v>
      </c>
      <c r="H53" s="393">
        <v>2</v>
      </c>
      <c r="I53" s="393">
        <v>43</v>
      </c>
      <c r="J53" s="393">
        <v>35620</v>
      </c>
      <c r="K53" s="393">
        <v>5601</v>
      </c>
      <c r="L53" s="393">
        <v>51000</v>
      </c>
      <c r="M53" s="393" t="s">
        <v>272</v>
      </c>
      <c r="N53" s="393">
        <v>40.867899999999999</v>
      </c>
      <c r="O53" s="393">
        <v>-73.87809</v>
      </c>
      <c r="P53" s="393">
        <v>8712</v>
      </c>
      <c r="Q53" s="393">
        <v>100</v>
      </c>
      <c r="R53" s="393">
        <v>7.9000000000000001E-2</v>
      </c>
      <c r="S53" s="393">
        <v>7.1999999999999995E-2</v>
      </c>
      <c r="T53" s="393">
        <v>7.0999999999999994E-2</v>
      </c>
      <c r="U53" s="393">
        <v>7.0000000000000007E-2</v>
      </c>
      <c r="V53" s="393">
        <v>1</v>
      </c>
      <c r="W53" s="393">
        <v>1</v>
      </c>
      <c r="X53" s="393">
        <v>0</v>
      </c>
      <c r="Y53" s="393" t="s">
        <v>263</v>
      </c>
      <c r="Z53" s="393">
        <v>87</v>
      </c>
      <c r="AA53" s="393">
        <v>768</v>
      </c>
      <c r="AB53" s="393">
        <v>213</v>
      </c>
      <c r="AC53" s="393">
        <v>214</v>
      </c>
    </row>
    <row r="54" spans="1:29" ht="15" customHeight="1" x14ac:dyDescent="0.2">
      <c r="A54" s="394">
        <v>360050133</v>
      </c>
      <c r="B54" s="393">
        <v>44201</v>
      </c>
      <c r="C54" s="393">
        <v>1</v>
      </c>
      <c r="D54" s="393">
        <v>0</v>
      </c>
      <c r="E54" s="393" t="s">
        <v>261</v>
      </c>
      <c r="F54" s="393">
        <v>2017</v>
      </c>
      <c r="G54" s="393">
        <v>7</v>
      </c>
      <c r="H54" s="393">
        <v>2</v>
      </c>
      <c r="I54" s="393">
        <v>43</v>
      </c>
      <c r="J54" s="393">
        <v>35620</v>
      </c>
      <c r="K54" s="393">
        <v>5601</v>
      </c>
      <c r="L54" s="393">
        <v>51000</v>
      </c>
      <c r="M54" s="393" t="s">
        <v>272</v>
      </c>
      <c r="N54" s="393">
        <v>40.867899999999999</v>
      </c>
      <c r="O54" s="393">
        <v>-73.87809</v>
      </c>
      <c r="P54" s="393">
        <v>8666</v>
      </c>
      <c r="Q54" s="393">
        <v>99</v>
      </c>
      <c r="R54" s="393">
        <v>7.9000000000000001E-2</v>
      </c>
      <c r="S54" s="393">
        <v>7.6999999999999999E-2</v>
      </c>
      <c r="T54" s="393">
        <v>7.0000000000000007E-2</v>
      </c>
      <c r="U54" s="393">
        <v>6.9000000000000006E-2</v>
      </c>
      <c r="V54" s="393">
        <v>2</v>
      </c>
      <c r="W54" s="393">
        <v>1</v>
      </c>
      <c r="X54" s="393">
        <v>0</v>
      </c>
      <c r="Y54" s="393" t="s">
        <v>263</v>
      </c>
      <c r="Z54" s="393">
        <v>87</v>
      </c>
      <c r="AA54" s="393">
        <v>768</v>
      </c>
      <c r="AB54" s="393">
        <v>242</v>
      </c>
      <c r="AC54" s="393">
        <v>245</v>
      </c>
    </row>
    <row r="55" spans="1:29" ht="15" customHeight="1" x14ac:dyDescent="0.2">
      <c r="A55" s="394">
        <v>360050133</v>
      </c>
      <c r="B55" s="393">
        <v>44201</v>
      </c>
      <c r="C55" s="393">
        <v>1</v>
      </c>
      <c r="D55" s="393">
        <v>0</v>
      </c>
      <c r="E55" s="393" t="s">
        <v>261</v>
      </c>
      <c r="F55" s="393">
        <v>2018</v>
      </c>
      <c r="G55" s="393">
        <v>7</v>
      </c>
      <c r="H55" s="393">
        <v>2</v>
      </c>
      <c r="I55" s="393">
        <v>43</v>
      </c>
      <c r="J55" s="393">
        <v>35620</v>
      </c>
      <c r="K55" s="393">
        <v>5601</v>
      </c>
      <c r="L55" s="393">
        <v>51000</v>
      </c>
      <c r="M55" s="393" t="s">
        <v>272</v>
      </c>
      <c r="N55" s="393">
        <v>40.867899999999999</v>
      </c>
      <c r="O55" s="393">
        <v>-73.87809</v>
      </c>
      <c r="P55" s="393">
        <v>8685</v>
      </c>
      <c r="Q55" s="393">
        <v>98</v>
      </c>
      <c r="R55" s="393">
        <v>8.5000000000000006E-2</v>
      </c>
      <c r="S55" s="393">
        <v>8.1000000000000003E-2</v>
      </c>
      <c r="T55" s="393">
        <v>7.9000000000000001E-2</v>
      </c>
      <c r="U55" s="393">
        <v>7.6999999999999999E-2</v>
      </c>
      <c r="V55" s="393">
        <v>4</v>
      </c>
      <c r="W55" s="393">
        <v>1</v>
      </c>
      <c r="X55" s="393">
        <v>0</v>
      </c>
      <c r="Z55" s="393">
        <v>87</v>
      </c>
      <c r="AA55" s="393">
        <v>768</v>
      </c>
      <c r="AB55" s="393">
        <v>241</v>
      </c>
      <c r="AC55" s="393">
        <v>245</v>
      </c>
    </row>
    <row r="56" spans="1:29" ht="15" customHeight="1" x14ac:dyDescent="0.2">
      <c r="A56" s="394">
        <v>340070002</v>
      </c>
      <c r="B56" s="393">
        <v>44201</v>
      </c>
      <c r="C56" s="393">
        <v>1</v>
      </c>
      <c r="D56" s="393">
        <v>0</v>
      </c>
      <c r="E56" s="393" t="s">
        <v>261</v>
      </c>
      <c r="F56" s="393">
        <v>2012</v>
      </c>
      <c r="G56" s="393">
        <v>7</v>
      </c>
      <c r="H56" s="393">
        <v>2</v>
      </c>
      <c r="I56" s="393">
        <v>45</v>
      </c>
      <c r="J56" s="393">
        <v>37980</v>
      </c>
      <c r="K56" s="393">
        <v>6160</v>
      </c>
      <c r="L56" s="393">
        <v>10000</v>
      </c>
      <c r="M56" s="393" t="s">
        <v>273</v>
      </c>
      <c r="N56" s="393">
        <v>39.934559</v>
      </c>
      <c r="O56" s="393">
        <v>-75.125219000000001</v>
      </c>
      <c r="P56" s="393">
        <v>6009</v>
      </c>
      <c r="Q56" s="393">
        <v>88</v>
      </c>
      <c r="R56" s="393">
        <v>9.1999999999999998E-2</v>
      </c>
      <c r="S56" s="393">
        <v>0.09</v>
      </c>
      <c r="T56" s="393">
        <v>8.6999999999999994E-2</v>
      </c>
      <c r="U56" s="393">
        <v>8.5999999999999993E-2</v>
      </c>
      <c r="V56" s="393">
        <v>19</v>
      </c>
      <c r="W56" s="393">
        <v>1</v>
      </c>
      <c r="X56" s="393">
        <v>0</v>
      </c>
      <c r="Y56" s="393" t="s">
        <v>263</v>
      </c>
      <c r="Z56" s="393">
        <v>47</v>
      </c>
      <c r="AA56" s="393">
        <v>764</v>
      </c>
      <c r="AB56" s="393">
        <v>188</v>
      </c>
      <c r="AC56" s="393">
        <v>214</v>
      </c>
    </row>
    <row r="57" spans="1:29" ht="15" customHeight="1" x14ac:dyDescent="0.2">
      <c r="A57" s="394">
        <v>340070002</v>
      </c>
      <c r="B57" s="393">
        <v>44201</v>
      </c>
      <c r="C57" s="393">
        <v>1</v>
      </c>
      <c r="D57" s="393">
        <v>0</v>
      </c>
      <c r="E57" s="393" t="s">
        <v>261</v>
      </c>
      <c r="F57" s="393">
        <v>2013</v>
      </c>
      <c r="G57" s="393">
        <v>7</v>
      </c>
      <c r="H57" s="393">
        <v>2</v>
      </c>
      <c r="I57" s="393">
        <v>45</v>
      </c>
      <c r="J57" s="393">
        <v>37980</v>
      </c>
      <c r="K57" s="393">
        <v>6160</v>
      </c>
      <c r="L57" s="393">
        <v>10000</v>
      </c>
      <c r="M57" s="393" t="s">
        <v>273</v>
      </c>
      <c r="N57" s="393">
        <v>39.934559</v>
      </c>
      <c r="O57" s="393">
        <v>-75.125219000000001</v>
      </c>
      <c r="P57" s="393">
        <v>8740</v>
      </c>
      <c r="Q57" s="393">
        <v>100</v>
      </c>
      <c r="R57" s="393">
        <v>7.1999999999999995E-2</v>
      </c>
      <c r="S57" s="393">
        <v>7.0000000000000007E-2</v>
      </c>
      <c r="T57" s="393">
        <v>6.6000000000000003E-2</v>
      </c>
      <c r="U57" s="393">
        <v>6.5000000000000002E-2</v>
      </c>
      <c r="V57" s="393">
        <v>0</v>
      </c>
      <c r="W57" s="393">
        <v>1</v>
      </c>
      <c r="X57" s="393">
        <v>0</v>
      </c>
      <c r="Y57" s="393" t="s">
        <v>263</v>
      </c>
      <c r="Z57" s="393">
        <v>47</v>
      </c>
      <c r="AA57" s="393">
        <v>764</v>
      </c>
      <c r="AB57" s="393">
        <v>214</v>
      </c>
      <c r="AC57" s="393">
        <v>214</v>
      </c>
    </row>
    <row r="58" spans="1:29" ht="15" customHeight="1" x14ac:dyDescent="0.2">
      <c r="A58" s="394">
        <v>340070002</v>
      </c>
      <c r="B58" s="393">
        <v>44201</v>
      </c>
      <c r="C58" s="393">
        <v>1</v>
      </c>
      <c r="D58" s="393">
        <v>0</v>
      </c>
      <c r="E58" s="393" t="s">
        <v>261</v>
      </c>
      <c r="F58" s="393">
        <v>2014</v>
      </c>
      <c r="G58" s="393">
        <v>7</v>
      </c>
      <c r="H58" s="393">
        <v>2</v>
      </c>
      <c r="I58" s="393">
        <v>45</v>
      </c>
      <c r="J58" s="393">
        <v>37980</v>
      </c>
      <c r="K58" s="393">
        <v>6160</v>
      </c>
      <c r="L58" s="393">
        <v>10000</v>
      </c>
      <c r="M58" s="393" t="s">
        <v>273</v>
      </c>
      <c r="N58" s="393">
        <v>39.934559</v>
      </c>
      <c r="O58" s="393">
        <v>-75.125219000000001</v>
      </c>
      <c r="P58" s="393">
        <v>8735</v>
      </c>
      <c r="Q58" s="393">
        <v>100</v>
      </c>
      <c r="R58" s="393">
        <v>7.4999999999999997E-2</v>
      </c>
      <c r="S58" s="393">
        <v>7.3999999999999996E-2</v>
      </c>
      <c r="T58" s="393">
        <v>6.8000000000000005E-2</v>
      </c>
      <c r="U58" s="393">
        <v>6.8000000000000005E-2</v>
      </c>
      <c r="V58" s="393">
        <v>0</v>
      </c>
      <c r="W58" s="393">
        <v>1</v>
      </c>
      <c r="X58" s="393">
        <v>0</v>
      </c>
      <c r="Y58" s="393" t="s">
        <v>263</v>
      </c>
      <c r="Z58" s="393">
        <v>47</v>
      </c>
      <c r="AA58" s="393">
        <v>764</v>
      </c>
      <c r="AB58" s="393">
        <v>213</v>
      </c>
      <c r="AC58" s="393">
        <v>214</v>
      </c>
    </row>
    <row r="59" spans="1:29" ht="15" customHeight="1" x14ac:dyDescent="0.2">
      <c r="A59" s="394">
        <v>340070002</v>
      </c>
      <c r="B59" s="393">
        <v>44201</v>
      </c>
      <c r="C59" s="393">
        <v>1</v>
      </c>
      <c r="D59" s="393">
        <v>5</v>
      </c>
      <c r="E59" s="393" t="s">
        <v>261</v>
      </c>
      <c r="F59" s="393">
        <v>2015</v>
      </c>
      <c r="G59" s="393">
        <v>7</v>
      </c>
      <c r="H59" s="393">
        <v>2</v>
      </c>
      <c r="I59" s="393">
        <v>45</v>
      </c>
      <c r="J59" s="393">
        <v>37980</v>
      </c>
      <c r="K59" s="393">
        <v>6160</v>
      </c>
      <c r="L59" s="393">
        <v>10000</v>
      </c>
      <c r="M59" s="393" t="s">
        <v>273</v>
      </c>
      <c r="N59" s="393">
        <v>39.934559</v>
      </c>
      <c r="O59" s="393">
        <v>-75.125219000000001</v>
      </c>
      <c r="P59" s="393">
        <v>8748</v>
      </c>
      <c r="Q59" s="393">
        <v>100</v>
      </c>
      <c r="R59" s="393">
        <v>0.09</v>
      </c>
      <c r="S59" s="393">
        <v>8.3000000000000004E-2</v>
      </c>
      <c r="T59" s="393">
        <v>8.1000000000000003E-2</v>
      </c>
      <c r="U59" s="393">
        <v>7.9000000000000001E-2</v>
      </c>
      <c r="V59" s="393">
        <v>10</v>
      </c>
      <c r="W59" s="393">
        <v>1</v>
      </c>
      <c r="X59" s="393">
        <v>0</v>
      </c>
      <c r="Y59" s="393" t="s">
        <v>263</v>
      </c>
      <c r="Z59" s="393">
        <v>47</v>
      </c>
      <c r="AA59" s="393">
        <v>764</v>
      </c>
      <c r="AB59" s="393">
        <v>214</v>
      </c>
      <c r="AC59" s="393">
        <v>214</v>
      </c>
    </row>
    <row r="60" spans="1:29" ht="15" customHeight="1" x14ac:dyDescent="0.2">
      <c r="A60" s="394">
        <v>340070002</v>
      </c>
      <c r="B60" s="393">
        <v>44201</v>
      </c>
      <c r="C60" s="393">
        <v>1</v>
      </c>
      <c r="D60" s="393">
        <v>5</v>
      </c>
      <c r="E60" s="393" t="s">
        <v>261</v>
      </c>
      <c r="F60" s="393">
        <v>2016</v>
      </c>
      <c r="G60" s="393">
        <v>7</v>
      </c>
      <c r="H60" s="393">
        <v>2</v>
      </c>
      <c r="I60" s="393">
        <v>45</v>
      </c>
      <c r="J60" s="393">
        <v>37980</v>
      </c>
      <c r="K60" s="393">
        <v>6160</v>
      </c>
      <c r="L60" s="393">
        <v>10000</v>
      </c>
      <c r="M60" s="393" t="s">
        <v>273</v>
      </c>
      <c r="N60" s="393">
        <v>39.934559</v>
      </c>
      <c r="O60" s="393">
        <v>-75.125219000000001</v>
      </c>
      <c r="P60" s="393">
        <v>8653</v>
      </c>
      <c r="Q60" s="393">
        <v>99</v>
      </c>
      <c r="R60" s="393">
        <v>8.1000000000000003E-2</v>
      </c>
      <c r="S60" s="393">
        <v>7.8E-2</v>
      </c>
      <c r="T60" s="393">
        <v>7.8E-2</v>
      </c>
      <c r="U60" s="393">
        <v>7.5999999999999998E-2</v>
      </c>
      <c r="V60" s="393">
        <v>4</v>
      </c>
      <c r="W60" s="393">
        <v>1</v>
      </c>
      <c r="X60" s="393">
        <v>0</v>
      </c>
      <c r="Y60" s="393" t="s">
        <v>263</v>
      </c>
      <c r="Z60" s="393">
        <v>47</v>
      </c>
      <c r="AA60" s="393">
        <v>764</v>
      </c>
      <c r="AB60" s="393">
        <v>211</v>
      </c>
      <c r="AC60" s="393">
        <v>214</v>
      </c>
    </row>
    <row r="61" spans="1:29" ht="15" customHeight="1" x14ac:dyDescent="0.2">
      <c r="A61" s="394">
        <v>340070002</v>
      </c>
      <c r="B61" s="393">
        <v>44201</v>
      </c>
      <c r="C61" s="393">
        <v>1</v>
      </c>
      <c r="D61" s="393">
        <v>0</v>
      </c>
      <c r="E61" s="393" t="s">
        <v>261</v>
      </c>
      <c r="F61" s="393">
        <v>2017</v>
      </c>
      <c r="G61" s="393">
        <v>7</v>
      </c>
      <c r="H61" s="393">
        <v>2</v>
      </c>
      <c r="I61" s="393">
        <v>45</v>
      </c>
      <c r="J61" s="393">
        <v>37980</v>
      </c>
      <c r="K61" s="393">
        <v>6160</v>
      </c>
      <c r="L61" s="393">
        <v>10000</v>
      </c>
      <c r="M61" s="393" t="s">
        <v>273</v>
      </c>
      <c r="N61" s="393">
        <v>39.934559</v>
      </c>
      <c r="O61" s="393">
        <v>-75.125219000000001</v>
      </c>
      <c r="P61" s="393">
        <v>8688</v>
      </c>
      <c r="Q61" s="393">
        <v>98</v>
      </c>
      <c r="R61" s="393">
        <v>8.3000000000000004E-2</v>
      </c>
      <c r="S61" s="393">
        <v>7.9000000000000001E-2</v>
      </c>
      <c r="T61" s="393">
        <v>7.6999999999999999E-2</v>
      </c>
      <c r="U61" s="393">
        <v>7.5999999999999998E-2</v>
      </c>
      <c r="V61" s="393">
        <v>6</v>
      </c>
      <c r="W61" s="393">
        <v>1</v>
      </c>
      <c r="X61" s="393">
        <v>0</v>
      </c>
      <c r="Y61" s="393" t="s">
        <v>263</v>
      </c>
      <c r="Z61" s="393">
        <v>47</v>
      </c>
      <c r="AA61" s="393">
        <v>764</v>
      </c>
      <c r="AB61" s="393">
        <v>241</v>
      </c>
      <c r="AC61" s="393">
        <v>245</v>
      </c>
    </row>
    <row r="62" spans="1:29" ht="15" customHeight="1" x14ac:dyDescent="0.2">
      <c r="A62" s="394">
        <v>340070002</v>
      </c>
      <c r="B62" s="393">
        <v>44201</v>
      </c>
      <c r="C62" s="393">
        <v>1</v>
      </c>
      <c r="D62" s="393">
        <v>0</v>
      </c>
      <c r="E62" s="393" t="s">
        <v>261</v>
      </c>
      <c r="F62" s="393">
        <v>2018</v>
      </c>
      <c r="G62" s="393">
        <v>7</v>
      </c>
      <c r="H62" s="393">
        <v>2</v>
      </c>
      <c r="I62" s="393">
        <v>45</v>
      </c>
      <c r="J62" s="393">
        <v>37980</v>
      </c>
      <c r="K62" s="393">
        <v>6160</v>
      </c>
      <c r="L62" s="393">
        <v>10000</v>
      </c>
      <c r="M62" s="393" t="s">
        <v>273</v>
      </c>
      <c r="N62" s="393">
        <v>39.934559</v>
      </c>
      <c r="O62" s="393">
        <v>-75.125219000000001</v>
      </c>
      <c r="P62" s="393">
        <v>8637</v>
      </c>
      <c r="Q62" s="393">
        <v>99</v>
      </c>
      <c r="R62" s="393">
        <v>0.08</v>
      </c>
      <c r="S62" s="393">
        <v>7.5999999999999998E-2</v>
      </c>
      <c r="T62" s="393">
        <v>7.4999999999999997E-2</v>
      </c>
      <c r="U62" s="393">
        <v>7.4999999999999997E-2</v>
      </c>
      <c r="V62" s="393">
        <v>2</v>
      </c>
      <c r="W62" s="393">
        <v>1</v>
      </c>
      <c r="X62" s="393">
        <v>0</v>
      </c>
      <c r="Z62" s="393">
        <v>47</v>
      </c>
      <c r="AA62" s="393">
        <v>764</v>
      </c>
      <c r="AB62" s="393">
        <v>242</v>
      </c>
      <c r="AC62" s="393">
        <v>245</v>
      </c>
    </row>
    <row r="63" spans="1:29" ht="15" customHeight="1" x14ac:dyDescent="0.2">
      <c r="A63" s="394">
        <v>421010048</v>
      </c>
      <c r="B63" s="393">
        <v>44201</v>
      </c>
      <c r="C63" s="393">
        <v>1</v>
      </c>
      <c r="D63" s="393">
        <v>0</v>
      </c>
      <c r="E63" s="393" t="s">
        <v>261</v>
      </c>
      <c r="F63" s="393">
        <v>2013</v>
      </c>
      <c r="G63" s="393">
        <v>7</v>
      </c>
      <c r="H63" s="393">
        <v>3</v>
      </c>
      <c r="I63" s="393">
        <v>45</v>
      </c>
      <c r="J63" s="393">
        <v>37980</v>
      </c>
      <c r="K63" s="393">
        <v>6160</v>
      </c>
      <c r="L63" s="393">
        <v>60000</v>
      </c>
      <c r="M63" s="393" t="s">
        <v>274</v>
      </c>
      <c r="N63" s="393">
        <v>39.991388999999998</v>
      </c>
      <c r="O63" s="393">
        <v>-75.080832999999998</v>
      </c>
      <c r="P63" s="393">
        <v>1736</v>
      </c>
      <c r="Q63" s="393">
        <v>6</v>
      </c>
      <c r="R63" s="393">
        <v>0.04</v>
      </c>
      <c r="S63" s="393">
        <v>3.5999999999999997E-2</v>
      </c>
      <c r="T63" s="393">
        <v>3.5999999999999997E-2</v>
      </c>
      <c r="U63" s="393">
        <v>3.5000000000000003E-2</v>
      </c>
      <c r="V63" s="393">
        <v>0</v>
      </c>
      <c r="W63" s="393">
        <v>1</v>
      </c>
      <c r="X63" s="393">
        <v>0</v>
      </c>
      <c r="Y63" s="393" t="s">
        <v>266</v>
      </c>
      <c r="Z63" s="393">
        <v>87</v>
      </c>
      <c r="AA63" s="393">
        <v>861</v>
      </c>
      <c r="AB63" s="393">
        <v>12</v>
      </c>
      <c r="AC63" s="393">
        <v>214</v>
      </c>
    </row>
    <row r="64" spans="1:29" ht="15" customHeight="1" x14ac:dyDescent="0.2">
      <c r="A64" s="394">
        <v>421010048</v>
      </c>
      <c r="B64" s="393">
        <v>44201</v>
      </c>
      <c r="C64" s="393">
        <v>1</v>
      </c>
      <c r="D64" s="393">
        <v>0</v>
      </c>
      <c r="E64" s="393" t="s">
        <v>261</v>
      </c>
      <c r="F64" s="393">
        <v>2014</v>
      </c>
      <c r="G64" s="393">
        <v>7</v>
      </c>
      <c r="H64" s="393">
        <v>3</v>
      </c>
      <c r="I64" s="393">
        <v>45</v>
      </c>
      <c r="J64" s="393">
        <v>37980</v>
      </c>
      <c r="K64" s="393">
        <v>6160</v>
      </c>
      <c r="L64" s="393">
        <v>60000</v>
      </c>
      <c r="M64" s="393" t="s">
        <v>274</v>
      </c>
      <c r="N64" s="393">
        <v>39.991388999999998</v>
      </c>
      <c r="O64" s="393">
        <v>-75.080832999999998</v>
      </c>
      <c r="P64" s="393">
        <v>7065</v>
      </c>
      <c r="Q64" s="393">
        <v>76</v>
      </c>
      <c r="R64" s="393">
        <v>8.5999999999999993E-2</v>
      </c>
      <c r="S64" s="393">
        <v>7.9000000000000001E-2</v>
      </c>
      <c r="T64" s="393">
        <v>7.0000000000000007E-2</v>
      </c>
      <c r="U64" s="393">
        <v>6.8000000000000005E-2</v>
      </c>
      <c r="V64" s="393">
        <v>2</v>
      </c>
      <c r="W64" s="393">
        <v>1</v>
      </c>
      <c r="X64" s="393">
        <v>0</v>
      </c>
      <c r="Y64" s="393" t="s">
        <v>263</v>
      </c>
      <c r="Z64" s="393">
        <v>87</v>
      </c>
      <c r="AA64" s="393">
        <v>861</v>
      </c>
      <c r="AB64" s="393">
        <v>163</v>
      </c>
      <c r="AC64" s="393">
        <v>214</v>
      </c>
    </row>
    <row r="65" spans="1:29" ht="15" customHeight="1" x14ac:dyDescent="0.2">
      <c r="A65" s="394">
        <v>421010048</v>
      </c>
      <c r="B65" s="393">
        <v>44201</v>
      </c>
      <c r="C65" s="393">
        <v>1</v>
      </c>
      <c r="D65" s="393">
        <v>0</v>
      </c>
      <c r="E65" s="393" t="s">
        <v>261</v>
      </c>
      <c r="F65" s="393">
        <v>2015</v>
      </c>
      <c r="G65" s="393">
        <v>7</v>
      </c>
      <c r="H65" s="393">
        <v>3</v>
      </c>
      <c r="I65" s="393">
        <v>45</v>
      </c>
      <c r="J65" s="393">
        <v>37980</v>
      </c>
      <c r="K65" s="393">
        <v>6160</v>
      </c>
      <c r="L65" s="393">
        <v>60000</v>
      </c>
      <c r="M65" s="393" t="s">
        <v>274</v>
      </c>
      <c r="N65" s="393">
        <v>39.991388999999998</v>
      </c>
      <c r="O65" s="393">
        <v>-75.080832999999998</v>
      </c>
      <c r="P65" s="393">
        <v>8448</v>
      </c>
      <c r="Q65" s="393">
        <v>98</v>
      </c>
      <c r="R65" s="393">
        <v>0.09</v>
      </c>
      <c r="S65" s="393">
        <v>7.9000000000000001E-2</v>
      </c>
      <c r="T65" s="393">
        <v>7.8E-2</v>
      </c>
      <c r="U65" s="393">
        <v>7.8E-2</v>
      </c>
      <c r="V65" s="393">
        <v>6</v>
      </c>
      <c r="W65" s="393">
        <v>1</v>
      </c>
      <c r="X65" s="393">
        <v>0</v>
      </c>
      <c r="Y65" s="393" t="s">
        <v>263</v>
      </c>
      <c r="Z65" s="393">
        <v>87</v>
      </c>
      <c r="AA65" s="393">
        <v>861</v>
      </c>
      <c r="AB65" s="393">
        <v>209</v>
      </c>
      <c r="AC65" s="393">
        <v>214</v>
      </c>
    </row>
    <row r="66" spans="1:29" ht="15" customHeight="1" x14ac:dyDescent="0.2">
      <c r="A66" s="394">
        <v>421010048</v>
      </c>
      <c r="B66" s="393">
        <v>44201</v>
      </c>
      <c r="C66" s="393">
        <v>1</v>
      </c>
      <c r="D66" s="393">
        <v>5</v>
      </c>
      <c r="E66" s="393" t="s">
        <v>261</v>
      </c>
      <c r="F66" s="393">
        <v>2016</v>
      </c>
      <c r="G66" s="393">
        <v>7</v>
      </c>
      <c r="H66" s="393">
        <v>3</v>
      </c>
      <c r="I66" s="393">
        <v>45</v>
      </c>
      <c r="J66" s="393">
        <v>37980</v>
      </c>
      <c r="K66" s="393">
        <v>6160</v>
      </c>
      <c r="L66" s="393">
        <v>60000</v>
      </c>
      <c r="M66" s="393" t="s">
        <v>274</v>
      </c>
      <c r="N66" s="393">
        <v>39.991388999999998</v>
      </c>
      <c r="O66" s="393">
        <v>-75.080832999999998</v>
      </c>
      <c r="P66" s="393">
        <v>8684</v>
      </c>
      <c r="Q66" s="393">
        <v>99</v>
      </c>
      <c r="R66" s="393">
        <v>8.2000000000000003E-2</v>
      </c>
      <c r="S66" s="393">
        <v>7.8E-2</v>
      </c>
      <c r="T66" s="393">
        <v>7.6999999999999999E-2</v>
      </c>
      <c r="U66" s="393">
        <v>7.5999999999999998E-2</v>
      </c>
      <c r="V66" s="393">
        <v>4</v>
      </c>
      <c r="W66" s="393">
        <v>1</v>
      </c>
      <c r="X66" s="393">
        <v>0</v>
      </c>
      <c r="Y66" s="393" t="s">
        <v>263</v>
      </c>
      <c r="Z66" s="393">
        <v>87</v>
      </c>
      <c r="AA66" s="393">
        <v>861</v>
      </c>
      <c r="AB66" s="393">
        <v>211</v>
      </c>
      <c r="AC66" s="393">
        <v>214</v>
      </c>
    </row>
    <row r="67" spans="1:29" ht="15" customHeight="1" x14ac:dyDescent="0.2">
      <c r="A67" s="394">
        <v>421010048</v>
      </c>
      <c r="B67" s="393">
        <v>44201</v>
      </c>
      <c r="C67" s="393">
        <v>1</v>
      </c>
      <c r="D67" s="393">
        <v>0</v>
      </c>
      <c r="E67" s="393" t="s">
        <v>261</v>
      </c>
      <c r="F67" s="393">
        <v>2017</v>
      </c>
      <c r="G67" s="393">
        <v>7</v>
      </c>
      <c r="H67" s="393">
        <v>3</v>
      </c>
      <c r="I67" s="393">
        <v>45</v>
      </c>
      <c r="J67" s="393">
        <v>37980</v>
      </c>
      <c r="K67" s="393">
        <v>6160</v>
      </c>
      <c r="L67" s="393">
        <v>60000</v>
      </c>
      <c r="M67" s="393" t="s">
        <v>274</v>
      </c>
      <c r="N67" s="393">
        <v>39.991388999999998</v>
      </c>
      <c r="O67" s="393">
        <v>-75.080832999999998</v>
      </c>
      <c r="P67" s="393">
        <v>8282</v>
      </c>
      <c r="Q67" s="393">
        <v>93</v>
      </c>
      <c r="R67" s="393">
        <v>7.9000000000000001E-2</v>
      </c>
      <c r="S67" s="393">
        <v>7.6999999999999999E-2</v>
      </c>
      <c r="T67" s="393">
        <v>7.5999999999999998E-2</v>
      </c>
      <c r="U67" s="393">
        <v>7.5999999999999998E-2</v>
      </c>
      <c r="V67" s="393">
        <v>4</v>
      </c>
      <c r="W67" s="393">
        <v>1</v>
      </c>
      <c r="X67" s="393">
        <v>0</v>
      </c>
      <c r="Y67" s="393" t="s">
        <v>263</v>
      </c>
      <c r="Z67" s="393">
        <v>87</v>
      </c>
      <c r="AA67" s="393">
        <v>861</v>
      </c>
      <c r="AB67" s="393">
        <v>341</v>
      </c>
      <c r="AC67" s="393">
        <v>365</v>
      </c>
    </row>
    <row r="68" spans="1:29" ht="15" customHeight="1" x14ac:dyDescent="0.2">
      <c r="A68" s="394">
        <v>421010048</v>
      </c>
      <c r="B68" s="393">
        <v>44201</v>
      </c>
      <c r="C68" s="393">
        <v>1</v>
      </c>
      <c r="D68" s="393">
        <v>0</v>
      </c>
      <c r="E68" s="393" t="s">
        <v>261</v>
      </c>
      <c r="F68" s="393">
        <v>2018</v>
      </c>
      <c r="G68" s="393">
        <v>7</v>
      </c>
      <c r="H68" s="393">
        <v>3</v>
      </c>
      <c r="I68" s="393">
        <v>45</v>
      </c>
      <c r="J68" s="393">
        <v>37980</v>
      </c>
      <c r="K68" s="393">
        <v>6160</v>
      </c>
      <c r="L68" s="393">
        <v>60000</v>
      </c>
      <c r="M68" s="393" t="s">
        <v>274</v>
      </c>
      <c r="N68" s="393">
        <v>39.991388999999998</v>
      </c>
      <c r="O68" s="393">
        <v>-75.080832999999998</v>
      </c>
      <c r="P68" s="393">
        <v>8101</v>
      </c>
      <c r="Q68" s="393">
        <v>91</v>
      </c>
      <c r="R68" s="393">
        <v>8.1000000000000003E-2</v>
      </c>
      <c r="S68" s="393">
        <v>7.9000000000000001E-2</v>
      </c>
      <c r="T68" s="393">
        <v>7.9000000000000001E-2</v>
      </c>
      <c r="U68" s="393">
        <v>7.5999999999999998E-2</v>
      </c>
      <c r="V68" s="393">
        <v>4</v>
      </c>
      <c r="W68" s="393">
        <v>1</v>
      </c>
      <c r="X68" s="393">
        <v>0</v>
      </c>
      <c r="Z68" s="393">
        <v>87</v>
      </c>
      <c r="AA68" s="393">
        <v>861</v>
      </c>
      <c r="AB68" s="393">
        <v>332</v>
      </c>
      <c r="AC68" s="393">
        <v>365</v>
      </c>
    </row>
    <row r="69" spans="1:29" ht="15" customHeight="1" x14ac:dyDescent="0.2">
      <c r="A69" s="394">
        <v>340071001</v>
      </c>
      <c r="B69" s="393">
        <v>44201</v>
      </c>
      <c r="C69" s="393">
        <v>1</v>
      </c>
      <c r="D69" s="393">
        <v>0</v>
      </c>
      <c r="E69" s="393" t="s">
        <v>261</v>
      </c>
      <c r="F69" s="393">
        <v>2010</v>
      </c>
      <c r="G69" s="393">
        <v>7</v>
      </c>
      <c r="H69" s="393">
        <v>2</v>
      </c>
      <c r="I69" s="393">
        <v>45</v>
      </c>
      <c r="J69" s="393">
        <v>37980</v>
      </c>
      <c r="K69" s="393">
        <v>6160</v>
      </c>
      <c r="L69" s="393">
        <v>81740</v>
      </c>
      <c r="M69" s="393" t="s">
        <v>275</v>
      </c>
      <c r="N69" s="393">
        <v>39.684249999999999</v>
      </c>
      <c r="O69" s="393">
        <v>-74.861491000000001</v>
      </c>
      <c r="P69" s="393">
        <v>8666</v>
      </c>
      <c r="Q69" s="393">
        <v>98</v>
      </c>
      <c r="R69" s="393">
        <v>9.4E-2</v>
      </c>
      <c r="S69" s="393">
        <v>9.2999999999999999E-2</v>
      </c>
      <c r="T69" s="393">
        <v>9.0999999999999998E-2</v>
      </c>
      <c r="U69" s="393">
        <v>8.7999999999999995E-2</v>
      </c>
      <c r="V69" s="393">
        <v>16</v>
      </c>
      <c r="W69" s="393">
        <v>1</v>
      </c>
      <c r="X69" s="393">
        <v>0</v>
      </c>
      <c r="Z69" s="393">
        <v>56</v>
      </c>
      <c r="AA69" s="393">
        <v>764</v>
      </c>
      <c r="AB69" s="393">
        <v>210</v>
      </c>
      <c r="AC69" s="393">
        <v>214</v>
      </c>
    </row>
    <row r="70" spans="1:29" ht="15" customHeight="1" x14ac:dyDescent="0.2">
      <c r="A70" s="394">
        <v>340071001</v>
      </c>
      <c r="B70" s="393">
        <v>44201</v>
      </c>
      <c r="C70" s="393">
        <v>1</v>
      </c>
      <c r="D70" s="393">
        <v>0</v>
      </c>
      <c r="E70" s="393" t="s">
        <v>261</v>
      </c>
      <c r="F70" s="393">
        <v>2011</v>
      </c>
      <c r="G70" s="393">
        <v>7</v>
      </c>
      <c r="H70" s="393">
        <v>2</v>
      </c>
      <c r="I70" s="393">
        <v>45</v>
      </c>
      <c r="J70" s="393">
        <v>37980</v>
      </c>
      <c r="K70" s="393">
        <v>6160</v>
      </c>
      <c r="L70" s="393">
        <v>81740</v>
      </c>
      <c r="M70" s="393" t="s">
        <v>275</v>
      </c>
      <c r="N70" s="393">
        <v>39.684249999999999</v>
      </c>
      <c r="O70" s="393">
        <v>-74.861491000000001</v>
      </c>
      <c r="P70" s="393">
        <v>7578</v>
      </c>
      <c r="Q70" s="393">
        <v>98</v>
      </c>
      <c r="R70" s="393">
        <v>9.7000000000000003E-2</v>
      </c>
      <c r="S70" s="393">
        <v>9.6000000000000002E-2</v>
      </c>
      <c r="T70" s="393">
        <v>8.4000000000000005E-2</v>
      </c>
      <c r="U70" s="393">
        <v>8.3000000000000004E-2</v>
      </c>
      <c r="V70" s="393">
        <v>8</v>
      </c>
      <c r="W70" s="393">
        <v>1</v>
      </c>
      <c r="X70" s="393">
        <v>0</v>
      </c>
      <c r="Z70" s="393">
        <v>56</v>
      </c>
      <c r="AA70" s="393">
        <v>764</v>
      </c>
      <c r="AB70" s="393">
        <v>210</v>
      </c>
      <c r="AC70" s="393">
        <v>214</v>
      </c>
    </row>
    <row r="71" spans="1:29" ht="15" customHeight="1" x14ac:dyDescent="0.2">
      <c r="A71" s="394">
        <v>340071001</v>
      </c>
      <c r="B71" s="393">
        <v>44201</v>
      </c>
      <c r="C71" s="393">
        <v>1</v>
      </c>
      <c r="D71" s="393">
        <v>0</v>
      </c>
      <c r="E71" s="393" t="s">
        <v>261</v>
      </c>
      <c r="F71" s="393">
        <v>2012</v>
      </c>
      <c r="G71" s="393">
        <v>7</v>
      </c>
      <c r="H71" s="393">
        <v>2</v>
      </c>
      <c r="I71" s="393">
        <v>45</v>
      </c>
      <c r="J71" s="393">
        <v>37980</v>
      </c>
      <c r="K71" s="393">
        <v>6160</v>
      </c>
      <c r="L71" s="393">
        <v>81740</v>
      </c>
      <c r="M71" s="393" t="s">
        <v>275</v>
      </c>
      <c r="N71" s="393">
        <v>39.684249999999999</v>
      </c>
      <c r="O71" s="393">
        <v>-74.861491000000001</v>
      </c>
      <c r="P71" s="393">
        <v>5494</v>
      </c>
      <c r="Q71" s="393">
        <v>93</v>
      </c>
      <c r="R71" s="393">
        <v>9.7000000000000003E-2</v>
      </c>
      <c r="S71" s="393">
        <v>9.7000000000000003E-2</v>
      </c>
      <c r="T71" s="393">
        <v>9.2999999999999999E-2</v>
      </c>
      <c r="U71" s="393">
        <v>9.1999999999999998E-2</v>
      </c>
      <c r="V71" s="393">
        <v>12</v>
      </c>
      <c r="W71" s="393">
        <v>1</v>
      </c>
      <c r="X71" s="393">
        <v>0</v>
      </c>
      <c r="Y71" s="393" t="s">
        <v>263</v>
      </c>
      <c r="Z71" s="393">
        <v>56</v>
      </c>
      <c r="AA71" s="393">
        <v>764</v>
      </c>
      <c r="AB71" s="393">
        <v>198</v>
      </c>
      <c r="AC71" s="393">
        <v>214</v>
      </c>
    </row>
    <row r="72" spans="1:29" ht="15" customHeight="1" x14ac:dyDescent="0.2">
      <c r="A72" s="394">
        <v>340071001</v>
      </c>
      <c r="B72" s="393">
        <v>44201</v>
      </c>
      <c r="C72" s="393">
        <v>1</v>
      </c>
      <c r="D72" s="393">
        <v>0</v>
      </c>
      <c r="E72" s="393" t="s">
        <v>261</v>
      </c>
      <c r="F72" s="393">
        <v>2013</v>
      </c>
      <c r="G72" s="393">
        <v>7</v>
      </c>
      <c r="H72" s="393">
        <v>2</v>
      </c>
      <c r="I72" s="393">
        <v>45</v>
      </c>
      <c r="J72" s="393">
        <v>37980</v>
      </c>
      <c r="K72" s="393">
        <v>6160</v>
      </c>
      <c r="L72" s="393">
        <v>81740</v>
      </c>
      <c r="M72" s="393" t="s">
        <v>275</v>
      </c>
      <c r="N72" s="393">
        <v>39.684249999999999</v>
      </c>
      <c r="O72" s="393">
        <v>-74.861491000000001</v>
      </c>
      <c r="P72" s="393">
        <v>5914</v>
      </c>
      <c r="Q72" s="393">
        <v>93</v>
      </c>
      <c r="R72" s="393">
        <v>7.3999999999999996E-2</v>
      </c>
      <c r="S72" s="393">
        <v>7.0000000000000007E-2</v>
      </c>
      <c r="T72" s="393">
        <v>6.8000000000000005E-2</v>
      </c>
      <c r="U72" s="393">
        <v>6.8000000000000005E-2</v>
      </c>
      <c r="V72" s="393">
        <v>0</v>
      </c>
      <c r="W72" s="393">
        <v>1</v>
      </c>
      <c r="X72" s="393">
        <v>0</v>
      </c>
      <c r="Y72" s="393" t="s">
        <v>263</v>
      </c>
      <c r="Z72" s="393">
        <v>56</v>
      </c>
      <c r="AA72" s="393">
        <v>764</v>
      </c>
      <c r="AB72" s="393">
        <v>198</v>
      </c>
      <c r="AC72" s="393">
        <v>214</v>
      </c>
    </row>
    <row r="73" spans="1:29" ht="15" customHeight="1" x14ac:dyDescent="0.2">
      <c r="A73" s="394">
        <v>340071001</v>
      </c>
      <c r="B73" s="393">
        <v>44201</v>
      </c>
      <c r="C73" s="393">
        <v>1</v>
      </c>
      <c r="D73" s="393">
        <v>0</v>
      </c>
      <c r="E73" s="393" t="s">
        <v>261</v>
      </c>
      <c r="F73" s="393">
        <v>2014</v>
      </c>
      <c r="G73" s="393">
        <v>7</v>
      </c>
      <c r="H73" s="393">
        <v>2</v>
      </c>
      <c r="I73" s="393">
        <v>45</v>
      </c>
      <c r="J73" s="393">
        <v>37980</v>
      </c>
      <c r="K73" s="393">
        <v>6160</v>
      </c>
      <c r="L73" s="393">
        <v>81740</v>
      </c>
      <c r="M73" s="393" t="s">
        <v>275</v>
      </c>
      <c r="N73" s="393">
        <v>39.684249999999999</v>
      </c>
      <c r="O73" s="393">
        <v>-74.861491000000001</v>
      </c>
      <c r="P73" s="393">
        <v>5580</v>
      </c>
      <c r="Q73" s="393">
        <v>100</v>
      </c>
      <c r="R73" s="393">
        <v>7.5999999999999998E-2</v>
      </c>
      <c r="S73" s="393">
        <v>7.2999999999999995E-2</v>
      </c>
      <c r="T73" s="393">
        <v>6.9000000000000006E-2</v>
      </c>
      <c r="U73" s="393">
        <v>6.8000000000000005E-2</v>
      </c>
      <c r="V73" s="393">
        <v>1</v>
      </c>
      <c r="W73" s="393">
        <v>1</v>
      </c>
      <c r="X73" s="393">
        <v>0</v>
      </c>
      <c r="Y73" s="393" t="s">
        <v>263</v>
      </c>
      <c r="Z73" s="393">
        <v>56</v>
      </c>
      <c r="AA73" s="393">
        <v>764</v>
      </c>
      <c r="AB73" s="393">
        <v>214</v>
      </c>
      <c r="AC73" s="393">
        <v>214</v>
      </c>
    </row>
    <row r="74" spans="1:29" ht="15" customHeight="1" x14ac:dyDescent="0.2">
      <c r="A74" s="394">
        <v>340071001</v>
      </c>
      <c r="B74" s="393">
        <v>44201</v>
      </c>
      <c r="C74" s="393">
        <v>1</v>
      </c>
      <c r="D74" s="393">
        <v>5</v>
      </c>
      <c r="E74" s="393" t="s">
        <v>261</v>
      </c>
      <c r="F74" s="393">
        <v>2015</v>
      </c>
      <c r="G74" s="393">
        <v>7</v>
      </c>
      <c r="H74" s="393">
        <v>2</v>
      </c>
      <c r="I74" s="393">
        <v>45</v>
      </c>
      <c r="J74" s="393">
        <v>37980</v>
      </c>
      <c r="K74" s="393">
        <v>6160</v>
      </c>
      <c r="L74" s="393">
        <v>81740</v>
      </c>
      <c r="M74" s="393" t="s">
        <v>275</v>
      </c>
      <c r="N74" s="393">
        <v>39.684249999999999</v>
      </c>
      <c r="O74" s="393">
        <v>-74.861491000000001</v>
      </c>
      <c r="P74" s="393">
        <v>5894</v>
      </c>
      <c r="Q74" s="393">
        <v>96</v>
      </c>
      <c r="R74" s="393">
        <v>7.5999999999999998E-2</v>
      </c>
      <c r="S74" s="393">
        <v>7.5999999999999998E-2</v>
      </c>
      <c r="T74" s="393">
        <v>7.4999999999999997E-2</v>
      </c>
      <c r="U74" s="393">
        <v>7.1999999999999995E-2</v>
      </c>
      <c r="V74" s="393">
        <v>2</v>
      </c>
      <c r="W74" s="393">
        <v>1</v>
      </c>
      <c r="X74" s="393">
        <v>0</v>
      </c>
      <c r="Y74" s="393" t="s">
        <v>263</v>
      </c>
      <c r="Z74" s="393">
        <v>56</v>
      </c>
      <c r="AA74" s="393">
        <v>764</v>
      </c>
      <c r="AB74" s="393">
        <v>205</v>
      </c>
      <c r="AC74" s="393">
        <v>214</v>
      </c>
    </row>
    <row r="75" spans="1:29" ht="15" customHeight="1" x14ac:dyDescent="0.2">
      <c r="A75" s="394">
        <v>340071001</v>
      </c>
      <c r="B75" s="393">
        <v>44201</v>
      </c>
      <c r="C75" s="393">
        <v>1</v>
      </c>
      <c r="D75" s="393">
        <v>5</v>
      </c>
      <c r="E75" s="393" t="s">
        <v>261</v>
      </c>
      <c r="F75" s="393">
        <v>2016</v>
      </c>
      <c r="G75" s="393">
        <v>7</v>
      </c>
      <c r="H75" s="393">
        <v>2</v>
      </c>
      <c r="I75" s="393">
        <v>45</v>
      </c>
      <c r="J75" s="393">
        <v>37980</v>
      </c>
      <c r="K75" s="393">
        <v>6160</v>
      </c>
      <c r="L75" s="393">
        <v>81740</v>
      </c>
      <c r="M75" s="393" t="s">
        <v>275</v>
      </c>
      <c r="N75" s="393">
        <v>39.684249999999999</v>
      </c>
      <c r="O75" s="393">
        <v>-74.861491000000001</v>
      </c>
      <c r="P75" s="393">
        <v>5982</v>
      </c>
      <c r="Q75" s="393">
        <v>99</v>
      </c>
      <c r="R75" s="393">
        <v>7.5999999999999998E-2</v>
      </c>
      <c r="S75" s="393">
        <v>6.9000000000000006E-2</v>
      </c>
      <c r="T75" s="393">
        <v>6.9000000000000006E-2</v>
      </c>
      <c r="U75" s="393">
        <v>6.4000000000000001E-2</v>
      </c>
      <c r="V75" s="393">
        <v>1</v>
      </c>
      <c r="W75" s="393">
        <v>1</v>
      </c>
      <c r="X75" s="393">
        <v>0</v>
      </c>
      <c r="Y75" s="393" t="s">
        <v>263</v>
      </c>
      <c r="Z75" s="393">
        <v>47</v>
      </c>
      <c r="AA75" s="393">
        <v>764</v>
      </c>
      <c r="AB75" s="393">
        <v>211</v>
      </c>
      <c r="AC75" s="393">
        <v>214</v>
      </c>
    </row>
    <row r="76" spans="1:29" ht="15" customHeight="1" x14ac:dyDescent="0.2">
      <c r="A76" s="394">
        <v>340071001</v>
      </c>
      <c r="B76" s="393">
        <v>44201</v>
      </c>
      <c r="C76" s="393">
        <v>1</v>
      </c>
      <c r="D76" s="393">
        <v>0</v>
      </c>
      <c r="E76" s="393" t="s">
        <v>261</v>
      </c>
      <c r="F76" s="393">
        <v>2017</v>
      </c>
      <c r="G76" s="393">
        <v>7</v>
      </c>
      <c r="H76" s="393">
        <v>2</v>
      </c>
      <c r="I76" s="393">
        <v>45</v>
      </c>
      <c r="J76" s="393">
        <v>37980</v>
      </c>
      <c r="K76" s="393">
        <v>6160</v>
      </c>
      <c r="L76" s="393">
        <v>81740</v>
      </c>
      <c r="M76" s="393" t="s">
        <v>275</v>
      </c>
      <c r="N76" s="393">
        <v>39.684249999999999</v>
      </c>
      <c r="O76" s="393">
        <v>-74.861491000000001</v>
      </c>
      <c r="P76" s="393">
        <v>6443</v>
      </c>
      <c r="Q76" s="393">
        <v>99</v>
      </c>
      <c r="R76" s="393">
        <v>7.2999999999999995E-2</v>
      </c>
      <c r="S76" s="393">
        <v>7.0999999999999994E-2</v>
      </c>
      <c r="T76" s="393">
        <v>7.0000000000000007E-2</v>
      </c>
      <c r="U76" s="393">
        <v>6.8000000000000005E-2</v>
      </c>
      <c r="V76" s="393">
        <v>0</v>
      </c>
      <c r="W76" s="393">
        <v>1</v>
      </c>
      <c r="X76" s="393">
        <v>0</v>
      </c>
      <c r="Y76" s="393" t="s">
        <v>263</v>
      </c>
      <c r="Z76" s="393">
        <v>47</v>
      </c>
      <c r="AA76" s="393">
        <v>764</v>
      </c>
      <c r="AB76" s="393">
        <v>242</v>
      </c>
      <c r="AC76" s="393">
        <v>245</v>
      </c>
    </row>
    <row r="77" spans="1:29" ht="15" customHeight="1" x14ac:dyDescent="0.2">
      <c r="A77" s="394">
        <v>340071001</v>
      </c>
      <c r="B77" s="393">
        <v>44201</v>
      </c>
      <c r="C77" s="393">
        <v>1</v>
      </c>
      <c r="D77" s="393">
        <v>0</v>
      </c>
      <c r="E77" s="393" t="s">
        <v>261</v>
      </c>
      <c r="F77" s="393">
        <v>2018</v>
      </c>
      <c r="G77" s="393">
        <v>7</v>
      </c>
      <c r="H77" s="393">
        <v>2</v>
      </c>
      <c r="I77" s="393">
        <v>45</v>
      </c>
      <c r="J77" s="393">
        <v>37980</v>
      </c>
      <c r="K77" s="393">
        <v>6160</v>
      </c>
      <c r="L77" s="393">
        <v>81740</v>
      </c>
      <c r="M77" s="393" t="s">
        <v>275</v>
      </c>
      <c r="N77" s="393">
        <v>39.684249999999999</v>
      </c>
      <c r="O77" s="393">
        <v>-74.861491000000001</v>
      </c>
      <c r="P77" s="393">
        <v>5818</v>
      </c>
      <c r="Q77" s="393">
        <v>98</v>
      </c>
      <c r="R77" s="393">
        <v>8.2000000000000003E-2</v>
      </c>
      <c r="S77" s="393">
        <v>7.0000000000000007E-2</v>
      </c>
      <c r="T77" s="393">
        <v>6.9000000000000006E-2</v>
      </c>
      <c r="U77" s="393">
        <v>6.8000000000000005E-2</v>
      </c>
      <c r="V77" s="393">
        <v>1</v>
      </c>
      <c r="W77" s="393">
        <v>1</v>
      </c>
      <c r="X77" s="393">
        <v>0</v>
      </c>
      <c r="Z77" s="393">
        <v>47</v>
      </c>
      <c r="AA77" s="393">
        <v>764</v>
      </c>
      <c r="AB77" s="393">
        <v>240</v>
      </c>
      <c r="AC77" s="393">
        <v>245</v>
      </c>
    </row>
    <row r="78" spans="1:29" ht="15" customHeight="1" x14ac:dyDescent="0.2">
      <c r="A78" s="394">
        <v>361030004</v>
      </c>
      <c r="B78" s="393">
        <v>44201</v>
      </c>
      <c r="C78" s="393">
        <v>1</v>
      </c>
      <c r="D78" s="393">
        <v>0</v>
      </c>
      <c r="E78" s="393" t="s">
        <v>261</v>
      </c>
      <c r="F78" s="393">
        <v>2010</v>
      </c>
      <c r="G78" s="393">
        <v>7</v>
      </c>
      <c r="H78" s="393">
        <v>2</v>
      </c>
      <c r="I78" s="393">
        <v>43</v>
      </c>
      <c r="J78" s="393">
        <v>35620</v>
      </c>
      <c r="K78" s="393">
        <v>5601</v>
      </c>
      <c r="L78" s="393">
        <v>61973</v>
      </c>
      <c r="M78" s="393" t="s">
        <v>276</v>
      </c>
      <c r="N78" s="393">
        <v>40.96078</v>
      </c>
      <c r="O78" s="393">
        <v>-72.712379999999996</v>
      </c>
      <c r="P78" s="393">
        <v>5102</v>
      </c>
      <c r="Q78" s="393">
        <v>94</v>
      </c>
      <c r="R78" s="393">
        <v>8.5999999999999993E-2</v>
      </c>
      <c r="S78" s="393">
        <v>0.08</v>
      </c>
      <c r="T78" s="393">
        <v>7.5999999999999998E-2</v>
      </c>
      <c r="U78" s="393">
        <v>7.4999999999999997E-2</v>
      </c>
      <c r="V78" s="393">
        <v>3</v>
      </c>
      <c r="W78" s="393">
        <v>1</v>
      </c>
      <c r="X78" s="393">
        <v>0</v>
      </c>
      <c r="Z78" s="393">
        <v>47</v>
      </c>
      <c r="AA78" s="393">
        <v>768</v>
      </c>
      <c r="AB78" s="393">
        <v>202</v>
      </c>
      <c r="AC78" s="393">
        <v>214</v>
      </c>
    </row>
    <row r="79" spans="1:29" ht="15" customHeight="1" x14ac:dyDescent="0.2">
      <c r="A79" s="394">
        <v>361030004</v>
      </c>
      <c r="B79" s="393">
        <v>44201</v>
      </c>
      <c r="C79" s="393">
        <v>1</v>
      </c>
      <c r="D79" s="393">
        <v>0</v>
      </c>
      <c r="E79" s="393" t="s">
        <v>261</v>
      </c>
      <c r="F79" s="393">
        <v>2011</v>
      </c>
      <c r="G79" s="393">
        <v>7</v>
      </c>
      <c r="H79" s="393">
        <v>2</v>
      </c>
      <c r="I79" s="393">
        <v>43</v>
      </c>
      <c r="J79" s="393">
        <v>35620</v>
      </c>
      <c r="K79" s="393">
        <v>5601</v>
      </c>
      <c r="L79" s="393">
        <v>61973</v>
      </c>
      <c r="M79" s="393" t="s">
        <v>276</v>
      </c>
      <c r="N79" s="393">
        <v>40.96078</v>
      </c>
      <c r="O79" s="393">
        <v>-72.712379999999996</v>
      </c>
      <c r="P79" s="393">
        <v>5302</v>
      </c>
      <c r="Q79" s="393">
        <v>97</v>
      </c>
      <c r="R79" s="393">
        <v>8.8999999999999996E-2</v>
      </c>
      <c r="S79" s="393">
        <v>8.6999999999999994E-2</v>
      </c>
      <c r="T79" s="393">
        <v>8.2000000000000003E-2</v>
      </c>
      <c r="U79" s="393">
        <v>0.08</v>
      </c>
      <c r="V79" s="393">
        <v>6</v>
      </c>
      <c r="W79" s="393">
        <v>1</v>
      </c>
      <c r="X79" s="393">
        <v>0</v>
      </c>
      <c r="Z79" s="393">
        <v>47</v>
      </c>
      <c r="AA79" s="393">
        <v>768</v>
      </c>
      <c r="AB79" s="393">
        <v>208</v>
      </c>
      <c r="AC79" s="393">
        <v>214</v>
      </c>
    </row>
    <row r="80" spans="1:29" ht="15" customHeight="1" x14ac:dyDescent="0.2">
      <c r="A80" s="394">
        <v>361030004</v>
      </c>
      <c r="B80" s="393">
        <v>44201</v>
      </c>
      <c r="C80" s="393">
        <v>1</v>
      </c>
      <c r="D80" s="393">
        <v>0</v>
      </c>
      <c r="E80" s="393" t="s">
        <v>261</v>
      </c>
      <c r="F80" s="393">
        <v>2012</v>
      </c>
      <c r="G80" s="393">
        <v>7</v>
      </c>
      <c r="H80" s="393">
        <v>2</v>
      </c>
      <c r="I80" s="393">
        <v>43</v>
      </c>
      <c r="J80" s="393">
        <v>35620</v>
      </c>
      <c r="K80" s="393">
        <v>5601</v>
      </c>
      <c r="L80" s="393">
        <v>61973</v>
      </c>
      <c r="M80" s="393" t="s">
        <v>276</v>
      </c>
      <c r="N80" s="393">
        <v>40.96078</v>
      </c>
      <c r="O80" s="393">
        <v>-72.712379999999996</v>
      </c>
      <c r="P80" s="393">
        <v>5539</v>
      </c>
      <c r="Q80" s="393">
        <v>92</v>
      </c>
      <c r="R80" s="393">
        <v>9.0999999999999998E-2</v>
      </c>
      <c r="S80" s="393">
        <v>8.7999999999999995E-2</v>
      </c>
      <c r="T80" s="393">
        <v>8.4000000000000005E-2</v>
      </c>
      <c r="U80" s="393">
        <v>8.3000000000000004E-2</v>
      </c>
      <c r="V80" s="393">
        <v>6</v>
      </c>
      <c r="W80" s="393">
        <v>1</v>
      </c>
      <c r="X80" s="393">
        <v>0</v>
      </c>
      <c r="Y80" s="393" t="s">
        <v>263</v>
      </c>
      <c r="Z80" s="393">
        <v>47</v>
      </c>
      <c r="AA80" s="393">
        <v>768</v>
      </c>
      <c r="AB80" s="393">
        <v>197</v>
      </c>
      <c r="AC80" s="393">
        <v>214</v>
      </c>
    </row>
    <row r="81" spans="1:29" ht="15" customHeight="1" x14ac:dyDescent="0.2">
      <c r="A81" s="394">
        <v>361030004</v>
      </c>
      <c r="B81" s="393">
        <v>44201</v>
      </c>
      <c r="C81" s="393">
        <v>1</v>
      </c>
      <c r="D81" s="393">
        <v>0</v>
      </c>
      <c r="E81" s="393" t="s">
        <v>261</v>
      </c>
      <c r="F81" s="393">
        <v>2013</v>
      </c>
      <c r="G81" s="393">
        <v>7</v>
      </c>
      <c r="H81" s="393">
        <v>2</v>
      </c>
      <c r="I81" s="393">
        <v>43</v>
      </c>
      <c r="J81" s="393">
        <v>35620</v>
      </c>
      <c r="K81" s="393">
        <v>5601</v>
      </c>
      <c r="L81" s="393">
        <v>61973</v>
      </c>
      <c r="M81" s="393" t="s">
        <v>276</v>
      </c>
      <c r="N81" s="393">
        <v>40.96078</v>
      </c>
      <c r="O81" s="393">
        <v>-72.712379999999996</v>
      </c>
      <c r="P81" s="393">
        <v>5721</v>
      </c>
      <c r="Q81" s="393">
        <v>96</v>
      </c>
      <c r="R81" s="393">
        <v>8.5999999999999993E-2</v>
      </c>
      <c r="S81" s="393">
        <v>8.4000000000000005E-2</v>
      </c>
      <c r="T81" s="393">
        <v>8.3000000000000004E-2</v>
      </c>
      <c r="U81" s="393">
        <v>7.8E-2</v>
      </c>
      <c r="V81" s="393">
        <v>6</v>
      </c>
      <c r="W81" s="393">
        <v>1</v>
      </c>
      <c r="X81" s="393">
        <v>0</v>
      </c>
      <c r="Y81" s="393" t="s">
        <v>263</v>
      </c>
      <c r="Z81" s="393">
        <v>47</v>
      </c>
      <c r="AA81" s="393">
        <v>768</v>
      </c>
      <c r="AB81" s="393">
        <v>205</v>
      </c>
      <c r="AC81" s="393">
        <v>214</v>
      </c>
    </row>
    <row r="82" spans="1:29" ht="15" customHeight="1" x14ac:dyDescent="0.2">
      <c r="A82" s="394">
        <v>361030004</v>
      </c>
      <c r="B82" s="393">
        <v>44201</v>
      </c>
      <c r="C82" s="393">
        <v>1</v>
      </c>
      <c r="D82" s="393">
        <v>0</v>
      </c>
      <c r="E82" s="393" t="s">
        <v>261</v>
      </c>
      <c r="F82" s="393">
        <v>2014</v>
      </c>
      <c r="G82" s="393">
        <v>7</v>
      </c>
      <c r="H82" s="393">
        <v>2</v>
      </c>
      <c r="I82" s="393">
        <v>43</v>
      </c>
      <c r="J82" s="393">
        <v>35620</v>
      </c>
      <c r="K82" s="393">
        <v>5601</v>
      </c>
      <c r="L82" s="393">
        <v>61973</v>
      </c>
      <c r="M82" s="393" t="s">
        <v>276</v>
      </c>
      <c r="N82" s="393">
        <v>40.96078</v>
      </c>
      <c r="O82" s="393">
        <v>-72.712379999999996</v>
      </c>
      <c r="P82" s="393">
        <v>6148</v>
      </c>
      <c r="Q82" s="393">
        <v>95</v>
      </c>
      <c r="R82" s="393">
        <v>8.1000000000000003E-2</v>
      </c>
      <c r="S82" s="393">
        <v>6.9000000000000006E-2</v>
      </c>
      <c r="T82" s="393">
        <v>6.7000000000000004E-2</v>
      </c>
      <c r="U82" s="393">
        <v>6.4000000000000001E-2</v>
      </c>
      <c r="V82" s="393">
        <v>1</v>
      </c>
      <c r="W82" s="393">
        <v>1</v>
      </c>
      <c r="X82" s="393">
        <v>0</v>
      </c>
      <c r="Y82" s="393" t="s">
        <v>263</v>
      </c>
      <c r="Z82" s="393">
        <v>47</v>
      </c>
      <c r="AA82" s="393">
        <v>768</v>
      </c>
      <c r="AB82" s="393">
        <v>203</v>
      </c>
      <c r="AC82" s="393">
        <v>214</v>
      </c>
    </row>
    <row r="83" spans="1:29" ht="15" customHeight="1" x14ac:dyDescent="0.2">
      <c r="A83" s="394">
        <v>361030004</v>
      </c>
      <c r="B83" s="393">
        <v>44201</v>
      </c>
      <c r="C83" s="393">
        <v>1</v>
      </c>
      <c r="D83" s="393">
        <v>0</v>
      </c>
      <c r="E83" s="393" t="s">
        <v>261</v>
      </c>
      <c r="F83" s="393">
        <v>2015</v>
      </c>
      <c r="G83" s="393">
        <v>7</v>
      </c>
      <c r="H83" s="393">
        <v>2</v>
      </c>
      <c r="I83" s="393">
        <v>43</v>
      </c>
      <c r="J83" s="393">
        <v>35620</v>
      </c>
      <c r="K83" s="393">
        <v>5601</v>
      </c>
      <c r="L83" s="393">
        <v>61973</v>
      </c>
      <c r="M83" s="393" t="s">
        <v>276</v>
      </c>
      <c r="N83" s="393">
        <v>40.96078</v>
      </c>
      <c r="O83" s="393">
        <v>-72.712379999999996</v>
      </c>
      <c r="P83" s="393">
        <v>5419</v>
      </c>
      <c r="Q83" s="393">
        <v>99</v>
      </c>
      <c r="R83" s="393">
        <v>7.9000000000000001E-2</v>
      </c>
      <c r="S83" s="393">
        <v>7.5999999999999998E-2</v>
      </c>
      <c r="T83" s="393">
        <v>7.5999999999999998E-2</v>
      </c>
      <c r="U83" s="393">
        <v>7.5999999999999998E-2</v>
      </c>
      <c r="V83" s="393">
        <v>4</v>
      </c>
      <c r="W83" s="393">
        <v>1</v>
      </c>
      <c r="X83" s="393">
        <v>0</v>
      </c>
      <c r="Y83" s="393" t="s">
        <v>263</v>
      </c>
      <c r="Z83" s="393">
        <v>47</v>
      </c>
      <c r="AA83" s="393">
        <v>768</v>
      </c>
      <c r="AB83" s="393">
        <v>212</v>
      </c>
      <c r="AC83" s="393">
        <v>214</v>
      </c>
    </row>
    <row r="84" spans="1:29" ht="15" customHeight="1" x14ac:dyDescent="0.2">
      <c r="A84" s="394">
        <v>361030004</v>
      </c>
      <c r="B84" s="393">
        <v>44201</v>
      </c>
      <c r="C84" s="393">
        <v>1</v>
      </c>
      <c r="D84" s="393">
        <v>0</v>
      </c>
      <c r="E84" s="393" t="s">
        <v>261</v>
      </c>
      <c r="F84" s="393">
        <v>2016</v>
      </c>
      <c r="G84" s="393">
        <v>7</v>
      </c>
      <c r="H84" s="393">
        <v>2</v>
      </c>
      <c r="I84" s="393">
        <v>43</v>
      </c>
      <c r="J84" s="393">
        <v>35620</v>
      </c>
      <c r="K84" s="393">
        <v>5601</v>
      </c>
      <c r="L84" s="393">
        <v>61973</v>
      </c>
      <c r="M84" s="393" t="s">
        <v>276</v>
      </c>
      <c r="N84" s="393">
        <v>40.96078</v>
      </c>
      <c r="O84" s="393">
        <v>-72.712379999999996</v>
      </c>
      <c r="P84" s="393">
        <v>5406</v>
      </c>
      <c r="Q84" s="393">
        <v>98</v>
      </c>
      <c r="R84" s="393">
        <v>8.5000000000000006E-2</v>
      </c>
      <c r="S84" s="393">
        <v>7.9000000000000001E-2</v>
      </c>
      <c r="T84" s="393">
        <v>7.9000000000000001E-2</v>
      </c>
      <c r="U84" s="393">
        <v>7.8E-2</v>
      </c>
      <c r="V84" s="393">
        <v>4</v>
      </c>
      <c r="W84" s="393">
        <v>1</v>
      </c>
      <c r="X84" s="393">
        <v>0</v>
      </c>
      <c r="Y84" s="393" t="s">
        <v>263</v>
      </c>
      <c r="Z84" s="393">
        <v>87</v>
      </c>
      <c r="AA84" s="393">
        <v>768</v>
      </c>
      <c r="AB84" s="393">
        <v>209</v>
      </c>
      <c r="AC84" s="393">
        <v>214</v>
      </c>
    </row>
    <row r="85" spans="1:29" ht="15" customHeight="1" x14ac:dyDescent="0.2">
      <c r="A85" s="394">
        <v>361030004</v>
      </c>
      <c r="B85" s="393">
        <v>44201</v>
      </c>
      <c r="C85" s="393">
        <v>1</v>
      </c>
      <c r="D85" s="393">
        <v>0</v>
      </c>
      <c r="E85" s="393" t="s">
        <v>261</v>
      </c>
      <c r="F85" s="393">
        <v>2017</v>
      </c>
      <c r="G85" s="393">
        <v>7</v>
      </c>
      <c r="H85" s="393">
        <v>2</v>
      </c>
      <c r="I85" s="393">
        <v>43</v>
      </c>
      <c r="J85" s="393">
        <v>35620</v>
      </c>
      <c r="K85" s="393">
        <v>5601</v>
      </c>
      <c r="L85" s="393">
        <v>61973</v>
      </c>
      <c r="M85" s="393" t="s">
        <v>276</v>
      </c>
      <c r="N85" s="393">
        <v>40.96078</v>
      </c>
      <c r="O85" s="393">
        <v>-72.712379999999996</v>
      </c>
      <c r="P85" s="393">
        <v>6415</v>
      </c>
      <c r="Q85" s="393">
        <v>99</v>
      </c>
      <c r="R85" s="393">
        <v>8.8999999999999996E-2</v>
      </c>
      <c r="S85" s="393">
        <v>8.7999999999999995E-2</v>
      </c>
      <c r="T85" s="393">
        <v>8.2000000000000003E-2</v>
      </c>
      <c r="U85" s="393">
        <v>7.5999999999999998E-2</v>
      </c>
      <c r="V85" s="393">
        <v>4</v>
      </c>
      <c r="W85" s="393">
        <v>1</v>
      </c>
      <c r="X85" s="393">
        <v>0</v>
      </c>
      <c r="Y85" s="393" t="s">
        <v>263</v>
      </c>
      <c r="Z85" s="393">
        <v>87</v>
      </c>
      <c r="AA85" s="393">
        <v>768</v>
      </c>
      <c r="AB85" s="393">
        <v>242</v>
      </c>
      <c r="AC85" s="393">
        <v>245</v>
      </c>
    </row>
    <row r="86" spans="1:29" ht="15" customHeight="1" x14ac:dyDescent="0.2">
      <c r="A86" s="394">
        <v>361030004</v>
      </c>
      <c r="B86" s="393">
        <v>44201</v>
      </c>
      <c r="C86" s="393">
        <v>1</v>
      </c>
      <c r="D86" s="393">
        <v>0</v>
      </c>
      <c r="E86" s="393" t="s">
        <v>261</v>
      </c>
      <c r="F86" s="393">
        <v>2018</v>
      </c>
      <c r="G86" s="393">
        <v>7</v>
      </c>
      <c r="H86" s="393">
        <v>2</v>
      </c>
      <c r="I86" s="393">
        <v>43</v>
      </c>
      <c r="J86" s="393">
        <v>35620</v>
      </c>
      <c r="K86" s="393">
        <v>5601</v>
      </c>
      <c r="L86" s="393">
        <v>61973</v>
      </c>
      <c r="M86" s="393" t="s">
        <v>276</v>
      </c>
      <c r="N86" s="393">
        <v>40.96078</v>
      </c>
      <c r="O86" s="393">
        <v>-72.712379999999996</v>
      </c>
      <c r="P86" s="393">
        <v>6014</v>
      </c>
      <c r="Q86" s="393">
        <v>98</v>
      </c>
      <c r="R86" s="393">
        <v>8.5999999999999993E-2</v>
      </c>
      <c r="S86" s="393">
        <v>7.4999999999999997E-2</v>
      </c>
      <c r="T86" s="393">
        <v>7.3999999999999996E-2</v>
      </c>
      <c r="U86" s="393">
        <v>7.1999999999999995E-2</v>
      </c>
      <c r="V86" s="393">
        <v>1</v>
      </c>
      <c r="W86" s="393">
        <v>1</v>
      </c>
      <c r="X86" s="393">
        <v>0</v>
      </c>
      <c r="Z86" s="393">
        <v>87</v>
      </c>
      <c r="AA86" s="393">
        <v>768</v>
      </c>
      <c r="AB86" s="393">
        <v>241</v>
      </c>
      <c r="AC86" s="393">
        <v>245</v>
      </c>
    </row>
    <row r="87" spans="1:29" ht="15" customHeight="1" x14ac:dyDescent="0.2">
      <c r="A87" s="394">
        <v>100051002</v>
      </c>
      <c r="B87" s="393">
        <v>44201</v>
      </c>
      <c r="C87" s="393">
        <v>1</v>
      </c>
      <c r="D87" s="393">
        <v>0</v>
      </c>
      <c r="E87" s="393" t="s">
        <v>261</v>
      </c>
      <c r="F87" s="393">
        <v>2010</v>
      </c>
      <c r="G87" s="393">
        <v>7</v>
      </c>
      <c r="H87" s="393">
        <v>3</v>
      </c>
      <c r="I87" s="393">
        <v>46</v>
      </c>
      <c r="J87" s="393">
        <v>41540</v>
      </c>
      <c r="K87" s="393">
        <v>0</v>
      </c>
      <c r="L87" s="393">
        <v>64320</v>
      </c>
      <c r="M87" s="393" t="s">
        <v>277</v>
      </c>
      <c r="N87" s="393">
        <v>38.6539</v>
      </c>
      <c r="O87" s="393">
        <v>-75.610600000000005</v>
      </c>
      <c r="P87" s="393">
        <v>6537</v>
      </c>
      <c r="Q87" s="393">
        <v>99</v>
      </c>
      <c r="R87" s="393">
        <v>9.0999999999999998E-2</v>
      </c>
      <c r="S87" s="393">
        <v>8.6999999999999994E-2</v>
      </c>
      <c r="T87" s="393">
        <v>8.5999999999999993E-2</v>
      </c>
      <c r="U87" s="393">
        <v>8.4000000000000005E-2</v>
      </c>
      <c r="V87" s="393">
        <v>9</v>
      </c>
      <c r="W87" s="393">
        <v>1</v>
      </c>
      <c r="X87" s="393">
        <v>0</v>
      </c>
      <c r="Z87" s="393">
        <v>47</v>
      </c>
      <c r="AA87" s="393">
        <v>294</v>
      </c>
      <c r="AB87" s="393">
        <v>212</v>
      </c>
      <c r="AC87" s="393">
        <v>214</v>
      </c>
    </row>
    <row r="88" spans="1:29" ht="15" customHeight="1" x14ac:dyDescent="0.2">
      <c r="A88" s="394">
        <v>100051002</v>
      </c>
      <c r="B88" s="393">
        <v>44201</v>
      </c>
      <c r="C88" s="393">
        <v>1</v>
      </c>
      <c r="D88" s="393">
        <v>0</v>
      </c>
      <c r="E88" s="393" t="s">
        <v>261</v>
      </c>
      <c r="F88" s="393">
        <v>2011</v>
      </c>
      <c r="G88" s="393">
        <v>7</v>
      </c>
      <c r="H88" s="393">
        <v>3</v>
      </c>
      <c r="I88" s="393">
        <v>46</v>
      </c>
      <c r="J88" s="393">
        <v>41540</v>
      </c>
      <c r="K88" s="393">
        <v>0</v>
      </c>
      <c r="L88" s="393">
        <v>64320</v>
      </c>
      <c r="M88" s="393" t="s">
        <v>277</v>
      </c>
      <c r="N88" s="393">
        <v>38.6539</v>
      </c>
      <c r="O88" s="393">
        <v>-75.610600000000005</v>
      </c>
      <c r="P88" s="393">
        <v>8749</v>
      </c>
      <c r="Q88" s="393">
        <v>100</v>
      </c>
      <c r="R88" s="393">
        <v>9.4E-2</v>
      </c>
      <c r="S88" s="393">
        <v>8.1000000000000003E-2</v>
      </c>
      <c r="T88" s="393">
        <v>7.8E-2</v>
      </c>
      <c r="U88" s="393">
        <v>7.6999999999999999E-2</v>
      </c>
      <c r="V88" s="393">
        <v>6</v>
      </c>
      <c r="W88" s="393">
        <v>1</v>
      </c>
      <c r="X88" s="393">
        <v>0</v>
      </c>
      <c r="Z88" s="393">
        <v>47</v>
      </c>
      <c r="AA88" s="393">
        <v>294</v>
      </c>
      <c r="AB88" s="393">
        <v>214</v>
      </c>
      <c r="AC88" s="393">
        <v>214</v>
      </c>
    </row>
    <row r="89" spans="1:29" ht="15" customHeight="1" x14ac:dyDescent="0.2">
      <c r="A89" s="394">
        <v>100051002</v>
      </c>
      <c r="B89" s="393">
        <v>44201</v>
      </c>
      <c r="C89" s="393">
        <v>1</v>
      </c>
      <c r="D89" s="393">
        <v>0</v>
      </c>
      <c r="E89" s="393" t="s">
        <v>261</v>
      </c>
      <c r="F89" s="393">
        <v>2012</v>
      </c>
      <c r="G89" s="393">
        <v>7</v>
      </c>
      <c r="H89" s="393">
        <v>3</v>
      </c>
      <c r="I89" s="393">
        <v>46</v>
      </c>
      <c r="J89" s="393">
        <v>41540</v>
      </c>
      <c r="K89" s="393">
        <v>0</v>
      </c>
      <c r="L89" s="393">
        <v>64320</v>
      </c>
      <c r="M89" s="393" t="s">
        <v>277</v>
      </c>
      <c r="N89" s="393">
        <v>38.6539</v>
      </c>
      <c r="O89" s="393">
        <v>-75.610600000000005</v>
      </c>
      <c r="P89" s="393">
        <v>8773</v>
      </c>
      <c r="Q89" s="393">
        <v>100</v>
      </c>
      <c r="R89" s="393">
        <v>0.105</v>
      </c>
      <c r="S89" s="393">
        <v>0.09</v>
      </c>
      <c r="T89" s="393">
        <v>8.5999999999999993E-2</v>
      </c>
      <c r="U89" s="393">
        <v>8.4000000000000005E-2</v>
      </c>
      <c r="V89" s="393">
        <v>13</v>
      </c>
      <c r="W89" s="393">
        <v>1</v>
      </c>
      <c r="X89" s="393">
        <v>0</v>
      </c>
      <c r="Y89" s="393" t="s">
        <v>263</v>
      </c>
      <c r="Z89" s="393">
        <v>47</v>
      </c>
      <c r="AA89" s="393">
        <v>294</v>
      </c>
      <c r="AB89" s="393">
        <v>214</v>
      </c>
      <c r="AC89" s="393">
        <v>214</v>
      </c>
    </row>
    <row r="90" spans="1:29" ht="15" customHeight="1" x14ac:dyDescent="0.2">
      <c r="A90" s="394">
        <v>100051002</v>
      </c>
      <c r="B90" s="393">
        <v>44201</v>
      </c>
      <c r="C90" s="393">
        <v>1</v>
      </c>
      <c r="D90" s="393">
        <v>0</v>
      </c>
      <c r="E90" s="393" t="s">
        <v>261</v>
      </c>
      <c r="F90" s="393">
        <v>2013</v>
      </c>
      <c r="G90" s="393">
        <v>7</v>
      </c>
      <c r="H90" s="393">
        <v>3</v>
      </c>
      <c r="I90" s="393">
        <v>46</v>
      </c>
      <c r="J90" s="393">
        <v>41540</v>
      </c>
      <c r="K90" s="393">
        <v>0</v>
      </c>
      <c r="L90" s="393">
        <v>64320</v>
      </c>
      <c r="M90" s="393" t="s">
        <v>277</v>
      </c>
      <c r="N90" s="393">
        <v>38.6539</v>
      </c>
      <c r="O90" s="393">
        <v>-75.610600000000005</v>
      </c>
      <c r="P90" s="393">
        <v>8357</v>
      </c>
      <c r="Q90" s="393">
        <v>93</v>
      </c>
      <c r="R90" s="393">
        <v>7.0999999999999994E-2</v>
      </c>
      <c r="S90" s="393">
        <v>7.0000000000000007E-2</v>
      </c>
      <c r="T90" s="393">
        <v>6.8000000000000005E-2</v>
      </c>
      <c r="U90" s="393">
        <v>6.5000000000000002E-2</v>
      </c>
      <c r="V90" s="393">
        <v>0</v>
      </c>
      <c r="W90" s="393">
        <v>1</v>
      </c>
      <c r="X90" s="393">
        <v>0</v>
      </c>
      <c r="Y90" s="393" t="s">
        <v>270</v>
      </c>
      <c r="Z90" s="393">
        <v>47</v>
      </c>
      <c r="AA90" s="393">
        <v>294</v>
      </c>
      <c r="AB90" s="393">
        <v>199</v>
      </c>
      <c r="AC90" s="393">
        <v>214</v>
      </c>
    </row>
    <row r="91" spans="1:29" ht="15" customHeight="1" x14ac:dyDescent="0.2">
      <c r="A91" s="394">
        <v>100051002</v>
      </c>
      <c r="B91" s="393">
        <v>44201</v>
      </c>
      <c r="C91" s="393">
        <v>1</v>
      </c>
      <c r="D91" s="393">
        <v>0</v>
      </c>
      <c r="E91" s="393" t="s">
        <v>261</v>
      </c>
      <c r="F91" s="393">
        <v>2014</v>
      </c>
      <c r="G91" s="393">
        <v>7</v>
      </c>
      <c r="H91" s="393">
        <v>3</v>
      </c>
      <c r="I91" s="393">
        <v>46</v>
      </c>
      <c r="J91" s="393">
        <v>41540</v>
      </c>
      <c r="K91" s="393">
        <v>0</v>
      </c>
      <c r="L91" s="393">
        <v>64320</v>
      </c>
      <c r="M91" s="393" t="s">
        <v>277</v>
      </c>
      <c r="N91" s="393">
        <v>38.6539</v>
      </c>
      <c r="O91" s="393">
        <v>-75.610600000000005</v>
      </c>
      <c r="P91" s="393">
        <v>8749</v>
      </c>
      <c r="Q91" s="393">
        <v>100</v>
      </c>
      <c r="R91" s="393">
        <v>6.6000000000000003E-2</v>
      </c>
      <c r="S91" s="393">
        <v>6.5000000000000002E-2</v>
      </c>
      <c r="T91" s="393">
        <v>6.4000000000000001E-2</v>
      </c>
      <c r="U91" s="393">
        <v>6.3E-2</v>
      </c>
      <c r="V91" s="393">
        <v>0</v>
      </c>
      <c r="W91" s="393">
        <v>1</v>
      </c>
      <c r="X91" s="393">
        <v>0</v>
      </c>
      <c r="Y91" s="393" t="s">
        <v>263</v>
      </c>
      <c r="Z91" s="393">
        <v>47</v>
      </c>
      <c r="AA91" s="393">
        <v>294</v>
      </c>
      <c r="AB91" s="393">
        <v>214</v>
      </c>
      <c r="AC91" s="393">
        <v>214</v>
      </c>
    </row>
    <row r="92" spans="1:29" ht="15" customHeight="1" x14ac:dyDescent="0.2">
      <c r="A92" s="394">
        <v>100051002</v>
      </c>
      <c r="B92" s="393">
        <v>44201</v>
      </c>
      <c r="C92" s="393">
        <v>1</v>
      </c>
      <c r="D92" s="393">
        <v>0</v>
      </c>
      <c r="E92" s="393" t="s">
        <v>261</v>
      </c>
      <c r="F92" s="393">
        <v>2015</v>
      </c>
      <c r="G92" s="393">
        <v>7</v>
      </c>
      <c r="H92" s="393">
        <v>3</v>
      </c>
      <c r="I92" s="393">
        <v>46</v>
      </c>
      <c r="J92" s="393">
        <v>41540</v>
      </c>
      <c r="K92" s="393">
        <v>0</v>
      </c>
      <c r="L92" s="393">
        <v>64320</v>
      </c>
      <c r="M92" s="393" t="s">
        <v>277</v>
      </c>
      <c r="N92" s="393">
        <v>38.6539</v>
      </c>
      <c r="O92" s="393">
        <v>-75.610600000000005</v>
      </c>
      <c r="P92" s="393">
        <v>8666</v>
      </c>
      <c r="Q92" s="393">
        <v>97</v>
      </c>
      <c r="R92" s="393">
        <v>7.0000000000000007E-2</v>
      </c>
      <c r="S92" s="393">
        <v>6.8000000000000005E-2</v>
      </c>
      <c r="T92" s="393">
        <v>6.6000000000000003E-2</v>
      </c>
      <c r="U92" s="393">
        <v>6.4000000000000001E-2</v>
      </c>
      <c r="V92" s="393">
        <v>0</v>
      </c>
      <c r="W92" s="393">
        <v>1</v>
      </c>
      <c r="X92" s="393">
        <v>0</v>
      </c>
      <c r="Y92" s="393" t="s">
        <v>263</v>
      </c>
      <c r="Z92" s="393">
        <v>47</v>
      </c>
      <c r="AA92" s="393">
        <v>294</v>
      </c>
      <c r="AB92" s="393">
        <v>208</v>
      </c>
      <c r="AC92" s="393">
        <v>214</v>
      </c>
    </row>
    <row r="93" spans="1:29" ht="15" customHeight="1" x14ac:dyDescent="0.2">
      <c r="A93" s="394">
        <v>100051002</v>
      </c>
      <c r="B93" s="393">
        <v>44201</v>
      </c>
      <c r="C93" s="393">
        <v>1</v>
      </c>
      <c r="D93" s="393">
        <v>0</v>
      </c>
      <c r="E93" s="393" t="s">
        <v>261</v>
      </c>
      <c r="F93" s="393">
        <v>2016</v>
      </c>
      <c r="G93" s="393">
        <v>7</v>
      </c>
      <c r="H93" s="393">
        <v>3</v>
      </c>
      <c r="I93" s="393">
        <v>46</v>
      </c>
      <c r="J93" s="393">
        <v>41540</v>
      </c>
      <c r="K93" s="393">
        <v>0</v>
      </c>
      <c r="L93" s="393">
        <v>64320</v>
      </c>
      <c r="M93" s="393" t="s">
        <v>277</v>
      </c>
      <c r="N93" s="393">
        <v>38.6539</v>
      </c>
      <c r="O93" s="393">
        <v>-75.610600000000005</v>
      </c>
      <c r="P93" s="393">
        <v>8636</v>
      </c>
      <c r="Q93" s="393">
        <v>99</v>
      </c>
      <c r="R93" s="393">
        <v>7.5999999999999998E-2</v>
      </c>
      <c r="S93" s="393">
        <v>7.0999999999999994E-2</v>
      </c>
      <c r="T93" s="393">
        <v>7.0000000000000007E-2</v>
      </c>
      <c r="U93" s="393">
        <v>6.8000000000000005E-2</v>
      </c>
      <c r="V93" s="393">
        <v>1</v>
      </c>
      <c r="W93" s="393">
        <v>1</v>
      </c>
      <c r="X93" s="393">
        <v>0</v>
      </c>
      <c r="Y93" s="393" t="s">
        <v>263</v>
      </c>
      <c r="Z93" s="393">
        <v>47</v>
      </c>
      <c r="AA93" s="393">
        <v>294</v>
      </c>
      <c r="AB93" s="393">
        <v>212</v>
      </c>
      <c r="AC93" s="393">
        <v>214</v>
      </c>
    </row>
    <row r="94" spans="1:29" ht="15" customHeight="1" x14ac:dyDescent="0.2">
      <c r="A94" s="394">
        <v>100051002</v>
      </c>
      <c r="B94" s="393">
        <v>44201</v>
      </c>
      <c r="C94" s="393">
        <v>1</v>
      </c>
      <c r="D94" s="393">
        <v>0</v>
      </c>
      <c r="E94" s="393" t="s">
        <v>261</v>
      </c>
      <c r="F94" s="393">
        <v>2017</v>
      </c>
      <c r="G94" s="393">
        <v>7</v>
      </c>
      <c r="H94" s="393">
        <v>3</v>
      </c>
      <c r="I94" s="393">
        <v>46</v>
      </c>
      <c r="J94" s="393">
        <v>41540</v>
      </c>
      <c r="K94" s="393">
        <v>0</v>
      </c>
      <c r="L94" s="393">
        <v>64320</v>
      </c>
      <c r="M94" s="393" t="s">
        <v>277</v>
      </c>
      <c r="N94" s="393">
        <v>38.6539</v>
      </c>
      <c r="O94" s="393">
        <v>-75.610600000000005</v>
      </c>
      <c r="P94" s="393">
        <v>8587</v>
      </c>
      <c r="Q94" s="393">
        <v>97</v>
      </c>
      <c r="R94" s="393">
        <v>6.6000000000000003E-2</v>
      </c>
      <c r="S94" s="393">
        <v>6.5000000000000002E-2</v>
      </c>
      <c r="T94" s="393">
        <v>6.5000000000000002E-2</v>
      </c>
      <c r="U94" s="393">
        <v>6.3E-2</v>
      </c>
      <c r="V94" s="393">
        <v>0</v>
      </c>
      <c r="W94" s="393">
        <v>1</v>
      </c>
      <c r="X94" s="393">
        <v>0</v>
      </c>
      <c r="Y94" s="393" t="s">
        <v>263</v>
      </c>
      <c r="Z94" s="393">
        <v>47</v>
      </c>
      <c r="AA94" s="393">
        <v>294</v>
      </c>
      <c r="AB94" s="393">
        <v>238</v>
      </c>
      <c r="AC94" s="393">
        <v>245</v>
      </c>
    </row>
    <row r="95" spans="1:29" ht="15" customHeight="1" x14ac:dyDescent="0.2">
      <c r="A95" s="394">
        <v>100051002</v>
      </c>
      <c r="B95" s="393">
        <v>44201</v>
      </c>
      <c r="C95" s="393">
        <v>1</v>
      </c>
      <c r="D95" s="393">
        <v>0</v>
      </c>
      <c r="E95" s="393" t="s">
        <v>261</v>
      </c>
      <c r="F95" s="393">
        <v>2018</v>
      </c>
      <c r="G95" s="393">
        <v>7</v>
      </c>
      <c r="H95" s="393">
        <v>3</v>
      </c>
      <c r="I95" s="393">
        <v>46</v>
      </c>
      <c r="J95" s="393">
        <v>41540</v>
      </c>
      <c r="K95" s="393">
        <v>0</v>
      </c>
      <c r="L95" s="393">
        <v>64320</v>
      </c>
      <c r="M95" s="393" t="s">
        <v>277</v>
      </c>
      <c r="N95" s="393">
        <v>38.6539</v>
      </c>
      <c r="O95" s="393">
        <v>-75.610600000000005</v>
      </c>
      <c r="P95" s="393">
        <v>8366</v>
      </c>
      <c r="Q95" s="393">
        <v>96</v>
      </c>
      <c r="R95" s="393">
        <v>8.2000000000000003E-2</v>
      </c>
      <c r="S95" s="393">
        <v>7.3999999999999996E-2</v>
      </c>
      <c r="T95" s="393">
        <v>6.8000000000000005E-2</v>
      </c>
      <c r="U95" s="393">
        <v>6.7000000000000004E-2</v>
      </c>
      <c r="V95" s="393">
        <v>1</v>
      </c>
      <c r="W95" s="393">
        <v>1</v>
      </c>
      <c r="X95" s="393">
        <v>0</v>
      </c>
      <c r="Z95" s="393">
        <v>47</v>
      </c>
      <c r="AA95" s="393">
        <v>294</v>
      </c>
      <c r="AB95" s="393">
        <v>235</v>
      </c>
      <c r="AC95" s="393">
        <v>245</v>
      </c>
    </row>
    <row r="96" spans="1:29" ht="15" customHeight="1" x14ac:dyDescent="0.2">
      <c r="A96" s="394">
        <v>340130003</v>
      </c>
      <c r="B96" s="393">
        <v>44201</v>
      </c>
      <c r="C96" s="393">
        <v>1</v>
      </c>
      <c r="D96" s="393">
        <v>0</v>
      </c>
      <c r="E96" s="393" t="s">
        <v>261</v>
      </c>
      <c r="F96" s="393">
        <v>2010</v>
      </c>
      <c r="G96" s="393">
        <v>7</v>
      </c>
      <c r="H96" s="393">
        <v>2</v>
      </c>
      <c r="I96" s="393">
        <v>43</v>
      </c>
      <c r="J96" s="393">
        <v>35620</v>
      </c>
      <c r="K96" s="393">
        <v>5601</v>
      </c>
      <c r="L96" s="393">
        <v>51000</v>
      </c>
      <c r="M96" s="393" t="s">
        <v>278</v>
      </c>
      <c r="N96" s="393">
        <v>40.720989000000003</v>
      </c>
      <c r="O96" s="393">
        <v>-74.192892000000001</v>
      </c>
      <c r="P96" s="393">
        <v>8544</v>
      </c>
      <c r="Q96" s="393">
        <v>95</v>
      </c>
      <c r="R96" s="393">
        <v>9.0999999999999998E-2</v>
      </c>
      <c r="S96" s="393">
        <v>8.7999999999999995E-2</v>
      </c>
      <c r="T96" s="393">
        <v>8.5999999999999993E-2</v>
      </c>
      <c r="U96" s="393">
        <v>8.5000000000000006E-2</v>
      </c>
      <c r="V96" s="393">
        <v>9</v>
      </c>
      <c r="W96" s="393">
        <v>1</v>
      </c>
      <c r="X96" s="393">
        <v>0</v>
      </c>
      <c r="Z96" s="393">
        <v>47</v>
      </c>
      <c r="AA96" s="393">
        <v>764</v>
      </c>
      <c r="AB96" s="393">
        <v>203</v>
      </c>
      <c r="AC96" s="393">
        <v>214</v>
      </c>
    </row>
    <row r="97" spans="1:29" ht="15" customHeight="1" x14ac:dyDescent="0.2">
      <c r="A97" s="394">
        <v>340130003</v>
      </c>
      <c r="B97" s="393">
        <v>44201</v>
      </c>
      <c r="C97" s="393">
        <v>1</v>
      </c>
      <c r="D97" s="393">
        <v>0</v>
      </c>
      <c r="E97" s="393" t="s">
        <v>261</v>
      </c>
      <c r="F97" s="393">
        <v>2011</v>
      </c>
      <c r="G97" s="393">
        <v>7</v>
      </c>
      <c r="H97" s="393">
        <v>2</v>
      </c>
      <c r="I97" s="393">
        <v>43</v>
      </c>
      <c r="J97" s="393">
        <v>35620</v>
      </c>
      <c r="K97" s="393">
        <v>5601</v>
      </c>
      <c r="L97" s="393">
        <v>51000</v>
      </c>
      <c r="M97" s="393" t="s">
        <v>278</v>
      </c>
      <c r="N97" s="393">
        <v>40.720989000000003</v>
      </c>
      <c r="O97" s="393">
        <v>-74.192892000000001</v>
      </c>
      <c r="P97" s="393">
        <v>8570</v>
      </c>
      <c r="Q97" s="393">
        <v>96</v>
      </c>
      <c r="R97" s="393">
        <v>9.0999999999999998E-2</v>
      </c>
      <c r="S97" s="393">
        <v>9.0999999999999998E-2</v>
      </c>
      <c r="T97" s="393">
        <v>8.4000000000000005E-2</v>
      </c>
      <c r="U97" s="393">
        <v>8.1000000000000003E-2</v>
      </c>
      <c r="V97" s="393">
        <v>8</v>
      </c>
      <c r="W97" s="393">
        <v>1</v>
      </c>
      <c r="X97" s="393">
        <v>0</v>
      </c>
      <c r="Z97" s="393">
        <v>47</v>
      </c>
      <c r="AA97" s="393">
        <v>764</v>
      </c>
      <c r="AB97" s="393">
        <v>206</v>
      </c>
      <c r="AC97" s="393">
        <v>214</v>
      </c>
    </row>
    <row r="98" spans="1:29" ht="15" customHeight="1" x14ac:dyDescent="0.2">
      <c r="A98" s="394">
        <v>340130003</v>
      </c>
      <c r="B98" s="393">
        <v>44201</v>
      </c>
      <c r="C98" s="393">
        <v>1</v>
      </c>
      <c r="D98" s="393">
        <v>0</v>
      </c>
      <c r="E98" s="393" t="s">
        <v>261</v>
      </c>
      <c r="F98" s="393">
        <v>2012</v>
      </c>
      <c r="G98" s="393">
        <v>7</v>
      </c>
      <c r="H98" s="393">
        <v>2</v>
      </c>
      <c r="I98" s="393">
        <v>43</v>
      </c>
      <c r="J98" s="393">
        <v>35620</v>
      </c>
      <c r="K98" s="393">
        <v>5601</v>
      </c>
      <c r="L98" s="393">
        <v>51000</v>
      </c>
      <c r="M98" s="393" t="s">
        <v>278</v>
      </c>
      <c r="N98" s="393">
        <v>40.720989000000003</v>
      </c>
      <c r="O98" s="393">
        <v>-74.192892000000001</v>
      </c>
      <c r="P98" s="393">
        <v>8691</v>
      </c>
      <c r="Q98" s="393">
        <v>98</v>
      </c>
      <c r="R98" s="393">
        <v>8.2000000000000003E-2</v>
      </c>
      <c r="S98" s="393">
        <v>8.2000000000000003E-2</v>
      </c>
      <c r="T98" s="393">
        <v>8.1000000000000003E-2</v>
      </c>
      <c r="U98" s="393">
        <v>0.08</v>
      </c>
      <c r="V98" s="393">
        <v>7</v>
      </c>
      <c r="W98" s="393">
        <v>1</v>
      </c>
      <c r="X98" s="393">
        <v>0</v>
      </c>
      <c r="Y98" s="393" t="s">
        <v>263</v>
      </c>
      <c r="Z98" s="393">
        <v>47</v>
      </c>
      <c r="AA98" s="393">
        <v>764</v>
      </c>
      <c r="AB98" s="393">
        <v>210</v>
      </c>
      <c r="AC98" s="393">
        <v>214</v>
      </c>
    </row>
    <row r="99" spans="1:29" ht="15" customHeight="1" x14ac:dyDescent="0.2">
      <c r="A99" s="394">
        <v>340130003</v>
      </c>
      <c r="B99" s="393">
        <v>44201</v>
      </c>
      <c r="C99" s="393">
        <v>1</v>
      </c>
      <c r="D99" s="393">
        <v>0</v>
      </c>
      <c r="E99" s="393" t="s">
        <v>261</v>
      </c>
      <c r="F99" s="393">
        <v>2013</v>
      </c>
      <c r="G99" s="393">
        <v>7</v>
      </c>
      <c r="H99" s="393">
        <v>2</v>
      </c>
      <c r="I99" s="393">
        <v>43</v>
      </c>
      <c r="J99" s="393">
        <v>35620</v>
      </c>
      <c r="K99" s="393">
        <v>5601</v>
      </c>
      <c r="L99" s="393">
        <v>51000</v>
      </c>
      <c r="M99" s="393" t="s">
        <v>278</v>
      </c>
      <c r="N99" s="393">
        <v>40.720989000000003</v>
      </c>
      <c r="O99" s="393">
        <v>-74.192892000000001</v>
      </c>
      <c r="P99" s="393">
        <v>8665</v>
      </c>
      <c r="Q99" s="393">
        <v>100</v>
      </c>
      <c r="R99" s="393">
        <v>7.8E-2</v>
      </c>
      <c r="S99" s="393">
        <v>7.4999999999999997E-2</v>
      </c>
      <c r="T99" s="393">
        <v>7.0000000000000007E-2</v>
      </c>
      <c r="U99" s="393">
        <v>6.9000000000000006E-2</v>
      </c>
      <c r="V99" s="393">
        <v>1</v>
      </c>
      <c r="W99" s="393">
        <v>1</v>
      </c>
      <c r="X99" s="393">
        <v>0</v>
      </c>
      <c r="Y99" s="393" t="s">
        <v>263</v>
      </c>
      <c r="Z99" s="393">
        <v>47</v>
      </c>
      <c r="AA99" s="393">
        <v>764</v>
      </c>
      <c r="AB99" s="393">
        <v>214</v>
      </c>
      <c r="AC99" s="393">
        <v>214</v>
      </c>
    </row>
    <row r="100" spans="1:29" ht="15" customHeight="1" x14ac:dyDescent="0.2">
      <c r="A100" s="394">
        <v>340130003</v>
      </c>
      <c r="B100" s="393">
        <v>44201</v>
      </c>
      <c r="C100" s="393">
        <v>1</v>
      </c>
      <c r="D100" s="393">
        <v>0</v>
      </c>
      <c r="E100" s="393" t="s">
        <v>261</v>
      </c>
      <c r="F100" s="393">
        <v>2014</v>
      </c>
      <c r="G100" s="393">
        <v>7</v>
      </c>
      <c r="H100" s="393">
        <v>2</v>
      </c>
      <c r="I100" s="393">
        <v>43</v>
      </c>
      <c r="J100" s="393">
        <v>35620</v>
      </c>
      <c r="K100" s="393">
        <v>5601</v>
      </c>
      <c r="L100" s="393">
        <v>51000</v>
      </c>
      <c r="M100" s="393" t="s">
        <v>278</v>
      </c>
      <c r="N100" s="393">
        <v>40.720989000000003</v>
      </c>
      <c r="O100" s="393">
        <v>-74.192892000000001</v>
      </c>
      <c r="P100" s="393">
        <v>8606</v>
      </c>
      <c r="Q100" s="393">
        <v>98</v>
      </c>
      <c r="R100" s="393">
        <v>7.4999999999999997E-2</v>
      </c>
      <c r="S100" s="393">
        <v>7.3999999999999996E-2</v>
      </c>
      <c r="T100" s="393">
        <v>7.1999999999999995E-2</v>
      </c>
      <c r="U100" s="393">
        <v>7.0000000000000007E-2</v>
      </c>
      <c r="V100" s="393">
        <v>0</v>
      </c>
      <c r="W100" s="393">
        <v>1</v>
      </c>
      <c r="X100" s="393">
        <v>0</v>
      </c>
      <c r="Y100" s="393" t="s">
        <v>263</v>
      </c>
      <c r="Z100" s="393">
        <v>47</v>
      </c>
      <c r="AA100" s="393">
        <v>764</v>
      </c>
      <c r="AB100" s="393">
        <v>210</v>
      </c>
      <c r="AC100" s="393">
        <v>214</v>
      </c>
    </row>
    <row r="101" spans="1:29" ht="15" customHeight="1" x14ac:dyDescent="0.2">
      <c r="A101" s="394">
        <v>340130003</v>
      </c>
      <c r="B101" s="393">
        <v>44201</v>
      </c>
      <c r="C101" s="393">
        <v>1</v>
      </c>
      <c r="D101" s="393">
        <v>5</v>
      </c>
      <c r="E101" s="393" t="s">
        <v>261</v>
      </c>
      <c r="F101" s="393">
        <v>2015</v>
      </c>
      <c r="G101" s="393">
        <v>7</v>
      </c>
      <c r="H101" s="393">
        <v>2</v>
      </c>
      <c r="I101" s="393">
        <v>43</v>
      </c>
      <c r="J101" s="393">
        <v>35620</v>
      </c>
      <c r="K101" s="393">
        <v>5601</v>
      </c>
      <c r="L101" s="393">
        <v>51000</v>
      </c>
      <c r="M101" s="393" t="s">
        <v>278</v>
      </c>
      <c r="N101" s="393">
        <v>40.720989000000003</v>
      </c>
      <c r="O101" s="393">
        <v>-74.192892000000001</v>
      </c>
      <c r="P101" s="393">
        <v>8726</v>
      </c>
      <c r="Q101" s="393">
        <v>100</v>
      </c>
      <c r="R101" s="393">
        <v>7.3999999999999996E-2</v>
      </c>
      <c r="S101" s="393">
        <v>7.3999999999999996E-2</v>
      </c>
      <c r="T101" s="393">
        <v>7.2999999999999995E-2</v>
      </c>
      <c r="U101" s="393">
        <v>7.1999999999999995E-2</v>
      </c>
      <c r="V101" s="393">
        <v>0</v>
      </c>
      <c r="W101" s="393">
        <v>1</v>
      </c>
      <c r="X101" s="393">
        <v>0</v>
      </c>
      <c r="Y101" s="393" t="s">
        <v>263</v>
      </c>
      <c r="Z101" s="393">
        <v>47</v>
      </c>
      <c r="AA101" s="393">
        <v>764</v>
      </c>
      <c r="AB101" s="393">
        <v>213</v>
      </c>
      <c r="AC101" s="393">
        <v>214</v>
      </c>
    </row>
    <row r="102" spans="1:29" ht="15" customHeight="1" x14ac:dyDescent="0.2">
      <c r="A102" s="394">
        <v>340130003</v>
      </c>
      <c r="B102" s="393">
        <v>44201</v>
      </c>
      <c r="C102" s="393">
        <v>1</v>
      </c>
      <c r="D102" s="393">
        <v>5</v>
      </c>
      <c r="E102" s="393" t="s">
        <v>261</v>
      </c>
      <c r="F102" s="393">
        <v>2016</v>
      </c>
      <c r="G102" s="393">
        <v>7</v>
      </c>
      <c r="H102" s="393">
        <v>2</v>
      </c>
      <c r="I102" s="393">
        <v>43</v>
      </c>
      <c r="J102" s="393">
        <v>35620</v>
      </c>
      <c r="K102" s="393">
        <v>5601</v>
      </c>
      <c r="L102" s="393">
        <v>51000</v>
      </c>
      <c r="M102" s="393" t="s">
        <v>278</v>
      </c>
      <c r="N102" s="393">
        <v>40.720989000000003</v>
      </c>
      <c r="O102" s="393">
        <v>-74.192892000000001</v>
      </c>
      <c r="P102" s="393">
        <v>8530</v>
      </c>
      <c r="Q102" s="393">
        <v>100</v>
      </c>
      <c r="R102" s="393">
        <v>7.0999999999999994E-2</v>
      </c>
      <c r="S102" s="393">
        <v>7.0000000000000007E-2</v>
      </c>
      <c r="T102" s="393">
        <v>6.9000000000000006E-2</v>
      </c>
      <c r="U102" s="393">
        <v>6.8000000000000005E-2</v>
      </c>
      <c r="V102" s="393">
        <v>0</v>
      </c>
      <c r="W102" s="393">
        <v>1</v>
      </c>
      <c r="X102" s="393">
        <v>0</v>
      </c>
      <c r="Y102" s="393" t="s">
        <v>263</v>
      </c>
      <c r="Z102" s="393">
        <v>47</v>
      </c>
      <c r="AA102" s="393">
        <v>764</v>
      </c>
      <c r="AB102" s="393">
        <v>213</v>
      </c>
      <c r="AC102" s="393">
        <v>214</v>
      </c>
    </row>
    <row r="103" spans="1:29" ht="15" customHeight="1" x14ac:dyDescent="0.2">
      <c r="A103" s="394">
        <v>340130003</v>
      </c>
      <c r="B103" s="393">
        <v>44201</v>
      </c>
      <c r="C103" s="393">
        <v>1</v>
      </c>
      <c r="D103" s="393">
        <v>0</v>
      </c>
      <c r="E103" s="393" t="s">
        <v>261</v>
      </c>
      <c r="F103" s="393">
        <v>2017</v>
      </c>
      <c r="G103" s="393">
        <v>7</v>
      </c>
      <c r="H103" s="393">
        <v>2</v>
      </c>
      <c r="I103" s="393">
        <v>43</v>
      </c>
      <c r="J103" s="393">
        <v>35620</v>
      </c>
      <c r="K103" s="393">
        <v>5601</v>
      </c>
      <c r="L103" s="393">
        <v>51000</v>
      </c>
      <c r="M103" s="393" t="s">
        <v>278</v>
      </c>
      <c r="N103" s="393">
        <v>40.720989000000003</v>
      </c>
      <c r="O103" s="393">
        <v>-74.192892000000001</v>
      </c>
      <c r="P103" s="393">
        <v>8597</v>
      </c>
      <c r="Q103" s="393">
        <v>97</v>
      </c>
      <c r="R103" s="393">
        <v>7.0999999999999994E-2</v>
      </c>
      <c r="S103" s="393">
        <v>6.8000000000000005E-2</v>
      </c>
      <c r="T103" s="393">
        <v>6.7000000000000004E-2</v>
      </c>
      <c r="U103" s="393">
        <v>6.4000000000000001E-2</v>
      </c>
      <c r="V103" s="393">
        <v>0</v>
      </c>
      <c r="W103" s="393">
        <v>1</v>
      </c>
      <c r="X103" s="393">
        <v>0</v>
      </c>
      <c r="Y103" s="393" t="s">
        <v>263</v>
      </c>
      <c r="Z103" s="393">
        <v>47</v>
      </c>
      <c r="AA103" s="393">
        <v>764</v>
      </c>
      <c r="AB103" s="393">
        <v>354</v>
      </c>
      <c r="AC103" s="393">
        <v>365</v>
      </c>
    </row>
    <row r="104" spans="1:29" ht="15" customHeight="1" x14ac:dyDescent="0.2">
      <c r="A104" s="394">
        <v>340130003</v>
      </c>
      <c r="B104" s="393">
        <v>44201</v>
      </c>
      <c r="C104" s="393">
        <v>1</v>
      </c>
      <c r="D104" s="393">
        <v>0</v>
      </c>
      <c r="E104" s="393" t="s">
        <v>261</v>
      </c>
      <c r="F104" s="393">
        <v>2018</v>
      </c>
      <c r="G104" s="393">
        <v>7</v>
      </c>
      <c r="H104" s="393">
        <v>2</v>
      </c>
      <c r="I104" s="393">
        <v>43</v>
      </c>
      <c r="J104" s="393">
        <v>35620</v>
      </c>
      <c r="K104" s="393">
        <v>5601</v>
      </c>
      <c r="L104" s="393">
        <v>51000</v>
      </c>
      <c r="M104" s="393" t="s">
        <v>278</v>
      </c>
      <c r="N104" s="393">
        <v>40.720989000000003</v>
      </c>
      <c r="O104" s="393">
        <v>-74.192892000000001</v>
      </c>
      <c r="P104" s="393">
        <v>8628</v>
      </c>
      <c r="Q104" s="393">
        <v>98</v>
      </c>
      <c r="R104" s="393">
        <v>9.6000000000000002E-2</v>
      </c>
      <c r="S104" s="393">
        <v>0.08</v>
      </c>
      <c r="T104" s="393">
        <v>7.3999999999999996E-2</v>
      </c>
      <c r="U104" s="393">
        <v>7.0999999999999994E-2</v>
      </c>
      <c r="V104" s="393">
        <v>2</v>
      </c>
      <c r="W104" s="393">
        <v>1</v>
      </c>
      <c r="X104" s="393">
        <v>0</v>
      </c>
      <c r="Z104" s="393">
        <v>47</v>
      </c>
      <c r="AA104" s="393">
        <v>764</v>
      </c>
      <c r="AB104" s="393">
        <v>359</v>
      </c>
      <c r="AC104" s="393">
        <v>365</v>
      </c>
    </row>
    <row r="105" spans="1:29" ht="15" customHeight="1" x14ac:dyDescent="0.2">
      <c r="A105" s="394">
        <v>421011002</v>
      </c>
      <c r="B105" s="393">
        <v>44201</v>
      </c>
      <c r="C105" s="393">
        <v>1</v>
      </c>
      <c r="D105" s="393">
        <v>0</v>
      </c>
      <c r="E105" s="393" t="s">
        <v>261</v>
      </c>
      <c r="F105" s="393">
        <v>2011</v>
      </c>
      <c r="G105" s="393">
        <v>7</v>
      </c>
      <c r="H105" s="393">
        <v>3</v>
      </c>
      <c r="I105" s="393">
        <v>45</v>
      </c>
      <c r="J105" s="393">
        <v>37980</v>
      </c>
      <c r="K105" s="393">
        <v>6160</v>
      </c>
      <c r="L105" s="393">
        <v>60000</v>
      </c>
      <c r="M105" s="393" t="s">
        <v>279</v>
      </c>
      <c r="N105" s="393">
        <v>40.035984999999997</v>
      </c>
      <c r="O105" s="393">
        <v>-75.002404999999996</v>
      </c>
      <c r="P105" s="393">
        <v>7567</v>
      </c>
      <c r="Q105" s="393">
        <v>85</v>
      </c>
      <c r="R105" s="393">
        <v>9.0999999999999998E-2</v>
      </c>
      <c r="S105" s="393">
        <v>8.8999999999999996E-2</v>
      </c>
      <c r="T105" s="393">
        <v>8.8999999999999996E-2</v>
      </c>
      <c r="U105" s="393">
        <v>8.7999999999999995E-2</v>
      </c>
      <c r="V105" s="393">
        <v>11</v>
      </c>
      <c r="W105" s="393">
        <v>1</v>
      </c>
      <c r="X105" s="393">
        <v>0</v>
      </c>
      <c r="Y105" s="393" t="s">
        <v>263</v>
      </c>
      <c r="Z105" s="393">
        <v>87</v>
      </c>
      <c r="AA105" s="393">
        <v>861</v>
      </c>
      <c r="AB105" s="393">
        <v>182</v>
      </c>
      <c r="AC105" s="393">
        <v>214</v>
      </c>
    </row>
    <row r="106" spans="1:29" ht="15" customHeight="1" x14ac:dyDescent="0.2">
      <c r="A106" s="394">
        <v>421011002</v>
      </c>
      <c r="B106" s="393">
        <v>44201</v>
      </c>
      <c r="C106" s="393">
        <v>1</v>
      </c>
      <c r="D106" s="393">
        <v>0</v>
      </c>
      <c r="E106" s="393" t="s">
        <v>261</v>
      </c>
      <c r="F106" s="393">
        <v>2012</v>
      </c>
      <c r="G106" s="393">
        <v>7</v>
      </c>
      <c r="H106" s="393">
        <v>3</v>
      </c>
      <c r="I106" s="393">
        <v>45</v>
      </c>
      <c r="J106" s="393">
        <v>37980</v>
      </c>
      <c r="K106" s="393">
        <v>6160</v>
      </c>
      <c r="L106" s="393">
        <v>60000</v>
      </c>
      <c r="M106" s="393" t="s">
        <v>279</v>
      </c>
      <c r="N106" s="393">
        <v>40.035984999999997</v>
      </c>
      <c r="O106" s="393">
        <v>-75.002404999999996</v>
      </c>
      <c r="P106" s="393">
        <v>7918</v>
      </c>
      <c r="Q106" s="393">
        <v>87</v>
      </c>
      <c r="R106" s="393">
        <v>8.6999999999999994E-2</v>
      </c>
      <c r="S106" s="393">
        <v>8.6999999999999994E-2</v>
      </c>
      <c r="T106" s="393">
        <v>8.4000000000000005E-2</v>
      </c>
      <c r="U106" s="393">
        <v>8.3000000000000004E-2</v>
      </c>
      <c r="V106" s="393">
        <v>16</v>
      </c>
      <c r="W106" s="393">
        <v>1</v>
      </c>
      <c r="X106" s="393">
        <v>0</v>
      </c>
      <c r="Z106" s="393">
        <v>87</v>
      </c>
      <c r="AA106" s="393">
        <v>861</v>
      </c>
      <c r="AB106" s="393">
        <v>186</v>
      </c>
      <c r="AC106" s="393">
        <v>214</v>
      </c>
    </row>
    <row r="107" spans="1:29" ht="15" customHeight="1" x14ac:dyDescent="0.2">
      <c r="A107" s="394">
        <v>421011002</v>
      </c>
      <c r="B107" s="393">
        <v>44201</v>
      </c>
      <c r="C107" s="393">
        <v>1</v>
      </c>
      <c r="D107" s="393">
        <v>0</v>
      </c>
      <c r="E107" s="393" t="s">
        <v>261</v>
      </c>
      <c r="F107" s="393">
        <v>2013</v>
      </c>
      <c r="G107" s="393">
        <v>7</v>
      </c>
      <c r="H107" s="393">
        <v>3</v>
      </c>
      <c r="I107" s="393">
        <v>45</v>
      </c>
      <c r="J107" s="393">
        <v>37980</v>
      </c>
      <c r="K107" s="393">
        <v>6160</v>
      </c>
      <c r="L107" s="393">
        <v>60000</v>
      </c>
      <c r="M107" s="393" t="s">
        <v>279</v>
      </c>
      <c r="N107" s="393">
        <v>40.035984999999997</v>
      </c>
      <c r="O107" s="393">
        <v>-75.002404999999996</v>
      </c>
      <c r="P107" s="393">
        <v>6379</v>
      </c>
      <c r="Q107" s="393">
        <v>82</v>
      </c>
      <c r="R107" s="393">
        <v>7.5999999999999998E-2</v>
      </c>
      <c r="S107" s="393">
        <v>7.1999999999999995E-2</v>
      </c>
      <c r="T107" s="393">
        <v>7.0999999999999994E-2</v>
      </c>
      <c r="U107" s="393">
        <v>7.0999999999999994E-2</v>
      </c>
      <c r="V107" s="393">
        <v>1</v>
      </c>
      <c r="W107" s="393">
        <v>1</v>
      </c>
      <c r="X107" s="393">
        <v>0</v>
      </c>
      <c r="Y107" s="393" t="s">
        <v>266</v>
      </c>
      <c r="Z107" s="393">
        <v>87</v>
      </c>
      <c r="AA107" s="393">
        <v>861</v>
      </c>
      <c r="AB107" s="393">
        <v>176</v>
      </c>
      <c r="AC107" s="393">
        <v>214</v>
      </c>
    </row>
    <row r="108" spans="1:29" ht="15" customHeight="1" x14ac:dyDescent="0.2">
      <c r="A108" s="394">
        <v>361030009</v>
      </c>
      <c r="B108" s="393">
        <v>44201</v>
      </c>
      <c r="C108" s="393">
        <v>1</v>
      </c>
      <c r="D108" s="393">
        <v>0</v>
      </c>
      <c r="E108" s="393" t="s">
        <v>261</v>
      </c>
      <c r="F108" s="393">
        <v>2010</v>
      </c>
      <c r="G108" s="393">
        <v>7</v>
      </c>
      <c r="H108" s="393">
        <v>2</v>
      </c>
      <c r="I108" s="393">
        <v>43</v>
      </c>
      <c r="J108" s="393">
        <v>35620</v>
      </c>
      <c r="K108" s="393">
        <v>5601</v>
      </c>
      <c r="L108" s="393">
        <v>35254</v>
      </c>
      <c r="M108" s="393" t="s">
        <v>280</v>
      </c>
      <c r="N108" s="393">
        <v>40.82799</v>
      </c>
      <c r="O108" s="393">
        <v>-73.057540000000003</v>
      </c>
      <c r="P108" s="393">
        <v>5814</v>
      </c>
      <c r="Q108" s="393">
        <v>99</v>
      </c>
      <c r="R108" s="393">
        <v>8.5000000000000006E-2</v>
      </c>
      <c r="S108" s="393">
        <v>8.4000000000000005E-2</v>
      </c>
      <c r="T108" s="393">
        <v>8.3000000000000004E-2</v>
      </c>
      <c r="U108" s="393">
        <v>0.08</v>
      </c>
      <c r="V108" s="393">
        <v>7</v>
      </c>
      <c r="W108" s="393">
        <v>1</v>
      </c>
      <c r="X108" s="393">
        <v>0</v>
      </c>
      <c r="Z108" s="393">
        <v>47</v>
      </c>
      <c r="AA108" s="393">
        <v>768</v>
      </c>
      <c r="AB108" s="393">
        <v>212</v>
      </c>
      <c r="AC108" s="393">
        <v>214</v>
      </c>
    </row>
    <row r="109" spans="1:29" ht="15" customHeight="1" x14ac:dyDescent="0.2">
      <c r="A109" s="394">
        <v>361030009</v>
      </c>
      <c r="B109" s="393">
        <v>44201</v>
      </c>
      <c r="C109" s="393">
        <v>2</v>
      </c>
      <c r="D109" s="393">
        <v>0</v>
      </c>
      <c r="E109" s="393" t="s">
        <v>261</v>
      </c>
      <c r="F109" s="393">
        <v>2010</v>
      </c>
      <c r="G109" s="393">
        <v>7</v>
      </c>
      <c r="H109" s="393">
        <v>2</v>
      </c>
      <c r="I109" s="393">
        <v>43</v>
      </c>
      <c r="J109" s="393">
        <v>35620</v>
      </c>
      <c r="K109" s="393">
        <v>5601</v>
      </c>
      <c r="L109" s="393">
        <v>35254</v>
      </c>
      <c r="M109" s="393" t="s">
        <v>280</v>
      </c>
      <c r="N109" s="393">
        <v>40.82799</v>
      </c>
      <c r="O109" s="393">
        <v>-73.057540000000003</v>
      </c>
      <c r="P109" s="393">
        <v>6621</v>
      </c>
      <c r="Q109" s="393">
        <v>86</v>
      </c>
      <c r="R109" s="393">
        <v>9.0999999999999998E-2</v>
      </c>
      <c r="S109" s="393">
        <v>9.0999999999999998E-2</v>
      </c>
      <c r="T109" s="393">
        <v>0.09</v>
      </c>
      <c r="U109" s="393">
        <v>8.5000000000000006E-2</v>
      </c>
      <c r="V109" s="393">
        <v>12</v>
      </c>
      <c r="W109" s="393">
        <v>1</v>
      </c>
      <c r="X109" s="393">
        <v>0</v>
      </c>
      <c r="Z109" s="393">
        <v>56</v>
      </c>
      <c r="AA109" s="393">
        <v>1310</v>
      </c>
      <c r="AB109" s="393">
        <v>184</v>
      </c>
      <c r="AC109" s="393">
        <v>214</v>
      </c>
    </row>
    <row r="110" spans="1:29" ht="15" customHeight="1" x14ac:dyDescent="0.2">
      <c r="A110" s="394">
        <v>361030009</v>
      </c>
      <c r="B110" s="393">
        <v>44201</v>
      </c>
      <c r="C110" s="393">
        <v>1</v>
      </c>
      <c r="D110" s="393">
        <v>0</v>
      </c>
      <c r="E110" s="393" t="s">
        <v>261</v>
      </c>
      <c r="F110" s="393">
        <v>2011</v>
      </c>
      <c r="G110" s="393">
        <v>7</v>
      </c>
      <c r="H110" s="393">
        <v>2</v>
      </c>
      <c r="I110" s="393">
        <v>43</v>
      </c>
      <c r="J110" s="393">
        <v>35620</v>
      </c>
      <c r="K110" s="393">
        <v>5601</v>
      </c>
      <c r="L110" s="393">
        <v>35254</v>
      </c>
      <c r="M110" s="393" t="s">
        <v>280</v>
      </c>
      <c r="N110" s="393">
        <v>40.82799</v>
      </c>
      <c r="O110" s="393">
        <v>-73.057540000000003</v>
      </c>
      <c r="P110" s="393">
        <v>6891</v>
      </c>
      <c r="Q110" s="393">
        <v>93</v>
      </c>
      <c r="R110" s="393">
        <v>9.4E-2</v>
      </c>
      <c r="S110" s="393">
        <v>8.6999999999999994E-2</v>
      </c>
      <c r="T110" s="393">
        <v>8.6999999999999994E-2</v>
      </c>
      <c r="U110" s="393">
        <v>8.2000000000000003E-2</v>
      </c>
      <c r="V110" s="393">
        <v>6</v>
      </c>
      <c r="W110" s="393">
        <v>1</v>
      </c>
      <c r="X110" s="393">
        <v>0</v>
      </c>
      <c r="Z110" s="393">
        <v>47</v>
      </c>
      <c r="AA110" s="393">
        <v>768</v>
      </c>
      <c r="AB110" s="393">
        <v>200</v>
      </c>
      <c r="AC110" s="393">
        <v>214</v>
      </c>
    </row>
    <row r="111" spans="1:29" ht="15" customHeight="1" x14ac:dyDescent="0.2">
      <c r="A111" s="394">
        <v>361030009</v>
      </c>
      <c r="B111" s="393">
        <v>44201</v>
      </c>
      <c r="C111" s="393">
        <v>1</v>
      </c>
      <c r="D111" s="393">
        <v>0</v>
      </c>
      <c r="E111" s="393" t="s">
        <v>261</v>
      </c>
      <c r="F111" s="393">
        <v>2012</v>
      </c>
      <c r="G111" s="393">
        <v>7</v>
      </c>
      <c r="H111" s="393">
        <v>2</v>
      </c>
      <c r="I111" s="393">
        <v>43</v>
      </c>
      <c r="J111" s="393">
        <v>35620</v>
      </c>
      <c r="K111" s="393">
        <v>5601</v>
      </c>
      <c r="L111" s="393">
        <v>35254</v>
      </c>
      <c r="M111" s="393" t="s">
        <v>280</v>
      </c>
      <c r="N111" s="393">
        <v>40.82799</v>
      </c>
      <c r="O111" s="393">
        <v>-73.057540000000003</v>
      </c>
      <c r="P111" s="393">
        <v>7642</v>
      </c>
      <c r="Q111" s="393">
        <v>85</v>
      </c>
      <c r="R111" s="393">
        <v>9.1999999999999998E-2</v>
      </c>
      <c r="S111" s="393">
        <v>8.8999999999999996E-2</v>
      </c>
      <c r="T111" s="393">
        <v>0.08</v>
      </c>
      <c r="U111" s="393">
        <v>7.9000000000000001E-2</v>
      </c>
      <c r="V111" s="393">
        <v>5</v>
      </c>
      <c r="W111" s="393">
        <v>1</v>
      </c>
      <c r="X111" s="393">
        <v>0</v>
      </c>
      <c r="Y111" s="393" t="s">
        <v>263</v>
      </c>
      <c r="Z111" s="393">
        <v>47</v>
      </c>
      <c r="AA111" s="393">
        <v>768</v>
      </c>
      <c r="AB111" s="393">
        <v>181</v>
      </c>
      <c r="AC111" s="393">
        <v>214</v>
      </c>
    </row>
    <row r="112" spans="1:29" ht="15" customHeight="1" x14ac:dyDescent="0.2">
      <c r="A112" s="394">
        <v>361030009</v>
      </c>
      <c r="B112" s="393">
        <v>44201</v>
      </c>
      <c r="C112" s="393">
        <v>1</v>
      </c>
      <c r="D112" s="393">
        <v>0</v>
      </c>
      <c r="E112" s="393" t="s">
        <v>261</v>
      </c>
      <c r="F112" s="393">
        <v>2013</v>
      </c>
      <c r="G112" s="393">
        <v>7</v>
      </c>
      <c r="H112" s="393">
        <v>2</v>
      </c>
      <c r="I112" s="393">
        <v>43</v>
      </c>
      <c r="J112" s="393">
        <v>35620</v>
      </c>
      <c r="K112" s="393">
        <v>5601</v>
      </c>
      <c r="L112" s="393">
        <v>35254</v>
      </c>
      <c r="M112" s="393" t="s">
        <v>280</v>
      </c>
      <c r="N112" s="393">
        <v>40.82799</v>
      </c>
      <c r="O112" s="393">
        <v>-73.057540000000003</v>
      </c>
      <c r="P112" s="393">
        <v>8305</v>
      </c>
      <c r="Q112" s="393">
        <v>93</v>
      </c>
      <c r="R112" s="393">
        <v>8.8999999999999996E-2</v>
      </c>
      <c r="S112" s="393">
        <v>0.08</v>
      </c>
      <c r="T112" s="393">
        <v>7.5999999999999998E-2</v>
      </c>
      <c r="U112" s="393">
        <v>7.3999999999999996E-2</v>
      </c>
      <c r="V112" s="393">
        <v>3</v>
      </c>
      <c r="W112" s="393">
        <v>1</v>
      </c>
      <c r="X112" s="393">
        <v>0</v>
      </c>
      <c r="Y112" s="393" t="s">
        <v>263</v>
      </c>
      <c r="Z112" s="393">
        <v>47</v>
      </c>
      <c r="AA112" s="393">
        <v>768</v>
      </c>
      <c r="AB112" s="393">
        <v>199</v>
      </c>
      <c r="AC112" s="393">
        <v>214</v>
      </c>
    </row>
    <row r="113" spans="1:29" ht="15" customHeight="1" x14ac:dyDescent="0.2">
      <c r="A113" s="394">
        <v>361030009</v>
      </c>
      <c r="B113" s="393">
        <v>44201</v>
      </c>
      <c r="C113" s="393">
        <v>1</v>
      </c>
      <c r="D113" s="393">
        <v>0</v>
      </c>
      <c r="E113" s="393" t="s">
        <v>261</v>
      </c>
      <c r="F113" s="393">
        <v>2014</v>
      </c>
      <c r="G113" s="393">
        <v>7</v>
      </c>
      <c r="H113" s="393">
        <v>2</v>
      </c>
      <c r="I113" s="393">
        <v>43</v>
      </c>
      <c r="J113" s="393">
        <v>35620</v>
      </c>
      <c r="K113" s="393">
        <v>5601</v>
      </c>
      <c r="L113" s="393">
        <v>35254</v>
      </c>
      <c r="M113" s="393" t="s">
        <v>280</v>
      </c>
      <c r="N113" s="393">
        <v>40.82799</v>
      </c>
      <c r="O113" s="393">
        <v>-73.057540000000003</v>
      </c>
      <c r="P113" s="393">
        <v>8320</v>
      </c>
      <c r="Q113" s="393">
        <v>91</v>
      </c>
      <c r="R113" s="393">
        <v>7.1999999999999995E-2</v>
      </c>
      <c r="S113" s="393">
        <v>6.7000000000000004E-2</v>
      </c>
      <c r="T113" s="393">
        <v>6.2E-2</v>
      </c>
      <c r="U113" s="393">
        <v>6.2E-2</v>
      </c>
      <c r="V113" s="393">
        <v>0</v>
      </c>
      <c r="W113" s="393">
        <v>1</v>
      </c>
      <c r="X113" s="393">
        <v>0</v>
      </c>
      <c r="Y113" s="393" t="s">
        <v>263</v>
      </c>
      <c r="Z113" s="393">
        <v>47</v>
      </c>
      <c r="AA113" s="393">
        <v>768</v>
      </c>
      <c r="AB113" s="393">
        <v>195</v>
      </c>
      <c r="AC113" s="393">
        <v>214</v>
      </c>
    </row>
    <row r="114" spans="1:29" ht="15" customHeight="1" x14ac:dyDescent="0.2">
      <c r="A114" s="394">
        <v>361030009</v>
      </c>
      <c r="B114" s="393">
        <v>44201</v>
      </c>
      <c r="C114" s="393">
        <v>1</v>
      </c>
      <c r="D114" s="393">
        <v>0</v>
      </c>
      <c r="E114" s="393" t="s">
        <v>261</v>
      </c>
      <c r="F114" s="393">
        <v>2015</v>
      </c>
      <c r="G114" s="393">
        <v>7</v>
      </c>
      <c r="H114" s="393">
        <v>2</v>
      </c>
      <c r="I114" s="393">
        <v>43</v>
      </c>
      <c r="J114" s="393">
        <v>35620</v>
      </c>
      <c r="K114" s="393">
        <v>5601</v>
      </c>
      <c r="L114" s="393">
        <v>35254</v>
      </c>
      <c r="M114" s="393" t="s">
        <v>280</v>
      </c>
      <c r="N114" s="393">
        <v>40.82799</v>
      </c>
      <c r="O114" s="393">
        <v>-73.057540000000003</v>
      </c>
      <c r="P114" s="393">
        <v>7521</v>
      </c>
      <c r="Q114" s="393">
        <v>77</v>
      </c>
      <c r="R114" s="393">
        <v>7.6999999999999999E-2</v>
      </c>
      <c r="S114" s="393">
        <v>7.0999999999999994E-2</v>
      </c>
      <c r="T114" s="393">
        <v>7.0000000000000007E-2</v>
      </c>
      <c r="U114" s="393">
        <v>6.3E-2</v>
      </c>
      <c r="V114" s="393">
        <v>1</v>
      </c>
      <c r="W114" s="393">
        <v>2</v>
      </c>
      <c r="X114" s="393">
        <v>0</v>
      </c>
      <c r="Y114" s="393" t="s">
        <v>263</v>
      </c>
      <c r="Z114" s="393">
        <v>0</v>
      </c>
      <c r="AA114" s="393">
        <v>768</v>
      </c>
      <c r="AB114" s="393">
        <v>165</v>
      </c>
      <c r="AC114" s="393">
        <v>214</v>
      </c>
    </row>
    <row r="115" spans="1:29" ht="15" customHeight="1" x14ac:dyDescent="0.2">
      <c r="A115" s="394">
        <v>361030009</v>
      </c>
      <c r="B115" s="393">
        <v>44201</v>
      </c>
      <c r="C115" s="393">
        <v>1</v>
      </c>
      <c r="D115" s="393">
        <v>0</v>
      </c>
      <c r="E115" s="393" t="s">
        <v>261</v>
      </c>
      <c r="F115" s="393">
        <v>2016</v>
      </c>
      <c r="G115" s="393">
        <v>7</v>
      </c>
      <c r="H115" s="393">
        <v>2</v>
      </c>
      <c r="I115" s="393">
        <v>43</v>
      </c>
      <c r="J115" s="393">
        <v>35620</v>
      </c>
      <c r="K115" s="393">
        <v>5601</v>
      </c>
      <c r="L115" s="393">
        <v>35254</v>
      </c>
      <c r="M115" s="393" t="s">
        <v>280</v>
      </c>
      <c r="N115" s="393">
        <v>40.82799</v>
      </c>
      <c r="O115" s="393">
        <v>-73.057540000000003</v>
      </c>
      <c r="P115" s="393">
        <v>8528</v>
      </c>
      <c r="Q115" s="393">
        <v>98</v>
      </c>
      <c r="R115" s="393">
        <v>8.1000000000000003E-2</v>
      </c>
      <c r="S115" s="393">
        <v>7.5999999999999998E-2</v>
      </c>
      <c r="T115" s="393">
        <v>7.4999999999999997E-2</v>
      </c>
      <c r="U115" s="393">
        <v>7.2999999999999995E-2</v>
      </c>
      <c r="V115" s="393">
        <v>2</v>
      </c>
      <c r="W115" s="393">
        <v>1</v>
      </c>
      <c r="X115" s="393">
        <v>0</v>
      </c>
      <c r="Y115" s="393" t="s">
        <v>263</v>
      </c>
      <c r="Z115" s="393">
        <v>87</v>
      </c>
      <c r="AA115" s="393">
        <v>768</v>
      </c>
      <c r="AB115" s="393">
        <v>210</v>
      </c>
      <c r="AC115" s="393">
        <v>214</v>
      </c>
    </row>
    <row r="116" spans="1:29" ht="15" customHeight="1" x14ac:dyDescent="0.2">
      <c r="A116" s="394">
        <v>361030009</v>
      </c>
      <c r="B116" s="393">
        <v>44201</v>
      </c>
      <c r="C116" s="393">
        <v>1</v>
      </c>
      <c r="D116" s="393">
        <v>0</v>
      </c>
      <c r="E116" s="393" t="s">
        <v>261</v>
      </c>
      <c r="F116" s="393">
        <v>2017</v>
      </c>
      <c r="G116" s="393">
        <v>7</v>
      </c>
      <c r="H116" s="393">
        <v>2</v>
      </c>
      <c r="I116" s="393">
        <v>43</v>
      </c>
      <c r="J116" s="393">
        <v>35620</v>
      </c>
      <c r="K116" s="393">
        <v>5601</v>
      </c>
      <c r="L116" s="393">
        <v>35254</v>
      </c>
      <c r="M116" s="393" t="s">
        <v>280</v>
      </c>
      <c r="N116" s="393">
        <v>40.82799</v>
      </c>
      <c r="O116" s="393">
        <v>-73.057540000000003</v>
      </c>
      <c r="P116" s="393">
        <v>8558</v>
      </c>
      <c r="Q116" s="393">
        <v>98</v>
      </c>
      <c r="R116" s="393">
        <v>8.3000000000000004E-2</v>
      </c>
      <c r="S116" s="393">
        <v>0.08</v>
      </c>
      <c r="T116" s="393">
        <v>7.1999999999999995E-2</v>
      </c>
      <c r="U116" s="393">
        <v>7.0999999999999994E-2</v>
      </c>
      <c r="V116" s="393">
        <v>2</v>
      </c>
      <c r="W116" s="393">
        <v>1</v>
      </c>
      <c r="X116" s="393">
        <v>0</v>
      </c>
      <c r="Y116" s="393" t="s">
        <v>263</v>
      </c>
      <c r="Z116" s="393">
        <v>87</v>
      </c>
      <c r="AA116" s="393">
        <v>768</v>
      </c>
      <c r="AB116" s="393">
        <v>239</v>
      </c>
      <c r="AC116" s="393">
        <v>245</v>
      </c>
    </row>
    <row r="117" spans="1:29" ht="15" customHeight="1" x14ac:dyDescent="0.2">
      <c r="A117" s="394">
        <v>361030009</v>
      </c>
      <c r="B117" s="393">
        <v>44201</v>
      </c>
      <c r="C117" s="393">
        <v>1</v>
      </c>
      <c r="D117" s="393">
        <v>0</v>
      </c>
      <c r="E117" s="393" t="s">
        <v>261</v>
      </c>
      <c r="F117" s="393">
        <v>2018</v>
      </c>
      <c r="G117" s="393">
        <v>7</v>
      </c>
      <c r="H117" s="393">
        <v>2</v>
      </c>
      <c r="I117" s="393">
        <v>43</v>
      </c>
      <c r="J117" s="393">
        <v>35620</v>
      </c>
      <c r="K117" s="393">
        <v>5601</v>
      </c>
      <c r="L117" s="393">
        <v>35254</v>
      </c>
      <c r="M117" s="393" t="s">
        <v>280</v>
      </c>
      <c r="N117" s="393">
        <v>40.82799</v>
      </c>
      <c r="O117" s="393">
        <v>-73.057540000000003</v>
      </c>
      <c r="P117" s="393">
        <v>8256</v>
      </c>
      <c r="Q117" s="393">
        <v>97</v>
      </c>
      <c r="R117" s="393">
        <v>8.5999999999999993E-2</v>
      </c>
      <c r="S117" s="393">
        <v>8.2000000000000003E-2</v>
      </c>
      <c r="T117" s="393">
        <v>7.9000000000000001E-2</v>
      </c>
      <c r="U117" s="393">
        <v>7.5999999999999998E-2</v>
      </c>
      <c r="V117" s="393">
        <v>4</v>
      </c>
      <c r="W117" s="393">
        <v>1</v>
      </c>
      <c r="X117" s="393">
        <v>0</v>
      </c>
      <c r="Z117" s="393">
        <v>87</v>
      </c>
      <c r="AA117" s="393">
        <v>768</v>
      </c>
      <c r="AB117" s="393">
        <v>238</v>
      </c>
      <c r="AC117" s="393">
        <v>245</v>
      </c>
    </row>
    <row r="118" spans="1:29" ht="15" customHeight="1" x14ac:dyDescent="0.2">
      <c r="A118" s="394">
        <v>340210005</v>
      </c>
      <c r="B118" s="393">
        <v>44201</v>
      </c>
      <c r="C118" s="393">
        <v>1</v>
      </c>
      <c r="D118" s="393">
        <v>0</v>
      </c>
      <c r="E118" s="393" t="s">
        <v>261</v>
      </c>
      <c r="F118" s="393">
        <v>2010</v>
      </c>
      <c r="G118" s="393">
        <v>7</v>
      </c>
      <c r="H118" s="393">
        <v>2</v>
      </c>
      <c r="I118" s="393">
        <v>45</v>
      </c>
      <c r="J118" s="393">
        <v>45940</v>
      </c>
      <c r="K118" s="393">
        <v>8480</v>
      </c>
      <c r="L118" s="393">
        <v>39510</v>
      </c>
      <c r="M118" s="393" t="s">
        <v>281</v>
      </c>
      <c r="N118" s="393">
        <v>40.283092000000003</v>
      </c>
      <c r="O118" s="393">
        <v>-74.742613000000006</v>
      </c>
      <c r="P118" s="393">
        <v>8690</v>
      </c>
      <c r="Q118" s="393">
        <v>99</v>
      </c>
      <c r="R118" s="393">
        <v>9.5000000000000001E-2</v>
      </c>
      <c r="S118" s="393">
        <v>8.7999999999999995E-2</v>
      </c>
      <c r="T118" s="393">
        <v>8.6999999999999994E-2</v>
      </c>
      <c r="U118" s="393">
        <v>8.5999999999999993E-2</v>
      </c>
      <c r="V118" s="393">
        <v>15</v>
      </c>
      <c r="W118" s="393">
        <v>1</v>
      </c>
      <c r="X118" s="393">
        <v>0</v>
      </c>
      <c r="Z118" s="393">
        <v>56</v>
      </c>
      <c r="AA118" s="393">
        <v>764</v>
      </c>
      <c r="AB118" s="393">
        <v>212</v>
      </c>
      <c r="AC118" s="393">
        <v>214</v>
      </c>
    </row>
    <row r="119" spans="1:29" ht="15" customHeight="1" x14ac:dyDescent="0.2">
      <c r="A119" s="394">
        <v>340210005</v>
      </c>
      <c r="B119" s="393">
        <v>44201</v>
      </c>
      <c r="C119" s="393">
        <v>1</v>
      </c>
      <c r="D119" s="393">
        <v>0</v>
      </c>
      <c r="E119" s="393" t="s">
        <v>261</v>
      </c>
      <c r="F119" s="393">
        <v>2011</v>
      </c>
      <c r="G119" s="393">
        <v>7</v>
      </c>
      <c r="H119" s="393">
        <v>2</v>
      </c>
      <c r="I119" s="393">
        <v>45</v>
      </c>
      <c r="J119" s="393">
        <v>45940</v>
      </c>
      <c r="K119" s="393">
        <v>8480</v>
      </c>
      <c r="L119" s="393">
        <v>39510</v>
      </c>
      <c r="M119" s="393" t="s">
        <v>281</v>
      </c>
      <c r="N119" s="393">
        <v>40.283092000000003</v>
      </c>
      <c r="O119" s="393">
        <v>-74.742613000000006</v>
      </c>
      <c r="P119" s="393">
        <v>6873</v>
      </c>
      <c r="Q119" s="393">
        <v>67</v>
      </c>
      <c r="R119" s="393">
        <v>8.8999999999999996E-2</v>
      </c>
      <c r="S119" s="393">
        <v>8.7999999999999995E-2</v>
      </c>
      <c r="T119" s="393">
        <v>8.5999999999999993E-2</v>
      </c>
      <c r="U119" s="393">
        <v>7.9000000000000001E-2</v>
      </c>
      <c r="V119" s="393">
        <v>7</v>
      </c>
      <c r="W119" s="393">
        <v>1</v>
      </c>
      <c r="X119" s="393">
        <v>0</v>
      </c>
      <c r="Z119" s="393">
        <v>56</v>
      </c>
      <c r="AA119" s="393">
        <v>764</v>
      </c>
      <c r="AB119" s="393">
        <v>144</v>
      </c>
      <c r="AC119" s="393">
        <v>214</v>
      </c>
    </row>
    <row r="120" spans="1:29" ht="15" customHeight="1" x14ac:dyDescent="0.2">
      <c r="A120" s="394">
        <v>340210005</v>
      </c>
      <c r="B120" s="393">
        <v>44201</v>
      </c>
      <c r="C120" s="393">
        <v>1</v>
      </c>
      <c r="D120" s="393">
        <v>0</v>
      </c>
      <c r="E120" s="393" t="s">
        <v>261</v>
      </c>
      <c r="F120" s="393">
        <v>2012</v>
      </c>
      <c r="G120" s="393">
        <v>7</v>
      </c>
      <c r="H120" s="393">
        <v>2</v>
      </c>
      <c r="I120" s="393">
        <v>45</v>
      </c>
      <c r="J120" s="393">
        <v>45940</v>
      </c>
      <c r="K120" s="393">
        <v>8480</v>
      </c>
      <c r="L120" s="393">
        <v>39510</v>
      </c>
      <c r="M120" s="393" t="s">
        <v>281</v>
      </c>
      <c r="N120" s="393">
        <v>40.283092000000003</v>
      </c>
      <c r="O120" s="393">
        <v>-74.742613000000006</v>
      </c>
      <c r="P120" s="393">
        <v>8746</v>
      </c>
      <c r="Q120" s="393">
        <v>99</v>
      </c>
      <c r="R120" s="393">
        <v>8.2000000000000003E-2</v>
      </c>
      <c r="S120" s="393">
        <v>8.1000000000000003E-2</v>
      </c>
      <c r="T120" s="393">
        <v>8.1000000000000003E-2</v>
      </c>
      <c r="U120" s="393">
        <v>0.08</v>
      </c>
      <c r="V120" s="393">
        <v>11</v>
      </c>
      <c r="W120" s="393">
        <v>1</v>
      </c>
      <c r="X120" s="393">
        <v>0</v>
      </c>
      <c r="Y120" s="393" t="s">
        <v>263</v>
      </c>
      <c r="Z120" s="393">
        <v>56</v>
      </c>
      <c r="AA120" s="393">
        <v>764</v>
      </c>
      <c r="AB120" s="393">
        <v>212</v>
      </c>
      <c r="AC120" s="393">
        <v>214</v>
      </c>
    </row>
    <row r="121" spans="1:29" ht="15" customHeight="1" x14ac:dyDescent="0.2">
      <c r="A121" s="394">
        <v>340210005</v>
      </c>
      <c r="B121" s="393">
        <v>44201</v>
      </c>
      <c r="C121" s="393">
        <v>1</v>
      </c>
      <c r="D121" s="393">
        <v>0</v>
      </c>
      <c r="E121" s="393" t="s">
        <v>261</v>
      </c>
      <c r="F121" s="393">
        <v>2013</v>
      </c>
      <c r="G121" s="393">
        <v>7</v>
      </c>
      <c r="H121" s="393">
        <v>2</v>
      </c>
      <c r="I121" s="393">
        <v>45</v>
      </c>
      <c r="J121" s="393">
        <v>45940</v>
      </c>
      <c r="K121" s="393">
        <v>8480</v>
      </c>
      <c r="L121" s="393">
        <v>39510</v>
      </c>
      <c r="M121" s="393" t="s">
        <v>281</v>
      </c>
      <c r="N121" s="393">
        <v>40.283092000000003</v>
      </c>
      <c r="O121" s="393">
        <v>-74.742613000000006</v>
      </c>
      <c r="P121" s="393">
        <v>8732</v>
      </c>
      <c r="Q121" s="393">
        <v>100</v>
      </c>
      <c r="R121" s="393">
        <v>7.4999999999999997E-2</v>
      </c>
      <c r="S121" s="393">
        <v>7.1999999999999995E-2</v>
      </c>
      <c r="T121" s="393">
        <v>7.0999999999999994E-2</v>
      </c>
      <c r="U121" s="393">
        <v>7.0000000000000007E-2</v>
      </c>
      <c r="V121" s="393">
        <v>0</v>
      </c>
      <c r="W121" s="393">
        <v>1</v>
      </c>
      <c r="X121" s="393">
        <v>0</v>
      </c>
      <c r="Y121" s="393" t="s">
        <v>263</v>
      </c>
      <c r="Z121" s="393">
        <v>56</v>
      </c>
      <c r="AA121" s="393">
        <v>764</v>
      </c>
      <c r="AB121" s="393">
        <v>214</v>
      </c>
      <c r="AC121" s="393">
        <v>214</v>
      </c>
    </row>
    <row r="122" spans="1:29" ht="15" customHeight="1" x14ac:dyDescent="0.2">
      <c r="A122" s="394">
        <v>340210005</v>
      </c>
      <c r="B122" s="393">
        <v>44201</v>
      </c>
      <c r="C122" s="393">
        <v>1</v>
      </c>
      <c r="D122" s="393">
        <v>0</v>
      </c>
      <c r="E122" s="393" t="s">
        <v>261</v>
      </c>
      <c r="F122" s="393">
        <v>2014</v>
      </c>
      <c r="G122" s="393">
        <v>7</v>
      </c>
      <c r="H122" s="393">
        <v>2</v>
      </c>
      <c r="I122" s="393">
        <v>45</v>
      </c>
      <c r="J122" s="393">
        <v>45940</v>
      </c>
      <c r="K122" s="393">
        <v>8480</v>
      </c>
      <c r="L122" s="393">
        <v>39510</v>
      </c>
      <c r="M122" s="393" t="s">
        <v>281</v>
      </c>
      <c r="N122" s="393">
        <v>40.283092000000003</v>
      </c>
      <c r="O122" s="393">
        <v>-74.742613000000006</v>
      </c>
      <c r="P122" s="393">
        <v>8700</v>
      </c>
      <c r="Q122" s="393">
        <v>99</v>
      </c>
      <c r="R122" s="393">
        <v>7.5999999999999998E-2</v>
      </c>
      <c r="S122" s="393">
        <v>7.5999999999999998E-2</v>
      </c>
      <c r="T122" s="393">
        <v>7.3999999999999996E-2</v>
      </c>
      <c r="U122" s="393">
        <v>7.0999999999999994E-2</v>
      </c>
      <c r="V122" s="393">
        <v>2</v>
      </c>
      <c r="W122" s="393">
        <v>1</v>
      </c>
      <c r="X122" s="393">
        <v>0</v>
      </c>
      <c r="Y122" s="393" t="s">
        <v>263</v>
      </c>
      <c r="Z122" s="393">
        <v>56</v>
      </c>
      <c r="AA122" s="393">
        <v>764</v>
      </c>
      <c r="AB122" s="393">
        <v>211</v>
      </c>
      <c r="AC122" s="393">
        <v>214</v>
      </c>
    </row>
    <row r="123" spans="1:29" ht="15" customHeight="1" x14ac:dyDescent="0.2">
      <c r="A123" s="394">
        <v>340210005</v>
      </c>
      <c r="B123" s="393">
        <v>44201</v>
      </c>
      <c r="C123" s="393">
        <v>1</v>
      </c>
      <c r="D123" s="393">
        <v>5</v>
      </c>
      <c r="E123" s="393" t="s">
        <v>261</v>
      </c>
      <c r="F123" s="393">
        <v>2015</v>
      </c>
      <c r="G123" s="393">
        <v>7</v>
      </c>
      <c r="H123" s="393">
        <v>2</v>
      </c>
      <c r="I123" s="393">
        <v>45</v>
      </c>
      <c r="J123" s="393">
        <v>45940</v>
      </c>
      <c r="K123" s="393">
        <v>8480</v>
      </c>
      <c r="L123" s="393">
        <v>39510</v>
      </c>
      <c r="M123" s="393" t="s">
        <v>281</v>
      </c>
      <c r="N123" s="393">
        <v>40.283092000000003</v>
      </c>
      <c r="O123" s="393">
        <v>-74.742613000000006</v>
      </c>
      <c r="P123" s="393">
        <v>8664</v>
      </c>
      <c r="Q123" s="393">
        <v>99</v>
      </c>
      <c r="R123" s="393">
        <v>8.4000000000000005E-2</v>
      </c>
      <c r="S123" s="393">
        <v>7.8E-2</v>
      </c>
      <c r="T123" s="393">
        <v>7.6999999999999999E-2</v>
      </c>
      <c r="U123" s="393">
        <v>7.2999999999999995E-2</v>
      </c>
      <c r="V123" s="393">
        <v>3</v>
      </c>
      <c r="W123" s="393">
        <v>1</v>
      </c>
      <c r="X123" s="393">
        <v>0</v>
      </c>
      <c r="Y123" s="393" t="s">
        <v>263</v>
      </c>
      <c r="Z123" s="393">
        <v>56</v>
      </c>
      <c r="AA123" s="393">
        <v>764</v>
      </c>
      <c r="AB123" s="393">
        <v>211</v>
      </c>
      <c r="AC123" s="393">
        <v>214</v>
      </c>
    </row>
    <row r="124" spans="1:29" ht="15" customHeight="1" x14ac:dyDescent="0.2">
      <c r="A124" s="394">
        <v>340210005</v>
      </c>
      <c r="B124" s="393">
        <v>44201</v>
      </c>
      <c r="C124" s="393">
        <v>1</v>
      </c>
      <c r="D124" s="393">
        <v>5</v>
      </c>
      <c r="E124" s="393" t="s">
        <v>261</v>
      </c>
      <c r="F124" s="393">
        <v>2016</v>
      </c>
      <c r="G124" s="393">
        <v>7</v>
      </c>
      <c r="H124" s="393">
        <v>2</v>
      </c>
      <c r="I124" s="393">
        <v>45</v>
      </c>
      <c r="J124" s="393">
        <v>45940</v>
      </c>
      <c r="K124" s="393">
        <v>8480</v>
      </c>
      <c r="L124" s="393">
        <v>39510</v>
      </c>
      <c r="M124" s="393" t="s">
        <v>281</v>
      </c>
      <c r="N124" s="393">
        <v>40.283092000000003</v>
      </c>
      <c r="O124" s="393">
        <v>-74.742613000000006</v>
      </c>
      <c r="P124" s="393">
        <v>8669</v>
      </c>
      <c r="Q124" s="393">
        <v>98</v>
      </c>
      <c r="R124" s="393">
        <v>7.5999999999999998E-2</v>
      </c>
      <c r="S124" s="393">
        <v>7.3999999999999996E-2</v>
      </c>
      <c r="T124" s="393">
        <v>7.1999999999999995E-2</v>
      </c>
      <c r="U124" s="393">
        <v>7.0999999999999994E-2</v>
      </c>
      <c r="V124" s="393">
        <v>1</v>
      </c>
      <c r="W124" s="393">
        <v>1</v>
      </c>
      <c r="X124" s="393">
        <v>0</v>
      </c>
      <c r="Y124" s="393" t="s">
        <v>263</v>
      </c>
      <c r="Z124" s="393">
        <v>47</v>
      </c>
      <c r="AA124" s="393">
        <v>764</v>
      </c>
      <c r="AB124" s="393">
        <v>210</v>
      </c>
      <c r="AC124" s="393">
        <v>214</v>
      </c>
    </row>
    <row r="125" spans="1:29" ht="15" customHeight="1" x14ac:dyDescent="0.2">
      <c r="A125" s="394">
        <v>340210005</v>
      </c>
      <c r="B125" s="393">
        <v>44201</v>
      </c>
      <c r="C125" s="393">
        <v>1</v>
      </c>
      <c r="D125" s="393">
        <v>0</v>
      </c>
      <c r="E125" s="393" t="s">
        <v>261</v>
      </c>
      <c r="F125" s="393">
        <v>2017</v>
      </c>
      <c r="G125" s="393">
        <v>7</v>
      </c>
      <c r="H125" s="393">
        <v>2</v>
      </c>
      <c r="I125" s="393">
        <v>45</v>
      </c>
      <c r="J125" s="393">
        <v>45940</v>
      </c>
      <c r="K125" s="393">
        <v>8480</v>
      </c>
      <c r="L125" s="393">
        <v>39510</v>
      </c>
      <c r="M125" s="393" t="s">
        <v>281</v>
      </c>
      <c r="N125" s="393">
        <v>40.283092000000003</v>
      </c>
      <c r="O125" s="393">
        <v>-74.742613000000006</v>
      </c>
      <c r="P125" s="393">
        <v>8564</v>
      </c>
      <c r="Q125" s="393">
        <v>96</v>
      </c>
      <c r="R125" s="393">
        <v>0.08</v>
      </c>
      <c r="S125" s="393">
        <v>7.6999999999999999E-2</v>
      </c>
      <c r="T125" s="393">
        <v>7.5999999999999998E-2</v>
      </c>
      <c r="U125" s="393">
        <v>6.9000000000000006E-2</v>
      </c>
      <c r="V125" s="393">
        <v>3</v>
      </c>
      <c r="W125" s="393">
        <v>1</v>
      </c>
      <c r="X125" s="393">
        <v>0</v>
      </c>
      <c r="Y125" s="393" t="s">
        <v>263</v>
      </c>
      <c r="Z125" s="393">
        <v>47</v>
      </c>
      <c r="AA125" s="393">
        <v>764</v>
      </c>
      <c r="AB125" s="393">
        <v>235</v>
      </c>
      <c r="AC125" s="393">
        <v>245</v>
      </c>
    </row>
    <row r="126" spans="1:29" ht="15" customHeight="1" x14ac:dyDescent="0.2">
      <c r="A126" s="394">
        <v>340210005</v>
      </c>
      <c r="B126" s="393">
        <v>44201</v>
      </c>
      <c r="C126" s="393">
        <v>1</v>
      </c>
      <c r="D126" s="393">
        <v>0</v>
      </c>
      <c r="E126" s="393" t="s">
        <v>261</v>
      </c>
      <c r="F126" s="393">
        <v>2018</v>
      </c>
      <c r="G126" s="393">
        <v>7</v>
      </c>
      <c r="H126" s="393">
        <v>2</v>
      </c>
      <c r="I126" s="393">
        <v>45</v>
      </c>
      <c r="J126" s="393">
        <v>45940</v>
      </c>
      <c r="K126" s="393">
        <v>8480</v>
      </c>
      <c r="L126" s="393">
        <v>39510</v>
      </c>
      <c r="M126" s="393" t="s">
        <v>281</v>
      </c>
      <c r="N126" s="393">
        <v>40.283092000000003</v>
      </c>
      <c r="O126" s="393">
        <v>-74.742613000000006</v>
      </c>
      <c r="P126" s="393">
        <v>8719</v>
      </c>
      <c r="Q126" s="393">
        <v>99</v>
      </c>
      <c r="R126" s="393">
        <v>9.0999999999999998E-2</v>
      </c>
      <c r="S126" s="393">
        <v>0.08</v>
      </c>
      <c r="T126" s="393">
        <v>7.6999999999999999E-2</v>
      </c>
      <c r="U126" s="393">
        <v>7.5999999999999998E-2</v>
      </c>
      <c r="V126" s="393">
        <v>4</v>
      </c>
      <c r="W126" s="393">
        <v>1</v>
      </c>
      <c r="X126" s="393">
        <v>0</v>
      </c>
      <c r="Z126" s="393">
        <v>47</v>
      </c>
      <c r="AA126" s="393">
        <v>764</v>
      </c>
      <c r="AB126" s="393">
        <v>243</v>
      </c>
      <c r="AC126" s="393">
        <v>245</v>
      </c>
    </row>
    <row r="127" spans="1:29" ht="15" customHeight="1" x14ac:dyDescent="0.2">
      <c r="A127" s="394">
        <v>340110007</v>
      </c>
      <c r="B127" s="393">
        <v>44201</v>
      </c>
      <c r="C127" s="393">
        <v>1</v>
      </c>
      <c r="D127" s="393">
        <v>0</v>
      </c>
      <c r="E127" s="393" t="s">
        <v>261</v>
      </c>
      <c r="F127" s="393">
        <v>2010</v>
      </c>
      <c r="G127" s="393">
        <v>7</v>
      </c>
      <c r="H127" s="393">
        <v>2</v>
      </c>
      <c r="I127" s="393">
        <v>150</v>
      </c>
      <c r="J127" s="393">
        <v>47220</v>
      </c>
      <c r="K127" s="393">
        <v>8760</v>
      </c>
      <c r="L127" s="393">
        <v>46680</v>
      </c>
      <c r="M127" s="393" t="s">
        <v>282</v>
      </c>
      <c r="N127" s="393">
        <v>39.422272999999997</v>
      </c>
      <c r="O127" s="393">
        <v>-75.025204000000002</v>
      </c>
      <c r="P127" s="393">
        <v>8627</v>
      </c>
      <c r="Q127" s="393">
        <v>97</v>
      </c>
      <c r="R127" s="393">
        <v>8.3000000000000004E-2</v>
      </c>
      <c r="S127" s="393">
        <v>8.2000000000000003E-2</v>
      </c>
      <c r="T127" s="393">
        <v>7.9000000000000001E-2</v>
      </c>
      <c r="U127" s="393">
        <v>7.6999999999999999E-2</v>
      </c>
      <c r="V127" s="393">
        <v>6</v>
      </c>
      <c r="W127" s="393">
        <v>1</v>
      </c>
      <c r="X127" s="393">
        <v>0</v>
      </c>
      <c r="Z127" s="393">
        <v>56</v>
      </c>
      <c r="AA127" s="393">
        <v>764</v>
      </c>
      <c r="AB127" s="393">
        <v>207</v>
      </c>
      <c r="AC127" s="393">
        <v>214</v>
      </c>
    </row>
    <row r="128" spans="1:29" ht="15" customHeight="1" x14ac:dyDescent="0.2">
      <c r="A128" s="394">
        <v>340110007</v>
      </c>
      <c r="B128" s="393">
        <v>44201</v>
      </c>
      <c r="C128" s="393">
        <v>1</v>
      </c>
      <c r="D128" s="393">
        <v>0</v>
      </c>
      <c r="E128" s="393" t="s">
        <v>261</v>
      </c>
      <c r="F128" s="393">
        <v>2011</v>
      </c>
      <c r="G128" s="393">
        <v>7</v>
      </c>
      <c r="H128" s="393">
        <v>2</v>
      </c>
      <c r="I128" s="393">
        <v>150</v>
      </c>
      <c r="J128" s="393">
        <v>47220</v>
      </c>
      <c r="K128" s="393">
        <v>8760</v>
      </c>
      <c r="L128" s="393">
        <v>46680</v>
      </c>
      <c r="M128" s="393" t="s">
        <v>282</v>
      </c>
      <c r="N128" s="393">
        <v>39.422272999999997</v>
      </c>
      <c r="O128" s="393">
        <v>-75.025204000000002</v>
      </c>
      <c r="P128" s="393">
        <v>8228</v>
      </c>
      <c r="Q128" s="393">
        <v>91</v>
      </c>
      <c r="R128" s="393">
        <v>7.6999999999999999E-2</v>
      </c>
      <c r="S128" s="393">
        <v>7.6999999999999999E-2</v>
      </c>
      <c r="T128" s="393">
        <v>6.8000000000000005E-2</v>
      </c>
      <c r="U128" s="393">
        <v>6.6000000000000003E-2</v>
      </c>
      <c r="V128" s="393">
        <v>2</v>
      </c>
      <c r="W128" s="393">
        <v>1</v>
      </c>
      <c r="X128" s="393">
        <v>0</v>
      </c>
      <c r="Z128" s="393">
        <v>56</v>
      </c>
      <c r="AA128" s="393">
        <v>764</v>
      </c>
      <c r="AB128" s="393">
        <v>194</v>
      </c>
      <c r="AC128" s="393">
        <v>214</v>
      </c>
    </row>
    <row r="129" spans="1:29" ht="15" customHeight="1" x14ac:dyDescent="0.2">
      <c r="A129" s="394">
        <v>340110007</v>
      </c>
      <c r="B129" s="393">
        <v>44201</v>
      </c>
      <c r="C129" s="393">
        <v>1</v>
      </c>
      <c r="D129" s="393">
        <v>0</v>
      </c>
      <c r="E129" s="393" t="s">
        <v>261</v>
      </c>
      <c r="F129" s="393">
        <v>2012</v>
      </c>
      <c r="G129" s="393">
        <v>7</v>
      </c>
      <c r="H129" s="393">
        <v>2</v>
      </c>
      <c r="I129" s="393">
        <v>150</v>
      </c>
      <c r="J129" s="393">
        <v>47220</v>
      </c>
      <c r="K129" s="393">
        <v>8760</v>
      </c>
      <c r="L129" s="393">
        <v>46680</v>
      </c>
      <c r="M129" s="393" t="s">
        <v>282</v>
      </c>
      <c r="N129" s="393">
        <v>39.422272999999997</v>
      </c>
      <c r="O129" s="393">
        <v>-75.025204000000002</v>
      </c>
      <c r="P129" s="393">
        <v>8074</v>
      </c>
      <c r="Q129" s="393">
        <v>99</v>
      </c>
      <c r="R129" s="393">
        <v>9.0999999999999998E-2</v>
      </c>
      <c r="S129" s="393">
        <v>8.7999999999999995E-2</v>
      </c>
      <c r="T129" s="393">
        <v>8.6999999999999994E-2</v>
      </c>
      <c r="U129" s="393">
        <v>8.4000000000000005E-2</v>
      </c>
      <c r="V129" s="393">
        <v>10</v>
      </c>
      <c r="W129" s="393">
        <v>1</v>
      </c>
      <c r="X129" s="393">
        <v>0</v>
      </c>
      <c r="Y129" s="393" t="s">
        <v>263</v>
      </c>
      <c r="Z129" s="393">
        <v>56</v>
      </c>
      <c r="AA129" s="393">
        <v>764</v>
      </c>
      <c r="AB129" s="393">
        <v>211</v>
      </c>
      <c r="AC129" s="393">
        <v>214</v>
      </c>
    </row>
    <row r="130" spans="1:29" ht="15" customHeight="1" x14ac:dyDescent="0.2">
      <c r="A130" s="394">
        <v>340110007</v>
      </c>
      <c r="B130" s="393">
        <v>44201</v>
      </c>
      <c r="C130" s="393">
        <v>1</v>
      </c>
      <c r="D130" s="393">
        <v>0</v>
      </c>
      <c r="E130" s="393" t="s">
        <v>261</v>
      </c>
      <c r="F130" s="393">
        <v>2013</v>
      </c>
      <c r="G130" s="393">
        <v>7</v>
      </c>
      <c r="H130" s="393">
        <v>2</v>
      </c>
      <c r="I130" s="393">
        <v>150</v>
      </c>
      <c r="J130" s="393">
        <v>47220</v>
      </c>
      <c r="K130" s="393">
        <v>8760</v>
      </c>
      <c r="L130" s="393">
        <v>46680</v>
      </c>
      <c r="M130" s="393" t="s">
        <v>282</v>
      </c>
      <c r="N130" s="393">
        <v>39.422272999999997</v>
      </c>
      <c r="O130" s="393">
        <v>-75.025204000000002</v>
      </c>
      <c r="P130" s="393">
        <v>7222</v>
      </c>
      <c r="Q130" s="393">
        <v>96</v>
      </c>
      <c r="R130" s="393">
        <v>6.7000000000000004E-2</v>
      </c>
      <c r="S130" s="393">
        <v>6.3E-2</v>
      </c>
      <c r="T130" s="393">
        <v>6.2E-2</v>
      </c>
      <c r="U130" s="393">
        <v>6.0999999999999999E-2</v>
      </c>
      <c r="V130" s="393">
        <v>0</v>
      </c>
      <c r="W130" s="393">
        <v>1</v>
      </c>
      <c r="X130" s="393">
        <v>0</v>
      </c>
      <c r="Y130" s="393" t="s">
        <v>263</v>
      </c>
      <c r="Z130" s="393">
        <v>56</v>
      </c>
      <c r="AA130" s="393">
        <v>764</v>
      </c>
      <c r="AB130" s="393">
        <v>205</v>
      </c>
      <c r="AC130" s="393">
        <v>214</v>
      </c>
    </row>
    <row r="131" spans="1:29" ht="15" customHeight="1" x14ac:dyDescent="0.2">
      <c r="A131" s="394">
        <v>340110007</v>
      </c>
      <c r="B131" s="393">
        <v>44201</v>
      </c>
      <c r="C131" s="393">
        <v>1</v>
      </c>
      <c r="D131" s="393">
        <v>0</v>
      </c>
      <c r="E131" s="393" t="s">
        <v>261</v>
      </c>
      <c r="F131" s="393">
        <v>2014</v>
      </c>
      <c r="G131" s="393">
        <v>7</v>
      </c>
      <c r="H131" s="393">
        <v>2</v>
      </c>
      <c r="I131" s="393">
        <v>150</v>
      </c>
      <c r="J131" s="393">
        <v>47220</v>
      </c>
      <c r="K131" s="393">
        <v>8760</v>
      </c>
      <c r="L131" s="393">
        <v>46680</v>
      </c>
      <c r="M131" s="393" t="s">
        <v>282</v>
      </c>
      <c r="N131" s="393">
        <v>39.422272999999997</v>
      </c>
      <c r="O131" s="393">
        <v>-75.025204000000002</v>
      </c>
      <c r="P131" s="393">
        <v>8737</v>
      </c>
      <c r="Q131" s="393">
        <v>99</v>
      </c>
      <c r="R131" s="393">
        <v>7.0999999999999994E-2</v>
      </c>
      <c r="S131" s="393">
        <v>6.9000000000000006E-2</v>
      </c>
      <c r="T131" s="393">
        <v>6.8000000000000005E-2</v>
      </c>
      <c r="U131" s="393">
        <v>6.7000000000000004E-2</v>
      </c>
      <c r="V131" s="393">
        <v>0</v>
      </c>
      <c r="W131" s="393">
        <v>1</v>
      </c>
      <c r="X131" s="393">
        <v>0</v>
      </c>
      <c r="Y131" s="393" t="s">
        <v>263</v>
      </c>
      <c r="Z131" s="393">
        <v>56</v>
      </c>
      <c r="AA131" s="393">
        <v>764</v>
      </c>
      <c r="AB131" s="393">
        <v>212</v>
      </c>
      <c r="AC131" s="393">
        <v>214</v>
      </c>
    </row>
    <row r="132" spans="1:29" ht="15" customHeight="1" x14ac:dyDescent="0.2">
      <c r="A132" s="394">
        <v>340110007</v>
      </c>
      <c r="B132" s="393">
        <v>44201</v>
      </c>
      <c r="C132" s="393">
        <v>1</v>
      </c>
      <c r="D132" s="393">
        <v>5</v>
      </c>
      <c r="E132" s="393" t="s">
        <v>261</v>
      </c>
      <c r="F132" s="393">
        <v>2015</v>
      </c>
      <c r="G132" s="393">
        <v>7</v>
      </c>
      <c r="H132" s="393">
        <v>2</v>
      </c>
      <c r="I132" s="393">
        <v>150</v>
      </c>
      <c r="J132" s="393">
        <v>47220</v>
      </c>
      <c r="K132" s="393">
        <v>8760</v>
      </c>
      <c r="L132" s="393">
        <v>46680</v>
      </c>
      <c r="M132" s="393" t="s">
        <v>282</v>
      </c>
      <c r="N132" s="393">
        <v>39.422272999999997</v>
      </c>
      <c r="O132" s="393">
        <v>-75.025204000000002</v>
      </c>
      <c r="P132" s="393">
        <v>8689</v>
      </c>
      <c r="Q132" s="393">
        <v>99</v>
      </c>
      <c r="R132" s="393">
        <v>7.2999999999999995E-2</v>
      </c>
      <c r="S132" s="393">
        <v>7.1999999999999995E-2</v>
      </c>
      <c r="T132" s="393">
        <v>7.0000000000000007E-2</v>
      </c>
      <c r="U132" s="393">
        <v>6.8000000000000005E-2</v>
      </c>
      <c r="V132" s="393">
        <v>0</v>
      </c>
      <c r="W132" s="393">
        <v>1</v>
      </c>
      <c r="X132" s="393">
        <v>0</v>
      </c>
      <c r="Y132" s="393" t="s">
        <v>263</v>
      </c>
      <c r="Z132" s="393">
        <v>56</v>
      </c>
      <c r="AA132" s="393">
        <v>764</v>
      </c>
      <c r="AB132" s="393">
        <v>211</v>
      </c>
      <c r="AC132" s="393">
        <v>214</v>
      </c>
    </row>
    <row r="133" spans="1:29" ht="15" customHeight="1" x14ac:dyDescent="0.2">
      <c r="A133" s="394">
        <v>340110007</v>
      </c>
      <c r="B133" s="393">
        <v>44201</v>
      </c>
      <c r="C133" s="393">
        <v>1</v>
      </c>
      <c r="D133" s="393">
        <v>5</v>
      </c>
      <c r="E133" s="393" t="s">
        <v>261</v>
      </c>
      <c r="F133" s="393">
        <v>2016</v>
      </c>
      <c r="G133" s="393">
        <v>7</v>
      </c>
      <c r="H133" s="393">
        <v>2</v>
      </c>
      <c r="I133" s="393">
        <v>150</v>
      </c>
      <c r="J133" s="393">
        <v>47220</v>
      </c>
      <c r="K133" s="393">
        <v>8760</v>
      </c>
      <c r="L133" s="393">
        <v>46680</v>
      </c>
      <c r="M133" s="393" t="s">
        <v>282</v>
      </c>
      <c r="N133" s="393">
        <v>39.422272999999997</v>
      </c>
      <c r="O133" s="393">
        <v>-75.025204000000002</v>
      </c>
      <c r="P133" s="393">
        <v>8660</v>
      </c>
      <c r="Q133" s="393">
        <v>99</v>
      </c>
      <c r="R133" s="393">
        <v>7.0000000000000007E-2</v>
      </c>
      <c r="S133" s="393">
        <v>6.9000000000000006E-2</v>
      </c>
      <c r="T133" s="393">
        <v>6.9000000000000006E-2</v>
      </c>
      <c r="U133" s="393">
        <v>6.8000000000000005E-2</v>
      </c>
      <c r="V133" s="393">
        <v>0</v>
      </c>
      <c r="W133" s="393">
        <v>1</v>
      </c>
      <c r="X133" s="393">
        <v>0</v>
      </c>
      <c r="Y133" s="393" t="s">
        <v>263</v>
      </c>
      <c r="Z133" s="393">
        <v>47</v>
      </c>
      <c r="AA133" s="393">
        <v>764</v>
      </c>
      <c r="AB133" s="393">
        <v>212</v>
      </c>
      <c r="AC133" s="393">
        <v>214</v>
      </c>
    </row>
    <row r="134" spans="1:29" ht="15" customHeight="1" x14ac:dyDescent="0.2">
      <c r="A134" s="394">
        <v>340110007</v>
      </c>
      <c r="B134" s="393">
        <v>44201</v>
      </c>
      <c r="C134" s="393">
        <v>1</v>
      </c>
      <c r="D134" s="393">
        <v>0</v>
      </c>
      <c r="E134" s="393" t="s">
        <v>261</v>
      </c>
      <c r="F134" s="393">
        <v>2017</v>
      </c>
      <c r="G134" s="393">
        <v>7</v>
      </c>
      <c r="H134" s="393">
        <v>2</v>
      </c>
      <c r="I134" s="393">
        <v>150</v>
      </c>
      <c r="J134" s="393">
        <v>47220</v>
      </c>
      <c r="K134" s="393">
        <v>8760</v>
      </c>
      <c r="L134" s="393">
        <v>46680</v>
      </c>
      <c r="M134" s="393" t="s">
        <v>282</v>
      </c>
      <c r="N134" s="393">
        <v>39.422272999999997</v>
      </c>
      <c r="O134" s="393">
        <v>-75.025204000000002</v>
      </c>
      <c r="P134" s="393">
        <v>8685</v>
      </c>
      <c r="Q134" s="393">
        <v>99</v>
      </c>
      <c r="R134" s="393">
        <v>6.5000000000000002E-2</v>
      </c>
      <c r="S134" s="393">
        <v>6.5000000000000002E-2</v>
      </c>
      <c r="T134" s="393">
        <v>6.4000000000000001E-2</v>
      </c>
      <c r="U134" s="393">
        <v>6.3E-2</v>
      </c>
      <c r="V134" s="393">
        <v>0</v>
      </c>
      <c r="W134" s="393">
        <v>1</v>
      </c>
      <c r="X134" s="393">
        <v>0</v>
      </c>
      <c r="Y134" s="393" t="s">
        <v>263</v>
      </c>
      <c r="Z134" s="393">
        <v>47</v>
      </c>
      <c r="AA134" s="393">
        <v>764</v>
      </c>
      <c r="AB134" s="393">
        <v>242</v>
      </c>
      <c r="AC134" s="393">
        <v>245</v>
      </c>
    </row>
    <row r="135" spans="1:29" ht="15" customHeight="1" x14ac:dyDescent="0.2">
      <c r="A135" s="394">
        <v>340110007</v>
      </c>
      <c r="B135" s="393">
        <v>44201</v>
      </c>
      <c r="C135" s="393">
        <v>1</v>
      </c>
      <c r="D135" s="393">
        <v>0</v>
      </c>
      <c r="E135" s="393" t="s">
        <v>261</v>
      </c>
      <c r="F135" s="393">
        <v>2018</v>
      </c>
      <c r="G135" s="393">
        <v>7</v>
      </c>
      <c r="H135" s="393">
        <v>2</v>
      </c>
      <c r="I135" s="393">
        <v>150</v>
      </c>
      <c r="J135" s="393">
        <v>47220</v>
      </c>
      <c r="K135" s="393">
        <v>8760</v>
      </c>
      <c r="L135" s="393">
        <v>46680</v>
      </c>
      <c r="M135" s="393" t="s">
        <v>282</v>
      </c>
      <c r="N135" s="393">
        <v>39.422272999999997</v>
      </c>
      <c r="O135" s="393">
        <v>-75.025204000000002</v>
      </c>
      <c r="P135" s="393">
        <v>6902</v>
      </c>
      <c r="Q135" s="393">
        <v>91</v>
      </c>
      <c r="R135" s="393">
        <v>6.8000000000000005E-2</v>
      </c>
      <c r="S135" s="393">
        <v>6.6000000000000003E-2</v>
      </c>
      <c r="T135" s="393">
        <v>6.6000000000000003E-2</v>
      </c>
      <c r="U135" s="393">
        <v>6.3E-2</v>
      </c>
      <c r="V135" s="393">
        <v>0</v>
      </c>
      <c r="W135" s="393">
        <v>1</v>
      </c>
      <c r="X135" s="393">
        <v>0</v>
      </c>
      <c r="Z135" s="393">
        <v>47</v>
      </c>
      <c r="AA135" s="393">
        <v>764</v>
      </c>
      <c r="AB135" s="393">
        <v>222</v>
      </c>
      <c r="AC135" s="393">
        <v>245</v>
      </c>
    </row>
    <row r="136" spans="1:29" ht="15" customHeight="1" x14ac:dyDescent="0.2">
      <c r="A136" s="394">
        <v>100031013</v>
      </c>
      <c r="B136" s="393">
        <v>44201</v>
      </c>
      <c r="C136" s="393">
        <v>1</v>
      </c>
      <c r="D136" s="393">
        <v>0</v>
      </c>
      <c r="E136" s="393" t="s">
        <v>261</v>
      </c>
      <c r="F136" s="393">
        <v>2010</v>
      </c>
      <c r="G136" s="393">
        <v>7</v>
      </c>
      <c r="H136" s="393">
        <v>3</v>
      </c>
      <c r="I136" s="393">
        <v>45</v>
      </c>
      <c r="J136" s="393">
        <v>37980</v>
      </c>
      <c r="K136" s="393">
        <v>9160</v>
      </c>
      <c r="L136" s="393">
        <v>0</v>
      </c>
      <c r="M136" s="393" t="s">
        <v>283</v>
      </c>
      <c r="N136" s="393">
        <v>39.773888999999997</v>
      </c>
      <c r="O136" s="393">
        <v>-75.496388999999994</v>
      </c>
      <c r="P136" s="393">
        <v>8484</v>
      </c>
      <c r="Q136" s="393">
        <v>97</v>
      </c>
      <c r="R136" s="393">
        <v>8.6999999999999994E-2</v>
      </c>
      <c r="S136" s="393">
        <v>8.6999999999999994E-2</v>
      </c>
      <c r="T136" s="393">
        <v>0.08</v>
      </c>
      <c r="U136" s="393">
        <v>0.08</v>
      </c>
      <c r="V136" s="393">
        <v>9</v>
      </c>
      <c r="W136" s="393">
        <v>1</v>
      </c>
      <c r="X136" s="393">
        <v>0</v>
      </c>
      <c r="Z136" s="393">
        <v>47</v>
      </c>
      <c r="AA136" s="393">
        <v>294</v>
      </c>
      <c r="AB136" s="393">
        <v>207</v>
      </c>
      <c r="AC136" s="393">
        <v>214</v>
      </c>
    </row>
    <row r="137" spans="1:29" ht="15" customHeight="1" x14ac:dyDescent="0.2">
      <c r="A137" s="394">
        <v>100031013</v>
      </c>
      <c r="B137" s="393">
        <v>44201</v>
      </c>
      <c r="C137" s="393">
        <v>1</v>
      </c>
      <c r="D137" s="393">
        <v>0</v>
      </c>
      <c r="E137" s="393" t="s">
        <v>261</v>
      </c>
      <c r="F137" s="393">
        <v>2011</v>
      </c>
      <c r="G137" s="393">
        <v>7</v>
      </c>
      <c r="H137" s="393">
        <v>3</v>
      </c>
      <c r="I137" s="393">
        <v>45</v>
      </c>
      <c r="J137" s="393">
        <v>37980</v>
      </c>
      <c r="K137" s="393">
        <v>9160</v>
      </c>
      <c r="L137" s="393">
        <v>0</v>
      </c>
      <c r="M137" s="393" t="s">
        <v>283</v>
      </c>
      <c r="N137" s="393">
        <v>39.773888999999997</v>
      </c>
      <c r="O137" s="393">
        <v>-75.496388999999994</v>
      </c>
      <c r="P137" s="393">
        <v>8560</v>
      </c>
      <c r="Q137" s="393">
        <v>94</v>
      </c>
      <c r="R137" s="393">
        <v>0.1</v>
      </c>
      <c r="S137" s="393">
        <v>9.7000000000000003E-2</v>
      </c>
      <c r="T137" s="393">
        <v>9.2999999999999999E-2</v>
      </c>
      <c r="U137" s="393">
        <v>8.3000000000000004E-2</v>
      </c>
      <c r="V137" s="393">
        <v>9</v>
      </c>
      <c r="W137" s="393">
        <v>1</v>
      </c>
      <c r="X137" s="393">
        <v>0</v>
      </c>
      <c r="Z137" s="393">
        <v>47</v>
      </c>
      <c r="AA137" s="393">
        <v>294</v>
      </c>
      <c r="AB137" s="393">
        <v>202</v>
      </c>
      <c r="AC137" s="393">
        <v>214</v>
      </c>
    </row>
    <row r="138" spans="1:29" ht="15" customHeight="1" x14ac:dyDescent="0.2">
      <c r="A138" s="394">
        <v>100031013</v>
      </c>
      <c r="B138" s="393">
        <v>44201</v>
      </c>
      <c r="C138" s="393">
        <v>1</v>
      </c>
      <c r="D138" s="393">
        <v>0</v>
      </c>
      <c r="E138" s="393" t="s">
        <v>261</v>
      </c>
      <c r="F138" s="393">
        <v>2012</v>
      </c>
      <c r="G138" s="393">
        <v>7</v>
      </c>
      <c r="H138" s="393">
        <v>3</v>
      </c>
      <c r="I138" s="393">
        <v>45</v>
      </c>
      <c r="J138" s="393">
        <v>37980</v>
      </c>
      <c r="K138" s="393">
        <v>9160</v>
      </c>
      <c r="L138" s="393">
        <v>0</v>
      </c>
      <c r="M138" s="393" t="s">
        <v>283</v>
      </c>
      <c r="N138" s="393">
        <v>39.773888999999997</v>
      </c>
      <c r="O138" s="393">
        <v>-75.496388999999994</v>
      </c>
      <c r="P138" s="393">
        <v>8132</v>
      </c>
      <c r="Q138" s="393">
        <v>94</v>
      </c>
      <c r="R138" s="393">
        <v>0.08</v>
      </c>
      <c r="S138" s="393">
        <v>0.08</v>
      </c>
      <c r="T138" s="393">
        <v>7.9000000000000001E-2</v>
      </c>
      <c r="U138" s="393">
        <v>7.8E-2</v>
      </c>
      <c r="V138" s="393">
        <v>8</v>
      </c>
      <c r="W138" s="393">
        <v>1</v>
      </c>
      <c r="X138" s="393">
        <v>0</v>
      </c>
      <c r="Y138" s="393" t="s">
        <v>284</v>
      </c>
      <c r="Z138" s="393">
        <v>47</v>
      </c>
      <c r="AA138" s="393">
        <v>294</v>
      </c>
      <c r="AB138" s="393">
        <v>202</v>
      </c>
      <c r="AC138" s="393">
        <v>214</v>
      </c>
    </row>
    <row r="139" spans="1:29" ht="15" customHeight="1" x14ac:dyDescent="0.2">
      <c r="A139" s="394">
        <v>100031013</v>
      </c>
      <c r="B139" s="393">
        <v>44201</v>
      </c>
      <c r="C139" s="393">
        <v>1</v>
      </c>
      <c r="D139" s="393">
        <v>0</v>
      </c>
      <c r="E139" s="393" t="s">
        <v>261</v>
      </c>
      <c r="F139" s="393">
        <v>2013</v>
      </c>
      <c r="G139" s="393">
        <v>7</v>
      </c>
      <c r="H139" s="393">
        <v>3</v>
      </c>
      <c r="I139" s="393">
        <v>45</v>
      </c>
      <c r="J139" s="393">
        <v>37980</v>
      </c>
      <c r="K139" s="393">
        <v>9160</v>
      </c>
      <c r="L139" s="393">
        <v>0</v>
      </c>
      <c r="M139" s="393" t="s">
        <v>283</v>
      </c>
      <c r="N139" s="393">
        <v>39.773888999999997</v>
      </c>
      <c r="O139" s="393">
        <v>-75.496388999999994</v>
      </c>
      <c r="P139" s="393">
        <v>7795</v>
      </c>
      <c r="Q139" s="393">
        <v>88</v>
      </c>
      <c r="R139" s="393">
        <v>7.1999999999999995E-2</v>
      </c>
      <c r="S139" s="393">
        <v>7.0000000000000007E-2</v>
      </c>
      <c r="T139" s="393">
        <v>6.8000000000000005E-2</v>
      </c>
      <c r="U139" s="393">
        <v>6.7000000000000004E-2</v>
      </c>
      <c r="V139" s="393">
        <v>0</v>
      </c>
      <c r="W139" s="393">
        <v>1</v>
      </c>
      <c r="X139" s="393">
        <v>0</v>
      </c>
      <c r="Y139" s="393" t="s">
        <v>284</v>
      </c>
      <c r="Z139" s="393">
        <v>47</v>
      </c>
      <c r="AA139" s="393">
        <v>294</v>
      </c>
      <c r="AB139" s="393">
        <v>189</v>
      </c>
      <c r="AC139" s="393">
        <v>214</v>
      </c>
    </row>
    <row r="140" spans="1:29" ht="15" customHeight="1" x14ac:dyDescent="0.2">
      <c r="A140" s="394">
        <v>100031013</v>
      </c>
      <c r="B140" s="393">
        <v>44201</v>
      </c>
      <c r="C140" s="393">
        <v>1</v>
      </c>
      <c r="D140" s="393">
        <v>0</v>
      </c>
      <c r="E140" s="393" t="s">
        <v>261</v>
      </c>
      <c r="F140" s="393">
        <v>2014</v>
      </c>
      <c r="G140" s="393">
        <v>7</v>
      </c>
      <c r="H140" s="393">
        <v>3</v>
      </c>
      <c r="I140" s="393">
        <v>45</v>
      </c>
      <c r="J140" s="393">
        <v>37980</v>
      </c>
      <c r="K140" s="393">
        <v>9160</v>
      </c>
      <c r="L140" s="393">
        <v>0</v>
      </c>
      <c r="M140" s="393" t="s">
        <v>283</v>
      </c>
      <c r="N140" s="393">
        <v>39.773888999999997</v>
      </c>
      <c r="O140" s="393">
        <v>-75.496388999999994</v>
      </c>
      <c r="P140" s="393">
        <v>8711</v>
      </c>
      <c r="Q140" s="393">
        <v>99</v>
      </c>
      <c r="R140" s="393">
        <v>8.3000000000000004E-2</v>
      </c>
      <c r="S140" s="393">
        <v>8.1000000000000003E-2</v>
      </c>
      <c r="T140" s="393">
        <v>7.2999999999999995E-2</v>
      </c>
      <c r="U140" s="393">
        <v>6.9000000000000006E-2</v>
      </c>
      <c r="V140" s="393">
        <v>2</v>
      </c>
      <c r="W140" s="393">
        <v>1</v>
      </c>
      <c r="X140" s="393">
        <v>0</v>
      </c>
      <c r="Y140" s="393" t="s">
        <v>263</v>
      </c>
      <c r="Z140" s="393">
        <v>47</v>
      </c>
      <c r="AA140" s="393">
        <v>294</v>
      </c>
      <c r="AB140" s="393">
        <v>212</v>
      </c>
      <c r="AC140" s="393">
        <v>214</v>
      </c>
    </row>
    <row r="141" spans="1:29" ht="15" customHeight="1" x14ac:dyDescent="0.2">
      <c r="A141" s="394">
        <v>100031013</v>
      </c>
      <c r="B141" s="393">
        <v>44201</v>
      </c>
      <c r="C141" s="393">
        <v>1</v>
      </c>
      <c r="D141" s="393">
        <v>0</v>
      </c>
      <c r="E141" s="393" t="s">
        <v>261</v>
      </c>
      <c r="F141" s="393">
        <v>2015</v>
      </c>
      <c r="G141" s="393">
        <v>7</v>
      </c>
      <c r="H141" s="393">
        <v>3</v>
      </c>
      <c r="I141" s="393">
        <v>45</v>
      </c>
      <c r="J141" s="393">
        <v>37980</v>
      </c>
      <c r="K141" s="393">
        <v>9160</v>
      </c>
      <c r="L141" s="393">
        <v>0</v>
      </c>
      <c r="M141" s="393" t="s">
        <v>283</v>
      </c>
      <c r="N141" s="393">
        <v>39.773888999999997</v>
      </c>
      <c r="O141" s="393">
        <v>-75.496388999999994</v>
      </c>
      <c r="P141" s="393">
        <v>7599</v>
      </c>
      <c r="Q141" s="393">
        <v>91</v>
      </c>
      <c r="R141" s="393">
        <v>8.1000000000000003E-2</v>
      </c>
      <c r="S141" s="393">
        <v>7.0000000000000007E-2</v>
      </c>
      <c r="T141" s="393">
        <v>7.0000000000000007E-2</v>
      </c>
      <c r="U141" s="393">
        <v>6.9000000000000006E-2</v>
      </c>
      <c r="V141" s="393">
        <v>1</v>
      </c>
      <c r="W141" s="393">
        <v>1</v>
      </c>
      <c r="X141" s="393">
        <v>0</v>
      </c>
      <c r="Y141" s="393" t="s">
        <v>284</v>
      </c>
      <c r="Z141" s="393">
        <v>47</v>
      </c>
      <c r="AA141" s="393">
        <v>294</v>
      </c>
      <c r="AB141" s="393">
        <v>195</v>
      </c>
      <c r="AC141" s="393">
        <v>214</v>
      </c>
    </row>
    <row r="142" spans="1:29" ht="15" customHeight="1" x14ac:dyDescent="0.2">
      <c r="A142" s="394">
        <v>100031013</v>
      </c>
      <c r="B142" s="393">
        <v>44201</v>
      </c>
      <c r="C142" s="393">
        <v>1</v>
      </c>
      <c r="D142" s="393">
        <v>0</v>
      </c>
      <c r="E142" s="393" t="s">
        <v>261</v>
      </c>
      <c r="F142" s="393">
        <v>2016</v>
      </c>
      <c r="G142" s="393">
        <v>7</v>
      </c>
      <c r="H142" s="393">
        <v>3</v>
      </c>
      <c r="I142" s="393">
        <v>45</v>
      </c>
      <c r="J142" s="393">
        <v>37980</v>
      </c>
      <c r="K142" s="393">
        <v>9160</v>
      </c>
      <c r="L142" s="393">
        <v>0</v>
      </c>
      <c r="M142" s="393" t="s">
        <v>283</v>
      </c>
      <c r="N142" s="393">
        <v>39.773888999999997</v>
      </c>
      <c r="O142" s="393">
        <v>-75.496388999999994</v>
      </c>
      <c r="P142" s="393">
        <v>8663</v>
      </c>
      <c r="Q142" s="393">
        <v>98</v>
      </c>
      <c r="R142" s="393">
        <v>8.4000000000000005E-2</v>
      </c>
      <c r="S142" s="393">
        <v>8.3000000000000004E-2</v>
      </c>
      <c r="T142" s="393">
        <v>7.6999999999999999E-2</v>
      </c>
      <c r="U142" s="393">
        <v>7.3999999999999996E-2</v>
      </c>
      <c r="V142" s="393">
        <v>3</v>
      </c>
      <c r="W142" s="393">
        <v>1</v>
      </c>
      <c r="X142" s="393">
        <v>0</v>
      </c>
      <c r="Y142" s="393" t="s">
        <v>263</v>
      </c>
      <c r="Z142" s="393">
        <v>47</v>
      </c>
      <c r="AA142" s="393">
        <v>294</v>
      </c>
      <c r="AB142" s="393">
        <v>210</v>
      </c>
      <c r="AC142" s="393">
        <v>214</v>
      </c>
    </row>
    <row r="143" spans="1:29" ht="15" customHeight="1" x14ac:dyDescent="0.2">
      <c r="A143" s="394">
        <v>100031013</v>
      </c>
      <c r="B143" s="393">
        <v>44201</v>
      </c>
      <c r="C143" s="393">
        <v>1</v>
      </c>
      <c r="D143" s="393">
        <v>0</v>
      </c>
      <c r="E143" s="393" t="s">
        <v>261</v>
      </c>
      <c r="F143" s="393">
        <v>2017</v>
      </c>
      <c r="G143" s="393">
        <v>7</v>
      </c>
      <c r="H143" s="393">
        <v>3</v>
      </c>
      <c r="I143" s="393">
        <v>45</v>
      </c>
      <c r="J143" s="393">
        <v>37980</v>
      </c>
      <c r="K143" s="393">
        <v>9160</v>
      </c>
      <c r="L143" s="393">
        <v>0</v>
      </c>
      <c r="M143" s="393" t="s">
        <v>283</v>
      </c>
      <c r="N143" s="393">
        <v>39.773888999999997</v>
      </c>
      <c r="O143" s="393">
        <v>-75.496388999999994</v>
      </c>
      <c r="P143" s="393">
        <v>8638</v>
      </c>
      <c r="Q143" s="393">
        <v>98</v>
      </c>
      <c r="R143" s="393">
        <v>7.1999999999999995E-2</v>
      </c>
      <c r="S143" s="393">
        <v>7.0999999999999994E-2</v>
      </c>
      <c r="T143" s="393">
        <v>7.0999999999999994E-2</v>
      </c>
      <c r="U143" s="393">
        <v>7.0000000000000007E-2</v>
      </c>
      <c r="V143" s="393">
        <v>0</v>
      </c>
      <c r="W143" s="393">
        <v>1</v>
      </c>
      <c r="X143" s="393">
        <v>0</v>
      </c>
      <c r="Y143" s="393" t="s">
        <v>263</v>
      </c>
      <c r="Z143" s="393">
        <v>47</v>
      </c>
      <c r="AA143" s="393">
        <v>294</v>
      </c>
      <c r="AB143" s="393">
        <v>241</v>
      </c>
      <c r="AC143" s="393">
        <v>245</v>
      </c>
    </row>
    <row r="144" spans="1:29" ht="15" customHeight="1" x14ac:dyDescent="0.2">
      <c r="A144" s="394">
        <v>100031013</v>
      </c>
      <c r="B144" s="393">
        <v>44201</v>
      </c>
      <c r="C144" s="393">
        <v>1</v>
      </c>
      <c r="D144" s="393">
        <v>0</v>
      </c>
      <c r="E144" s="393" t="s">
        <v>261</v>
      </c>
      <c r="F144" s="393">
        <v>2018</v>
      </c>
      <c r="G144" s="393">
        <v>7</v>
      </c>
      <c r="H144" s="393">
        <v>3</v>
      </c>
      <c r="I144" s="393">
        <v>45</v>
      </c>
      <c r="J144" s="393">
        <v>37980</v>
      </c>
      <c r="K144" s="393">
        <v>9160</v>
      </c>
      <c r="L144" s="393">
        <v>0</v>
      </c>
      <c r="M144" s="393" t="s">
        <v>283</v>
      </c>
      <c r="N144" s="393">
        <v>39.773888999999997</v>
      </c>
      <c r="O144" s="393">
        <v>-75.496388999999994</v>
      </c>
      <c r="P144" s="393">
        <v>7929</v>
      </c>
      <c r="Q144" s="393">
        <v>87</v>
      </c>
      <c r="R144" s="393">
        <v>8.5000000000000006E-2</v>
      </c>
      <c r="S144" s="393">
        <v>7.3999999999999996E-2</v>
      </c>
      <c r="T144" s="393">
        <v>7.2999999999999995E-2</v>
      </c>
      <c r="U144" s="393">
        <v>7.1999999999999995E-2</v>
      </c>
      <c r="V144" s="393">
        <v>1</v>
      </c>
      <c r="W144" s="393">
        <v>1</v>
      </c>
      <c r="X144" s="393">
        <v>0</v>
      </c>
      <c r="Z144" s="393">
        <v>47</v>
      </c>
      <c r="AA144" s="393">
        <v>294</v>
      </c>
      <c r="AB144" s="393">
        <v>214</v>
      </c>
      <c r="AC144" s="393">
        <v>245</v>
      </c>
    </row>
    <row r="145" spans="1:29" ht="15" customHeight="1" x14ac:dyDescent="0.2">
      <c r="A145" s="394">
        <v>100031010</v>
      </c>
      <c r="B145" s="393">
        <v>44201</v>
      </c>
      <c r="C145" s="393">
        <v>1</v>
      </c>
      <c r="D145" s="393">
        <v>0</v>
      </c>
      <c r="E145" s="393" t="s">
        <v>261</v>
      </c>
      <c r="F145" s="393">
        <v>2010</v>
      </c>
      <c r="G145" s="393">
        <v>7</v>
      </c>
      <c r="H145" s="393">
        <v>3</v>
      </c>
      <c r="I145" s="393">
        <v>45</v>
      </c>
      <c r="J145" s="393">
        <v>37980</v>
      </c>
      <c r="K145" s="393">
        <v>9160</v>
      </c>
      <c r="L145" s="393">
        <v>0</v>
      </c>
      <c r="M145" s="393" t="s">
        <v>285</v>
      </c>
      <c r="N145" s="393">
        <v>39.817222000000001</v>
      </c>
      <c r="O145" s="393">
        <v>-75.563889000000003</v>
      </c>
      <c r="P145" s="393">
        <v>4349</v>
      </c>
      <c r="Q145" s="393">
        <v>93</v>
      </c>
      <c r="R145" s="393">
        <v>8.5999999999999993E-2</v>
      </c>
      <c r="S145" s="393">
        <v>8.4000000000000005E-2</v>
      </c>
      <c r="T145" s="393">
        <v>0.08</v>
      </c>
      <c r="U145" s="393">
        <v>7.9000000000000001E-2</v>
      </c>
      <c r="V145" s="393">
        <v>9</v>
      </c>
      <c r="W145" s="393">
        <v>1</v>
      </c>
      <c r="X145" s="393">
        <v>19</v>
      </c>
      <c r="Z145" s="393">
        <v>47</v>
      </c>
      <c r="AA145" s="393">
        <v>294</v>
      </c>
      <c r="AB145" s="393">
        <v>181</v>
      </c>
      <c r="AC145" s="393">
        <v>214</v>
      </c>
    </row>
    <row r="146" spans="1:29" ht="15" customHeight="1" x14ac:dyDescent="0.2">
      <c r="A146" s="394">
        <v>100031010</v>
      </c>
      <c r="B146" s="393">
        <v>44201</v>
      </c>
      <c r="C146" s="393">
        <v>1</v>
      </c>
      <c r="D146" s="393">
        <v>0</v>
      </c>
      <c r="E146" s="393" t="s">
        <v>261</v>
      </c>
      <c r="F146" s="393">
        <v>2011</v>
      </c>
      <c r="G146" s="393">
        <v>7</v>
      </c>
      <c r="H146" s="393">
        <v>3</v>
      </c>
      <c r="I146" s="393">
        <v>45</v>
      </c>
      <c r="J146" s="393">
        <v>37980</v>
      </c>
      <c r="K146" s="393">
        <v>9160</v>
      </c>
      <c r="L146" s="393">
        <v>0</v>
      </c>
      <c r="M146" s="393" t="s">
        <v>285</v>
      </c>
      <c r="N146" s="393">
        <v>39.817222000000001</v>
      </c>
      <c r="O146" s="393">
        <v>-75.563889000000003</v>
      </c>
      <c r="P146" s="393">
        <v>4963</v>
      </c>
      <c r="Q146" s="393">
        <v>79</v>
      </c>
      <c r="R146" s="393">
        <v>8.5999999999999993E-2</v>
      </c>
      <c r="S146" s="393">
        <v>8.2000000000000003E-2</v>
      </c>
      <c r="T146" s="393">
        <v>8.2000000000000003E-2</v>
      </c>
      <c r="U146" s="393">
        <v>7.8E-2</v>
      </c>
      <c r="V146" s="393">
        <v>6</v>
      </c>
      <c r="W146" s="393">
        <v>1</v>
      </c>
      <c r="X146" s="393">
        <v>0</v>
      </c>
      <c r="Z146" s="393">
        <v>47</v>
      </c>
      <c r="AA146" s="393">
        <v>294</v>
      </c>
      <c r="AB146" s="393">
        <v>169</v>
      </c>
      <c r="AC146" s="393">
        <v>214</v>
      </c>
    </row>
    <row r="147" spans="1:29" ht="15" customHeight="1" x14ac:dyDescent="0.2">
      <c r="A147" s="394">
        <v>100031010</v>
      </c>
      <c r="B147" s="393">
        <v>44201</v>
      </c>
      <c r="C147" s="393">
        <v>1</v>
      </c>
      <c r="D147" s="393">
        <v>0</v>
      </c>
      <c r="E147" s="393" t="s">
        <v>261</v>
      </c>
      <c r="F147" s="393">
        <v>2012</v>
      </c>
      <c r="G147" s="393">
        <v>7</v>
      </c>
      <c r="H147" s="393">
        <v>3</v>
      </c>
      <c r="I147" s="393">
        <v>45</v>
      </c>
      <c r="J147" s="393">
        <v>37980</v>
      </c>
      <c r="K147" s="393">
        <v>9160</v>
      </c>
      <c r="L147" s="393">
        <v>0</v>
      </c>
      <c r="M147" s="393" t="s">
        <v>285</v>
      </c>
      <c r="N147" s="393">
        <v>39.817222000000001</v>
      </c>
      <c r="O147" s="393">
        <v>-75.563889000000003</v>
      </c>
      <c r="P147" s="393">
        <v>6695</v>
      </c>
      <c r="Q147" s="393">
        <v>86</v>
      </c>
      <c r="R147" s="393">
        <v>8.2000000000000003E-2</v>
      </c>
      <c r="S147" s="393">
        <v>0.08</v>
      </c>
      <c r="T147" s="393">
        <v>7.9000000000000001E-2</v>
      </c>
      <c r="U147" s="393">
        <v>7.8E-2</v>
      </c>
      <c r="V147" s="393">
        <v>7</v>
      </c>
      <c r="W147" s="393">
        <v>1</v>
      </c>
      <c r="X147" s="393">
        <v>0</v>
      </c>
      <c r="Y147" s="393" t="s">
        <v>263</v>
      </c>
      <c r="Z147" s="393">
        <v>47</v>
      </c>
      <c r="AA147" s="393">
        <v>294</v>
      </c>
      <c r="AB147" s="393">
        <v>184</v>
      </c>
      <c r="AC147" s="393">
        <v>214</v>
      </c>
    </row>
    <row r="148" spans="1:29" ht="15" customHeight="1" x14ac:dyDescent="0.2">
      <c r="A148" s="394">
        <v>100031010</v>
      </c>
      <c r="B148" s="393">
        <v>44201</v>
      </c>
      <c r="C148" s="393">
        <v>1</v>
      </c>
      <c r="D148" s="393">
        <v>0</v>
      </c>
      <c r="E148" s="393" t="s">
        <v>261</v>
      </c>
      <c r="F148" s="393">
        <v>2013</v>
      </c>
      <c r="G148" s="393">
        <v>7</v>
      </c>
      <c r="H148" s="393">
        <v>3</v>
      </c>
      <c r="I148" s="393">
        <v>45</v>
      </c>
      <c r="J148" s="393">
        <v>37980</v>
      </c>
      <c r="K148" s="393">
        <v>9160</v>
      </c>
      <c r="L148" s="393">
        <v>0</v>
      </c>
      <c r="M148" s="393" t="s">
        <v>285</v>
      </c>
      <c r="N148" s="393">
        <v>39.817222000000001</v>
      </c>
      <c r="O148" s="393">
        <v>-75.563889000000003</v>
      </c>
      <c r="P148" s="393">
        <v>5417</v>
      </c>
      <c r="Q148" s="393">
        <v>76</v>
      </c>
      <c r="R148" s="393">
        <v>7.6999999999999999E-2</v>
      </c>
      <c r="S148" s="393">
        <v>6.4000000000000001E-2</v>
      </c>
      <c r="T148" s="393">
        <v>6.4000000000000001E-2</v>
      </c>
      <c r="U148" s="393">
        <v>6.3E-2</v>
      </c>
      <c r="V148" s="393">
        <v>1</v>
      </c>
      <c r="W148" s="393">
        <v>2</v>
      </c>
      <c r="X148" s="393">
        <v>0</v>
      </c>
      <c r="Y148" s="393" t="s">
        <v>284</v>
      </c>
      <c r="Z148" s="393">
        <v>0</v>
      </c>
      <c r="AA148" s="393">
        <v>294</v>
      </c>
      <c r="AB148" s="393">
        <v>162</v>
      </c>
      <c r="AC148" s="393">
        <v>214</v>
      </c>
    </row>
    <row r="149" spans="1:29" ht="15" customHeight="1" x14ac:dyDescent="0.2">
      <c r="A149" s="394">
        <v>100031010</v>
      </c>
      <c r="B149" s="393">
        <v>44201</v>
      </c>
      <c r="C149" s="393">
        <v>1</v>
      </c>
      <c r="D149" s="393">
        <v>0</v>
      </c>
      <c r="E149" s="393" t="s">
        <v>261</v>
      </c>
      <c r="F149" s="393">
        <v>2014</v>
      </c>
      <c r="G149" s="393">
        <v>7</v>
      </c>
      <c r="H149" s="393">
        <v>3</v>
      </c>
      <c r="I149" s="393">
        <v>45</v>
      </c>
      <c r="J149" s="393">
        <v>37980</v>
      </c>
      <c r="K149" s="393">
        <v>9160</v>
      </c>
      <c r="L149" s="393">
        <v>0</v>
      </c>
      <c r="M149" s="393" t="s">
        <v>285</v>
      </c>
      <c r="N149" s="393">
        <v>39.817222000000001</v>
      </c>
      <c r="O149" s="393">
        <v>-75.563889000000003</v>
      </c>
      <c r="P149" s="393">
        <v>7453</v>
      </c>
      <c r="Q149" s="393">
        <v>73</v>
      </c>
      <c r="R149" s="393">
        <v>8.1000000000000003E-2</v>
      </c>
      <c r="S149" s="393">
        <v>7.8E-2</v>
      </c>
      <c r="T149" s="393">
        <v>7.4999999999999997E-2</v>
      </c>
      <c r="U149" s="393">
        <v>7.3999999999999996E-2</v>
      </c>
      <c r="V149" s="393">
        <v>2</v>
      </c>
      <c r="W149" s="393">
        <v>1</v>
      </c>
      <c r="X149" s="393">
        <v>0</v>
      </c>
      <c r="Y149" s="393" t="s">
        <v>269</v>
      </c>
      <c r="Z149" s="393">
        <v>87</v>
      </c>
      <c r="AA149" s="393">
        <v>294</v>
      </c>
      <c r="AB149" s="393">
        <v>157</v>
      </c>
      <c r="AC149" s="393">
        <v>214</v>
      </c>
    </row>
    <row r="150" spans="1:29" ht="15" customHeight="1" x14ac:dyDescent="0.2">
      <c r="A150" s="394">
        <v>100031010</v>
      </c>
      <c r="B150" s="393">
        <v>44201</v>
      </c>
      <c r="C150" s="393">
        <v>1</v>
      </c>
      <c r="D150" s="393">
        <v>0</v>
      </c>
      <c r="E150" s="393" t="s">
        <v>261</v>
      </c>
      <c r="F150" s="393">
        <v>2015</v>
      </c>
      <c r="G150" s="393">
        <v>7</v>
      </c>
      <c r="H150" s="393">
        <v>3</v>
      </c>
      <c r="I150" s="393">
        <v>45</v>
      </c>
      <c r="J150" s="393">
        <v>37980</v>
      </c>
      <c r="K150" s="393">
        <v>9160</v>
      </c>
      <c r="L150" s="393">
        <v>0</v>
      </c>
      <c r="M150" s="393" t="s">
        <v>285</v>
      </c>
      <c r="N150" s="393">
        <v>39.817222000000001</v>
      </c>
      <c r="O150" s="393">
        <v>-75.563889000000003</v>
      </c>
      <c r="P150" s="393">
        <v>8353</v>
      </c>
      <c r="Q150" s="393">
        <v>89</v>
      </c>
      <c r="R150" s="393">
        <v>9.4E-2</v>
      </c>
      <c r="S150" s="393">
        <v>8.2000000000000003E-2</v>
      </c>
      <c r="T150" s="393">
        <v>7.0999999999999994E-2</v>
      </c>
      <c r="U150" s="393">
        <v>7.0999999999999994E-2</v>
      </c>
      <c r="V150" s="393">
        <v>2</v>
      </c>
      <c r="W150" s="393">
        <v>2</v>
      </c>
      <c r="X150" s="393">
        <v>0</v>
      </c>
      <c r="Y150" s="393" t="s">
        <v>263</v>
      </c>
      <c r="Z150" s="393">
        <v>0</v>
      </c>
      <c r="AA150" s="393">
        <v>294</v>
      </c>
      <c r="AB150" s="393">
        <v>191</v>
      </c>
      <c r="AC150" s="393">
        <v>214</v>
      </c>
    </row>
    <row r="151" spans="1:29" ht="15" customHeight="1" x14ac:dyDescent="0.2">
      <c r="A151" s="394">
        <v>100031010</v>
      </c>
      <c r="B151" s="393">
        <v>44201</v>
      </c>
      <c r="C151" s="393">
        <v>1</v>
      </c>
      <c r="D151" s="393">
        <v>0</v>
      </c>
      <c r="E151" s="393" t="s">
        <v>261</v>
      </c>
      <c r="F151" s="393">
        <v>2016</v>
      </c>
      <c r="G151" s="393">
        <v>7</v>
      </c>
      <c r="H151" s="393">
        <v>3</v>
      </c>
      <c r="I151" s="393">
        <v>45</v>
      </c>
      <c r="J151" s="393">
        <v>37980</v>
      </c>
      <c r="K151" s="393">
        <v>9160</v>
      </c>
      <c r="L151" s="393">
        <v>0</v>
      </c>
      <c r="M151" s="393" t="s">
        <v>285</v>
      </c>
      <c r="N151" s="393">
        <v>39.817222000000001</v>
      </c>
      <c r="O151" s="393">
        <v>-75.563889000000003</v>
      </c>
      <c r="P151" s="393">
        <v>8610</v>
      </c>
      <c r="Q151" s="393">
        <v>99</v>
      </c>
      <c r="R151" s="393">
        <v>8.6999999999999994E-2</v>
      </c>
      <c r="S151" s="393">
        <v>8.4000000000000005E-2</v>
      </c>
      <c r="T151" s="393">
        <v>8.2000000000000003E-2</v>
      </c>
      <c r="U151" s="393">
        <v>7.8E-2</v>
      </c>
      <c r="V151" s="393">
        <v>4</v>
      </c>
      <c r="W151" s="393">
        <v>1</v>
      </c>
      <c r="X151" s="393">
        <v>0</v>
      </c>
      <c r="Y151" s="393" t="s">
        <v>263</v>
      </c>
      <c r="Z151" s="393">
        <v>47</v>
      </c>
      <c r="AA151" s="393">
        <v>294</v>
      </c>
      <c r="AB151" s="393">
        <v>211</v>
      </c>
      <c r="AC151" s="393">
        <v>214</v>
      </c>
    </row>
    <row r="152" spans="1:29" ht="15" customHeight="1" x14ac:dyDescent="0.2">
      <c r="A152" s="394">
        <v>100031010</v>
      </c>
      <c r="B152" s="393">
        <v>44201</v>
      </c>
      <c r="C152" s="393">
        <v>1</v>
      </c>
      <c r="D152" s="393">
        <v>0</v>
      </c>
      <c r="E152" s="393" t="s">
        <v>261</v>
      </c>
      <c r="F152" s="393">
        <v>2017</v>
      </c>
      <c r="G152" s="393">
        <v>7</v>
      </c>
      <c r="H152" s="393">
        <v>3</v>
      </c>
      <c r="I152" s="393">
        <v>45</v>
      </c>
      <c r="J152" s="393">
        <v>37980</v>
      </c>
      <c r="K152" s="393">
        <v>9160</v>
      </c>
      <c r="L152" s="393">
        <v>0</v>
      </c>
      <c r="M152" s="393" t="s">
        <v>285</v>
      </c>
      <c r="N152" s="393">
        <v>39.817222000000001</v>
      </c>
      <c r="O152" s="393">
        <v>-75.563889000000003</v>
      </c>
      <c r="P152" s="393">
        <v>7961</v>
      </c>
      <c r="Q152" s="393">
        <v>93</v>
      </c>
      <c r="R152" s="393">
        <v>8.2000000000000003E-2</v>
      </c>
      <c r="S152" s="393">
        <v>0.08</v>
      </c>
      <c r="T152" s="393">
        <v>7.3999999999999996E-2</v>
      </c>
      <c r="U152" s="393">
        <v>7.3999999999999996E-2</v>
      </c>
      <c r="V152" s="393">
        <v>2</v>
      </c>
      <c r="W152" s="393">
        <v>1</v>
      </c>
      <c r="X152" s="393">
        <v>0</v>
      </c>
      <c r="Y152" s="393" t="s">
        <v>263</v>
      </c>
      <c r="Z152" s="393">
        <v>47</v>
      </c>
      <c r="AA152" s="393">
        <v>294</v>
      </c>
      <c r="AB152" s="393">
        <v>229</v>
      </c>
      <c r="AC152" s="393">
        <v>245</v>
      </c>
    </row>
    <row r="153" spans="1:29" ht="15" customHeight="1" x14ac:dyDescent="0.2">
      <c r="A153" s="394">
        <v>100031010</v>
      </c>
      <c r="B153" s="393">
        <v>44201</v>
      </c>
      <c r="C153" s="393">
        <v>1</v>
      </c>
      <c r="D153" s="393">
        <v>0</v>
      </c>
      <c r="E153" s="393" t="s">
        <v>261</v>
      </c>
      <c r="F153" s="393">
        <v>2018</v>
      </c>
      <c r="G153" s="393">
        <v>7</v>
      </c>
      <c r="H153" s="393">
        <v>3</v>
      </c>
      <c r="I153" s="393">
        <v>45</v>
      </c>
      <c r="J153" s="393">
        <v>37980</v>
      </c>
      <c r="K153" s="393">
        <v>9160</v>
      </c>
      <c r="L153" s="393">
        <v>0</v>
      </c>
      <c r="M153" s="393" t="s">
        <v>285</v>
      </c>
      <c r="N153" s="393">
        <v>39.817222000000001</v>
      </c>
      <c r="O153" s="393">
        <v>-75.563889000000003</v>
      </c>
      <c r="P153" s="393">
        <v>6587</v>
      </c>
      <c r="Q153" s="393">
        <v>73</v>
      </c>
      <c r="R153" s="393">
        <v>7.9000000000000001E-2</v>
      </c>
      <c r="S153" s="393">
        <v>7.5999999999999998E-2</v>
      </c>
      <c r="T153" s="393">
        <v>6.9000000000000006E-2</v>
      </c>
      <c r="U153" s="393">
        <v>6.7000000000000004E-2</v>
      </c>
      <c r="V153" s="393">
        <v>2</v>
      </c>
      <c r="W153" s="393">
        <v>1</v>
      </c>
      <c r="X153" s="393">
        <v>0</v>
      </c>
      <c r="Z153" s="393">
        <v>47</v>
      </c>
      <c r="AA153" s="393">
        <v>294</v>
      </c>
      <c r="AB153" s="393">
        <v>178</v>
      </c>
      <c r="AC153" s="393">
        <v>245</v>
      </c>
    </row>
    <row r="154" spans="1:29" ht="15" customHeight="1" x14ac:dyDescent="0.2">
      <c r="A154" s="394">
        <v>90070007</v>
      </c>
      <c r="B154" s="393">
        <v>44201</v>
      </c>
      <c r="C154" s="393">
        <v>1</v>
      </c>
      <c r="D154" s="393">
        <v>0</v>
      </c>
      <c r="E154" s="393" t="s">
        <v>261</v>
      </c>
      <c r="F154" s="393">
        <v>2010</v>
      </c>
      <c r="G154" s="393">
        <v>7</v>
      </c>
      <c r="H154" s="393">
        <v>1</v>
      </c>
      <c r="I154" s="393">
        <v>42</v>
      </c>
      <c r="J154" s="393">
        <v>25540</v>
      </c>
      <c r="K154" s="393">
        <v>3280</v>
      </c>
      <c r="L154" s="393">
        <v>47290</v>
      </c>
      <c r="M154" s="393" t="s">
        <v>286</v>
      </c>
      <c r="N154" s="393">
        <v>41.552196000000002</v>
      </c>
      <c r="O154" s="393">
        <v>-72.630015</v>
      </c>
      <c r="P154" s="393">
        <v>4269</v>
      </c>
      <c r="Q154" s="393">
        <v>96</v>
      </c>
      <c r="R154" s="393">
        <v>8.5999999999999993E-2</v>
      </c>
      <c r="S154" s="393">
        <v>8.3000000000000004E-2</v>
      </c>
      <c r="T154" s="393">
        <v>8.1000000000000003E-2</v>
      </c>
      <c r="U154" s="393">
        <v>8.1000000000000003E-2</v>
      </c>
      <c r="V154" s="393">
        <v>6</v>
      </c>
      <c r="W154" s="393">
        <v>1</v>
      </c>
      <c r="X154" s="393">
        <v>0</v>
      </c>
      <c r="Y154" s="393" t="s">
        <v>263</v>
      </c>
      <c r="Z154" s="393">
        <v>47</v>
      </c>
      <c r="AA154" s="393">
        <v>251</v>
      </c>
      <c r="AB154" s="393">
        <v>176</v>
      </c>
      <c r="AC154" s="393">
        <v>183</v>
      </c>
    </row>
    <row r="155" spans="1:29" ht="15" customHeight="1" x14ac:dyDescent="0.2">
      <c r="A155" s="394">
        <v>90070007</v>
      </c>
      <c r="B155" s="393">
        <v>44201</v>
      </c>
      <c r="C155" s="393">
        <v>1</v>
      </c>
      <c r="D155" s="393">
        <v>0</v>
      </c>
      <c r="E155" s="393" t="s">
        <v>261</v>
      </c>
      <c r="F155" s="393">
        <v>2011</v>
      </c>
      <c r="G155" s="393">
        <v>7</v>
      </c>
      <c r="H155" s="393">
        <v>1</v>
      </c>
      <c r="I155" s="393">
        <v>42</v>
      </c>
      <c r="J155" s="393">
        <v>25540</v>
      </c>
      <c r="K155" s="393">
        <v>3280</v>
      </c>
      <c r="L155" s="393">
        <v>47290</v>
      </c>
      <c r="M155" s="393" t="s">
        <v>286</v>
      </c>
      <c r="N155" s="393">
        <v>41.552196000000002</v>
      </c>
      <c r="O155" s="393">
        <v>-72.630015</v>
      </c>
      <c r="P155" s="393">
        <v>4265</v>
      </c>
      <c r="Q155" s="393">
        <v>97</v>
      </c>
      <c r="R155" s="393">
        <v>0.09</v>
      </c>
      <c r="S155" s="393">
        <v>8.7999999999999995E-2</v>
      </c>
      <c r="T155" s="393">
        <v>8.6999999999999994E-2</v>
      </c>
      <c r="U155" s="393">
        <v>0.08</v>
      </c>
      <c r="V155" s="393">
        <v>6</v>
      </c>
      <c r="W155" s="393">
        <v>1</v>
      </c>
      <c r="X155" s="393">
        <v>0</v>
      </c>
      <c r="Z155" s="393">
        <v>47</v>
      </c>
      <c r="AA155" s="393">
        <v>251</v>
      </c>
      <c r="AB155" s="393">
        <v>177</v>
      </c>
      <c r="AC155" s="393">
        <v>183</v>
      </c>
    </row>
    <row r="156" spans="1:29" ht="15" customHeight="1" x14ac:dyDescent="0.2">
      <c r="A156" s="394">
        <v>90070007</v>
      </c>
      <c r="B156" s="393">
        <v>44201</v>
      </c>
      <c r="C156" s="393">
        <v>1</v>
      </c>
      <c r="D156" s="393">
        <v>0</v>
      </c>
      <c r="E156" s="393" t="s">
        <v>261</v>
      </c>
      <c r="F156" s="393">
        <v>2012</v>
      </c>
      <c r="G156" s="393">
        <v>7</v>
      </c>
      <c r="H156" s="393">
        <v>1</v>
      </c>
      <c r="I156" s="393">
        <v>42</v>
      </c>
      <c r="J156" s="393">
        <v>25540</v>
      </c>
      <c r="K156" s="393">
        <v>3280</v>
      </c>
      <c r="L156" s="393">
        <v>47290</v>
      </c>
      <c r="M156" s="393" t="s">
        <v>286</v>
      </c>
      <c r="N156" s="393">
        <v>41.552196000000002</v>
      </c>
      <c r="O156" s="393">
        <v>-72.630015</v>
      </c>
      <c r="P156" s="393">
        <v>4265</v>
      </c>
      <c r="Q156" s="393">
        <v>95</v>
      </c>
      <c r="R156" s="393">
        <v>9.8000000000000004E-2</v>
      </c>
      <c r="S156" s="393">
        <v>8.7999999999999995E-2</v>
      </c>
      <c r="T156" s="393">
        <v>8.5000000000000006E-2</v>
      </c>
      <c r="U156" s="393">
        <v>8.1000000000000003E-2</v>
      </c>
      <c r="V156" s="393">
        <v>12</v>
      </c>
      <c r="W156" s="393">
        <v>1</v>
      </c>
      <c r="X156" s="393">
        <v>0</v>
      </c>
      <c r="Y156" s="393" t="s">
        <v>263</v>
      </c>
      <c r="Z156" s="393">
        <v>87</v>
      </c>
      <c r="AA156" s="393">
        <v>251</v>
      </c>
      <c r="AB156" s="393">
        <v>174</v>
      </c>
      <c r="AC156" s="393">
        <v>183</v>
      </c>
    </row>
    <row r="157" spans="1:29" ht="15" customHeight="1" x14ac:dyDescent="0.2">
      <c r="A157" s="394">
        <v>90070007</v>
      </c>
      <c r="B157" s="393">
        <v>44201</v>
      </c>
      <c r="C157" s="393">
        <v>1</v>
      </c>
      <c r="D157" s="393">
        <v>0</v>
      </c>
      <c r="E157" s="393" t="s">
        <v>261</v>
      </c>
      <c r="F157" s="393">
        <v>2013</v>
      </c>
      <c r="G157" s="393">
        <v>7</v>
      </c>
      <c r="H157" s="393">
        <v>1</v>
      </c>
      <c r="I157" s="393">
        <v>42</v>
      </c>
      <c r="J157" s="393">
        <v>25540</v>
      </c>
      <c r="K157" s="393">
        <v>3280</v>
      </c>
      <c r="L157" s="393">
        <v>47290</v>
      </c>
      <c r="M157" s="393" t="s">
        <v>286</v>
      </c>
      <c r="N157" s="393">
        <v>41.552196000000002</v>
      </c>
      <c r="O157" s="393">
        <v>-72.630015</v>
      </c>
      <c r="P157" s="393">
        <v>4283</v>
      </c>
      <c r="Q157" s="393">
        <v>96</v>
      </c>
      <c r="R157" s="393">
        <v>9.7000000000000003E-2</v>
      </c>
      <c r="S157" s="393">
        <v>8.5999999999999993E-2</v>
      </c>
      <c r="T157" s="393">
        <v>8.5000000000000006E-2</v>
      </c>
      <c r="U157" s="393">
        <v>8.2000000000000003E-2</v>
      </c>
      <c r="V157" s="393">
        <v>6</v>
      </c>
      <c r="W157" s="393">
        <v>1</v>
      </c>
      <c r="X157" s="393">
        <v>0</v>
      </c>
      <c r="Y157" s="393" t="s">
        <v>263</v>
      </c>
      <c r="Z157" s="393">
        <v>87</v>
      </c>
      <c r="AA157" s="393">
        <v>251</v>
      </c>
      <c r="AB157" s="393">
        <v>175</v>
      </c>
      <c r="AC157" s="393">
        <v>183</v>
      </c>
    </row>
    <row r="158" spans="1:29" ht="15" customHeight="1" x14ac:dyDescent="0.2">
      <c r="A158" s="394">
        <v>90070007</v>
      </c>
      <c r="B158" s="393">
        <v>44201</v>
      </c>
      <c r="C158" s="393">
        <v>1</v>
      </c>
      <c r="D158" s="393">
        <v>0</v>
      </c>
      <c r="E158" s="393" t="s">
        <v>261</v>
      </c>
      <c r="F158" s="393">
        <v>2014</v>
      </c>
      <c r="G158" s="393">
        <v>7</v>
      </c>
      <c r="H158" s="393">
        <v>1</v>
      </c>
      <c r="I158" s="393">
        <v>42</v>
      </c>
      <c r="J158" s="393">
        <v>25540</v>
      </c>
      <c r="K158" s="393">
        <v>3280</v>
      </c>
      <c r="L158" s="393">
        <v>47290</v>
      </c>
      <c r="M158" s="393" t="s">
        <v>286</v>
      </c>
      <c r="N158" s="393">
        <v>41.552196000000002</v>
      </c>
      <c r="O158" s="393">
        <v>-72.630015</v>
      </c>
      <c r="P158" s="393">
        <v>4340</v>
      </c>
      <c r="Q158" s="393">
        <v>97</v>
      </c>
      <c r="R158" s="393">
        <v>8.5999999999999993E-2</v>
      </c>
      <c r="S158" s="393">
        <v>8.2000000000000003E-2</v>
      </c>
      <c r="T158" s="393">
        <v>8.2000000000000003E-2</v>
      </c>
      <c r="U158" s="393">
        <v>0.08</v>
      </c>
      <c r="V158" s="393">
        <v>6</v>
      </c>
      <c r="W158" s="393">
        <v>1</v>
      </c>
      <c r="X158" s="393">
        <v>0</v>
      </c>
      <c r="Y158" s="393" t="s">
        <v>263</v>
      </c>
      <c r="Z158" s="393">
        <v>87</v>
      </c>
      <c r="AA158" s="393">
        <v>251</v>
      </c>
      <c r="AB158" s="393">
        <v>178</v>
      </c>
      <c r="AC158" s="393">
        <v>183</v>
      </c>
    </row>
    <row r="159" spans="1:29" ht="15" customHeight="1" x14ac:dyDescent="0.2">
      <c r="A159" s="394">
        <v>90070007</v>
      </c>
      <c r="B159" s="393">
        <v>44201</v>
      </c>
      <c r="C159" s="393">
        <v>1</v>
      </c>
      <c r="D159" s="393">
        <v>0</v>
      </c>
      <c r="E159" s="393" t="s">
        <v>261</v>
      </c>
      <c r="F159" s="393">
        <v>2015</v>
      </c>
      <c r="G159" s="393">
        <v>7</v>
      </c>
      <c r="H159" s="393">
        <v>1</v>
      </c>
      <c r="I159" s="393">
        <v>42</v>
      </c>
      <c r="J159" s="393">
        <v>25540</v>
      </c>
      <c r="K159" s="393">
        <v>3280</v>
      </c>
      <c r="L159" s="393">
        <v>47290</v>
      </c>
      <c r="M159" s="393" t="s">
        <v>286</v>
      </c>
      <c r="N159" s="393">
        <v>41.552196000000002</v>
      </c>
      <c r="O159" s="393">
        <v>-72.630015</v>
      </c>
      <c r="P159" s="393">
        <v>4373</v>
      </c>
      <c r="Q159" s="393">
        <v>99</v>
      </c>
      <c r="R159" s="393">
        <v>8.4000000000000005E-2</v>
      </c>
      <c r="S159" s="393">
        <v>8.2000000000000003E-2</v>
      </c>
      <c r="T159" s="393">
        <v>7.9000000000000001E-2</v>
      </c>
      <c r="U159" s="393">
        <v>7.8E-2</v>
      </c>
      <c r="V159" s="393">
        <v>7</v>
      </c>
      <c r="W159" s="393">
        <v>1</v>
      </c>
      <c r="X159" s="393">
        <v>0</v>
      </c>
      <c r="Y159" s="393" t="s">
        <v>263</v>
      </c>
      <c r="Z159" s="393">
        <v>87</v>
      </c>
      <c r="AA159" s="393">
        <v>251</v>
      </c>
      <c r="AB159" s="393">
        <v>181</v>
      </c>
      <c r="AC159" s="393">
        <v>183</v>
      </c>
    </row>
    <row r="160" spans="1:29" ht="15" customHeight="1" x14ac:dyDescent="0.2">
      <c r="A160" s="394">
        <v>90070007</v>
      </c>
      <c r="B160" s="393">
        <v>44201</v>
      </c>
      <c r="C160" s="393">
        <v>1</v>
      </c>
      <c r="D160" s="393">
        <v>0</v>
      </c>
      <c r="E160" s="393" t="s">
        <v>261</v>
      </c>
      <c r="F160" s="393">
        <v>2016</v>
      </c>
      <c r="G160" s="393">
        <v>7</v>
      </c>
      <c r="H160" s="393">
        <v>1</v>
      </c>
      <c r="I160" s="393">
        <v>42</v>
      </c>
      <c r="J160" s="393">
        <v>25540</v>
      </c>
      <c r="K160" s="393">
        <v>3280</v>
      </c>
      <c r="L160" s="393">
        <v>47290</v>
      </c>
      <c r="M160" s="393" t="s">
        <v>286</v>
      </c>
      <c r="N160" s="393">
        <v>41.552196000000002</v>
      </c>
      <c r="O160" s="393">
        <v>-72.630015</v>
      </c>
      <c r="P160" s="393">
        <v>4168</v>
      </c>
      <c r="Q160" s="393">
        <v>93</v>
      </c>
      <c r="R160" s="393">
        <v>0.1</v>
      </c>
      <c r="S160" s="393">
        <v>9.0999999999999998E-2</v>
      </c>
      <c r="T160" s="393">
        <v>8.4000000000000005E-2</v>
      </c>
      <c r="U160" s="393">
        <v>0.08</v>
      </c>
      <c r="V160" s="393">
        <v>7</v>
      </c>
      <c r="W160" s="393">
        <v>1</v>
      </c>
      <c r="X160" s="393">
        <v>0</v>
      </c>
      <c r="Y160" s="393" t="s">
        <v>263</v>
      </c>
      <c r="Z160" s="393">
        <v>87</v>
      </c>
      <c r="AA160" s="393">
        <v>251</v>
      </c>
      <c r="AB160" s="393">
        <v>170</v>
      </c>
      <c r="AC160" s="393">
        <v>183</v>
      </c>
    </row>
    <row r="161" spans="1:29" ht="15" customHeight="1" x14ac:dyDescent="0.2">
      <c r="A161" s="394">
        <v>90070007</v>
      </c>
      <c r="B161" s="393">
        <v>44201</v>
      </c>
      <c r="C161" s="393">
        <v>1</v>
      </c>
      <c r="D161" s="393">
        <v>0</v>
      </c>
      <c r="E161" s="393" t="s">
        <v>261</v>
      </c>
      <c r="F161" s="393">
        <v>2017</v>
      </c>
      <c r="G161" s="393">
        <v>7</v>
      </c>
      <c r="H161" s="393">
        <v>1</v>
      </c>
      <c r="I161" s="393">
        <v>42</v>
      </c>
      <c r="J161" s="393">
        <v>25540</v>
      </c>
      <c r="K161" s="393">
        <v>3280</v>
      </c>
      <c r="L161" s="393">
        <v>47290</v>
      </c>
      <c r="M161" s="393" t="s">
        <v>286</v>
      </c>
      <c r="N161" s="393">
        <v>41.552196000000002</v>
      </c>
      <c r="O161" s="393">
        <v>-72.630015</v>
      </c>
      <c r="P161" s="393">
        <v>4986</v>
      </c>
      <c r="Q161" s="393">
        <v>94</v>
      </c>
      <c r="R161" s="393">
        <v>8.5999999999999993E-2</v>
      </c>
      <c r="S161" s="393">
        <v>8.5000000000000006E-2</v>
      </c>
      <c r="T161" s="393">
        <v>8.1000000000000003E-2</v>
      </c>
      <c r="U161" s="393">
        <v>7.9000000000000001E-2</v>
      </c>
      <c r="V161" s="393">
        <v>6</v>
      </c>
      <c r="W161" s="393">
        <v>1</v>
      </c>
      <c r="X161" s="393">
        <v>0</v>
      </c>
      <c r="Y161" s="393" t="s">
        <v>263</v>
      </c>
      <c r="Z161" s="393">
        <v>87</v>
      </c>
      <c r="AA161" s="393">
        <v>251</v>
      </c>
      <c r="AB161" s="393">
        <v>202</v>
      </c>
      <c r="AC161" s="393">
        <v>214</v>
      </c>
    </row>
    <row r="162" spans="1:29" ht="15" customHeight="1" x14ac:dyDescent="0.2">
      <c r="A162" s="394">
        <v>90079007</v>
      </c>
      <c r="B162" s="393">
        <v>44201</v>
      </c>
      <c r="C162" s="393">
        <v>1</v>
      </c>
      <c r="D162" s="393">
        <v>0</v>
      </c>
      <c r="E162" s="393" t="s">
        <v>261</v>
      </c>
      <c r="F162" s="393">
        <v>2018</v>
      </c>
      <c r="G162" s="393">
        <v>7</v>
      </c>
      <c r="H162" s="393">
        <v>1</v>
      </c>
      <c r="I162" s="393">
        <v>42</v>
      </c>
      <c r="J162" s="393">
        <v>25540</v>
      </c>
      <c r="K162" s="393">
        <v>3280</v>
      </c>
      <c r="L162" s="393">
        <v>47290</v>
      </c>
      <c r="M162" s="393" t="s">
        <v>287</v>
      </c>
      <c r="N162" s="393">
        <v>41.55</v>
      </c>
      <c r="O162" s="393">
        <v>-72.626000000000005</v>
      </c>
      <c r="P162" s="393">
        <v>4992</v>
      </c>
      <c r="Q162" s="393">
        <v>97</v>
      </c>
      <c r="R162" s="393">
        <v>7.8E-2</v>
      </c>
      <c r="S162" s="393">
        <v>7.6999999999999999E-2</v>
      </c>
      <c r="T162" s="393">
        <v>7.6999999999999999E-2</v>
      </c>
      <c r="U162" s="393">
        <v>7.6999999999999999E-2</v>
      </c>
      <c r="V162" s="393">
        <v>5</v>
      </c>
      <c r="W162" s="393">
        <v>1</v>
      </c>
      <c r="X162" s="393">
        <v>0</v>
      </c>
      <c r="Y162" s="393" t="s">
        <v>270</v>
      </c>
      <c r="Z162" s="393">
        <v>87</v>
      </c>
      <c r="AA162" s="393">
        <v>251</v>
      </c>
      <c r="AB162" s="393">
        <v>208</v>
      </c>
      <c r="AC162" s="393">
        <v>214</v>
      </c>
    </row>
    <row r="163" spans="1:29" ht="15" customHeight="1" x14ac:dyDescent="0.2">
      <c r="A163" s="394">
        <v>340273001</v>
      </c>
      <c r="B163" s="393">
        <v>44201</v>
      </c>
      <c r="C163" s="393">
        <v>1</v>
      </c>
      <c r="D163" s="393">
        <v>0</v>
      </c>
      <c r="E163" s="393" t="s">
        <v>261</v>
      </c>
      <c r="F163" s="393">
        <v>2010</v>
      </c>
      <c r="G163" s="393">
        <v>7</v>
      </c>
      <c r="H163" s="393">
        <v>2</v>
      </c>
      <c r="I163" s="393">
        <v>43</v>
      </c>
      <c r="J163" s="393">
        <v>35620</v>
      </c>
      <c r="K163" s="393">
        <v>240</v>
      </c>
      <c r="L163" s="393">
        <v>12580</v>
      </c>
      <c r="M163" s="393" t="s">
        <v>288</v>
      </c>
      <c r="N163" s="393">
        <v>40.787627999999998</v>
      </c>
      <c r="O163" s="393">
        <v>-74.676300999999995</v>
      </c>
      <c r="P163" s="393">
        <v>8597</v>
      </c>
      <c r="Q163" s="393">
        <v>97</v>
      </c>
      <c r="R163" s="393">
        <v>9.4E-2</v>
      </c>
      <c r="S163" s="393">
        <v>8.5999999999999993E-2</v>
      </c>
      <c r="T163" s="393">
        <v>7.8E-2</v>
      </c>
      <c r="U163" s="393">
        <v>7.8E-2</v>
      </c>
      <c r="V163" s="393">
        <v>5</v>
      </c>
      <c r="W163" s="393">
        <v>1</v>
      </c>
      <c r="X163" s="393">
        <v>0</v>
      </c>
      <c r="Z163" s="393">
        <v>47</v>
      </c>
      <c r="AA163" s="393">
        <v>764</v>
      </c>
      <c r="AB163" s="393">
        <v>208</v>
      </c>
      <c r="AC163" s="393">
        <v>214</v>
      </c>
    </row>
    <row r="164" spans="1:29" ht="15" customHeight="1" x14ac:dyDescent="0.2">
      <c r="A164" s="394">
        <v>340273001</v>
      </c>
      <c r="B164" s="393">
        <v>44201</v>
      </c>
      <c r="C164" s="393">
        <v>1</v>
      </c>
      <c r="D164" s="393">
        <v>0</v>
      </c>
      <c r="E164" s="393" t="s">
        <v>261</v>
      </c>
      <c r="F164" s="393">
        <v>2011</v>
      </c>
      <c r="G164" s="393">
        <v>7</v>
      </c>
      <c r="H164" s="393">
        <v>2</v>
      </c>
      <c r="I164" s="393">
        <v>43</v>
      </c>
      <c r="J164" s="393">
        <v>35620</v>
      </c>
      <c r="K164" s="393">
        <v>240</v>
      </c>
      <c r="L164" s="393">
        <v>12580</v>
      </c>
      <c r="M164" s="393" t="s">
        <v>288</v>
      </c>
      <c r="N164" s="393">
        <v>40.787627999999998</v>
      </c>
      <c r="O164" s="393">
        <v>-74.676300999999995</v>
      </c>
      <c r="P164" s="393">
        <v>8724</v>
      </c>
      <c r="Q164" s="393">
        <v>100</v>
      </c>
      <c r="R164" s="393">
        <v>8.4000000000000005E-2</v>
      </c>
      <c r="S164" s="393">
        <v>8.4000000000000005E-2</v>
      </c>
      <c r="T164" s="393">
        <v>8.2000000000000003E-2</v>
      </c>
      <c r="U164" s="393">
        <v>8.1000000000000003E-2</v>
      </c>
      <c r="V164" s="393">
        <v>6</v>
      </c>
      <c r="W164" s="393">
        <v>1</v>
      </c>
      <c r="X164" s="393">
        <v>0</v>
      </c>
      <c r="Z164" s="393">
        <v>47</v>
      </c>
      <c r="AA164" s="393">
        <v>764</v>
      </c>
      <c r="AB164" s="393">
        <v>214</v>
      </c>
      <c r="AC164" s="393">
        <v>214</v>
      </c>
    </row>
    <row r="165" spans="1:29" ht="15" customHeight="1" x14ac:dyDescent="0.2">
      <c r="A165" s="394">
        <v>340273001</v>
      </c>
      <c r="B165" s="393">
        <v>44201</v>
      </c>
      <c r="C165" s="393">
        <v>1</v>
      </c>
      <c r="D165" s="393">
        <v>0</v>
      </c>
      <c r="E165" s="393" t="s">
        <v>261</v>
      </c>
      <c r="F165" s="393">
        <v>2012</v>
      </c>
      <c r="G165" s="393">
        <v>7</v>
      </c>
      <c r="H165" s="393">
        <v>2</v>
      </c>
      <c r="I165" s="393">
        <v>43</v>
      </c>
      <c r="J165" s="393">
        <v>35620</v>
      </c>
      <c r="K165" s="393">
        <v>240</v>
      </c>
      <c r="L165" s="393">
        <v>12580</v>
      </c>
      <c r="M165" s="393" t="s">
        <v>288</v>
      </c>
      <c r="N165" s="393">
        <v>40.787627999999998</v>
      </c>
      <c r="O165" s="393">
        <v>-74.676300999999995</v>
      </c>
      <c r="P165" s="393">
        <v>8451</v>
      </c>
      <c r="Q165" s="393">
        <v>98</v>
      </c>
      <c r="R165" s="393">
        <v>8.7999999999999995E-2</v>
      </c>
      <c r="S165" s="393">
        <v>8.5000000000000006E-2</v>
      </c>
      <c r="T165" s="393">
        <v>7.6999999999999999E-2</v>
      </c>
      <c r="U165" s="393">
        <v>7.5999999999999998E-2</v>
      </c>
      <c r="V165" s="393">
        <v>4</v>
      </c>
      <c r="W165" s="393">
        <v>1</v>
      </c>
      <c r="X165" s="393">
        <v>0</v>
      </c>
      <c r="Y165" s="393" t="s">
        <v>263</v>
      </c>
      <c r="Z165" s="393">
        <v>47</v>
      </c>
      <c r="AA165" s="393">
        <v>764</v>
      </c>
      <c r="AB165" s="393">
        <v>210</v>
      </c>
      <c r="AC165" s="393">
        <v>214</v>
      </c>
    </row>
    <row r="166" spans="1:29" ht="15" customHeight="1" x14ac:dyDescent="0.2">
      <c r="A166" s="394">
        <v>340273001</v>
      </c>
      <c r="B166" s="393">
        <v>44201</v>
      </c>
      <c r="C166" s="393">
        <v>1</v>
      </c>
      <c r="D166" s="393">
        <v>0</v>
      </c>
      <c r="E166" s="393" t="s">
        <v>261</v>
      </c>
      <c r="F166" s="393">
        <v>2013</v>
      </c>
      <c r="G166" s="393">
        <v>7</v>
      </c>
      <c r="H166" s="393">
        <v>2</v>
      </c>
      <c r="I166" s="393">
        <v>43</v>
      </c>
      <c r="J166" s="393">
        <v>35620</v>
      </c>
      <c r="K166" s="393">
        <v>240</v>
      </c>
      <c r="L166" s="393">
        <v>12580</v>
      </c>
      <c r="M166" s="393" t="s">
        <v>288</v>
      </c>
      <c r="N166" s="393">
        <v>40.787627999999998</v>
      </c>
      <c r="O166" s="393">
        <v>-74.676300999999995</v>
      </c>
      <c r="P166" s="393">
        <v>8643</v>
      </c>
      <c r="Q166" s="393">
        <v>98</v>
      </c>
      <c r="R166" s="393">
        <v>7.6999999999999999E-2</v>
      </c>
      <c r="S166" s="393">
        <v>7.5999999999999998E-2</v>
      </c>
      <c r="T166" s="393">
        <v>7.3999999999999996E-2</v>
      </c>
      <c r="U166" s="393">
        <v>7.2999999999999995E-2</v>
      </c>
      <c r="V166" s="393">
        <v>2</v>
      </c>
      <c r="W166" s="393">
        <v>1</v>
      </c>
      <c r="X166" s="393">
        <v>0</v>
      </c>
      <c r="Y166" s="393" t="s">
        <v>263</v>
      </c>
      <c r="Z166" s="393">
        <v>47</v>
      </c>
      <c r="AA166" s="393">
        <v>764</v>
      </c>
      <c r="AB166" s="393">
        <v>210</v>
      </c>
      <c r="AC166" s="393">
        <v>214</v>
      </c>
    </row>
    <row r="167" spans="1:29" ht="15" customHeight="1" x14ac:dyDescent="0.2">
      <c r="A167" s="394">
        <v>340273001</v>
      </c>
      <c r="B167" s="393">
        <v>44201</v>
      </c>
      <c r="C167" s="393">
        <v>1</v>
      </c>
      <c r="D167" s="393">
        <v>0</v>
      </c>
      <c r="E167" s="393" t="s">
        <v>261</v>
      </c>
      <c r="F167" s="393">
        <v>2014</v>
      </c>
      <c r="G167" s="393">
        <v>7</v>
      </c>
      <c r="H167" s="393">
        <v>2</v>
      </c>
      <c r="I167" s="393">
        <v>43</v>
      </c>
      <c r="J167" s="393">
        <v>35620</v>
      </c>
      <c r="K167" s="393">
        <v>240</v>
      </c>
      <c r="L167" s="393">
        <v>12580</v>
      </c>
      <c r="M167" s="393" t="s">
        <v>288</v>
      </c>
      <c r="N167" s="393">
        <v>40.787627999999998</v>
      </c>
      <c r="O167" s="393">
        <v>-74.676300999999995</v>
      </c>
      <c r="P167" s="393">
        <v>8554</v>
      </c>
      <c r="Q167" s="393">
        <v>96</v>
      </c>
      <c r="R167" s="393">
        <v>7.3999999999999996E-2</v>
      </c>
      <c r="S167" s="393">
        <v>7.0000000000000007E-2</v>
      </c>
      <c r="T167" s="393">
        <v>6.9000000000000006E-2</v>
      </c>
      <c r="U167" s="393">
        <v>6.8000000000000005E-2</v>
      </c>
      <c r="V167" s="393">
        <v>0</v>
      </c>
      <c r="W167" s="393">
        <v>1</v>
      </c>
      <c r="X167" s="393">
        <v>0</v>
      </c>
      <c r="Y167" s="393" t="s">
        <v>263</v>
      </c>
      <c r="Z167" s="393">
        <v>47</v>
      </c>
      <c r="AA167" s="393">
        <v>764</v>
      </c>
      <c r="AB167" s="393">
        <v>206</v>
      </c>
      <c r="AC167" s="393">
        <v>214</v>
      </c>
    </row>
    <row r="168" spans="1:29" ht="15" customHeight="1" x14ac:dyDescent="0.2">
      <c r="A168" s="394">
        <v>340273001</v>
      </c>
      <c r="B168" s="393">
        <v>44201</v>
      </c>
      <c r="C168" s="393">
        <v>1</v>
      </c>
      <c r="D168" s="393">
        <v>5</v>
      </c>
      <c r="E168" s="393" t="s">
        <v>261</v>
      </c>
      <c r="F168" s="393">
        <v>2015</v>
      </c>
      <c r="G168" s="393">
        <v>7</v>
      </c>
      <c r="H168" s="393">
        <v>2</v>
      </c>
      <c r="I168" s="393">
        <v>43</v>
      </c>
      <c r="J168" s="393">
        <v>35620</v>
      </c>
      <c r="K168" s="393">
        <v>240</v>
      </c>
      <c r="L168" s="393">
        <v>12580</v>
      </c>
      <c r="M168" s="393" t="s">
        <v>288</v>
      </c>
      <c r="N168" s="393">
        <v>40.787627999999998</v>
      </c>
      <c r="O168" s="393">
        <v>-74.676300999999995</v>
      </c>
      <c r="P168" s="393">
        <v>8722</v>
      </c>
      <c r="Q168" s="393">
        <v>99</v>
      </c>
      <c r="R168" s="393">
        <v>7.2999999999999995E-2</v>
      </c>
      <c r="S168" s="393">
        <v>7.1999999999999995E-2</v>
      </c>
      <c r="T168" s="393">
        <v>7.0999999999999994E-2</v>
      </c>
      <c r="U168" s="393">
        <v>7.0000000000000007E-2</v>
      </c>
      <c r="V168" s="393">
        <v>0</v>
      </c>
      <c r="W168" s="393">
        <v>1</v>
      </c>
      <c r="X168" s="393">
        <v>0</v>
      </c>
      <c r="Y168" s="393" t="s">
        <v>263</v>
      </c>
      <c r="Z168" s="393">
        <v>47</v>
      </c>
      <c r="AA168" s="393">
        <v>764</v>
      </c>
      <c r="AB168" s="393">
        <v>212</v>
      </c>
      <c r="AC168" s="393">
        <v>214</v>
      </c>
    </row>
    <row r="169" spans="1:29" ht="15" customHeight="1" x14ac:dyDescent="0.2">
      <c r="A169" s="394">
        <v>340273001</v>
      </c>
      <c r="B169" s="393">
        <v>44201</v>
      </c>
      <c r="C169" s="393">
        <v>1</v>
      </c>
      <c r="D169" s="393">
        <v>5</v>
      </c>
      <c r="E169" s="393" t="s">
        <v>261</v>
      </c>
      <c r="F169" s="393">
        <v>2016</v>
      </c>
      <c r="G169" s="393">
        <v>7</v>
      </c>
      <c r="H169" s="393">
        <v>2</v>
      </c>
      <c r="I169" s="393">
        <v>43</v>
      </c>
      <c r="J169" s="393">
        <v>35620</v>
      </c>
      <c r="K169" s="393">
        <v>240</v>
      </c>
      <c r="L169" s="393">
        <v>12580</v>
      </c>
      <c r="M169" s="393" t="s">
        <v>288</v>
      </c>
      <c r="N169" s="393">
        <v>40.787627999999998</v>
      </c>
      <c r="O169" s="393">
        <v>-74.676300999999995</v>
      </c>
      <c r="P169" s="393">
        <v>8439</v>
      </c>
      <c r="Q169" s="393">
        <v>93</v>
      </c>
      <c r="R169" s="393">
        <v>7.1999999999999995E-2</v>
      </c>
      <c r="S169" s="393">
        <v>6.9000000000000006E-2</v>
      </c>
      <c r="T169" s="393">
        <v>6.9000000000000006E-2</v>
      </c>
      <c r="U169" s="393">
        <v>6.7000000000000004E-2</v>
      </c>
      <c r="V169" s="393">
        <v>0</v>
      </c>
      <c r="W169" s="393">
        <v>1</v>
      </c>
      <c r="X169" s="393">
        <v>0</v>
      </c>
      <c r="Y169" s="393" t="s">
        <v>263</v>
      </c>
      <c r="Z169" s="393">
        <v>47</v>
      </c>
      <c r="AA169" s="393">
        <v>764</v>
      </c>
      <c r="AB169" s="393">
        <v>199</v>
      </c>
      <c r="AC169" s="393">
        <v>214</v>
      </c>
    </row>
    <row r="170" spans="1:29" ht="15" customHeight="1" x14ac:dyDescent="0.2">
      <c r="A170" s="394">
        <v>340273001</v>
      </c>
      <c r="B170" s="393">
        <v>44201</v>
      </c>
      <c r="C170" s="393">
        <v>1</v>
      </c>
      <c r="D170" s="393">
        <v>0</v>
      </c>
      <c r="E170" s="393" t="s">
        <v>261</v>
      </c>
      <c r="F170" s="393">
        <v>2017</v>
      </c>
      <c r="G170" s="393">
        <v>7</v>
      </c>
      <c r="H170" s="393">
        <v>2</v>
      </c>
      <c r="I170" s="393">
        <v>43</v>
      </c>
      <c r="J170" s="393">
        <v>35620</v>
      </c>
      <c r="K170" s="393">
        <v>240</v>
      </c>
      <c r="L170" s="393">
        <v>12580</v>
      </c>
      <c r="M170" s="393" t="s">
        <v>288</v>
      </c>
      <c r="N170" s="393">
        <v>40.787627999999998</v>
      </c>
      <c r="O170" s="393">
        <v>-74.676300999999995</v>
      </c>
      <c r="P170" s="393">
        <v>8606</v>
      </c>
      <c r="Q170" s="393">
        <v>98</v>
      </c>
      <c r="R170" s="393">
        <v>7.4999999999999997E-2</v>
      </c>
      <c r="S170" s="393">
        <v>7.1999999999999995E-2</v>
      </c>
      <c r="T170" s="393">
        <v>7.1999999999999995E-2</v>
      </c>
      <c r="U170" s="393">
        <v>7.0000000000000007E-2</v>
      </c>
      <c r="V170" s="393">
        <v>0</v>
      </c>
      <c r="W170" s="393">
        <v>1</v>
      </c>
      <c r="X170" s="393">
        <v>0</v>
      </c>
      <c r="Y170" s="393" t="s">
        <v>263</v>
      </c>
      <c r="Z170" s="393">
        <v>47</v>
      </c>
      <c r="AA170" s="393">
        <v>764</v>
      </c>
      <c r="AB170" s="393">
        <v>241</v>
      </c>
      <c r="AC170" s="393">
        <v>245</v>
      </c>
    </row>
    <row r="171" spans="1:29" ht="15" customHeight="1" x14ac:dyDescent="0.2">
      <c r="A171" s="394">
        <v>340273001</v>
      </c>
      <c r="B171" s="393">
        <v>44201</v>
      </c>
      <c r="C171" s="393">
        <v>1</v>
      </c>
      <c r="D171" s="393">
        <v>0</v>
      </c>
      <c r="E171" s="393" t="s">
        <v>261</v>
      </c>
      <c r="F171" s="393">
        <v>2018</v>
      </c>
      <c r="G171" s="393">
        <v>7</v>
      </c>
      <c r="H171" s="393">
        <v>2</v>
      </c>
      <c r="I171" s="393">
        <v>43</v>
      </c>
      <c r="J171" s="393">
        <v>35620</v>
      </c>
      <c r="K171" s="393">
        <v>240</v>
      </c>
      <c r="L171" s="393">
        <v>12580</v>
      </c>
      <c r="M171" s="393" t="s">
        <v>288</v>
      </c>
      <c r="N171" s="393">
        <v>40.787627999999998</v>
      </c>
      <c r="O171" s="393">
        <v>-74.676300999999995</v>
      </c>
      <c r="P171" s="393">
        <v>8705</v>
      </c>
      <c r="Q171" s="393">
        <v>99</v>
      </c>
      <c r="R171" s="393">
        <v>8.1000000000000003E-2</v>
      </c>
      <c r="S171" s="393">
        <v>7.6999999999999999E-2</v>
      </c>
      <c r="T171" s="393">
        <v>7.4999999999999997E-2</v>
      </c>
      <c r="U171" s="393">
        <v>7.2999999999999995E-2</v>
      </c>
      <c r="V171" s="393">
        <v>2</v>
      </c>
      <c r="W171" s="393">
        <v>1</v>
      </c>
      <c r="X171" s="393">
        <v>0</v>
      </c>
      <c r="Z171" s="393">
        <v>47</v>
      </c>
      <c r="AA171" s="393">
        <v>764</v>
      </c>
      <c r="AB171" s="393">
        <v>242</v>
      </c>
      <c r="AC171" s="393">
        <v>245</v>
      </c>
    </row>
    <row r="172" spans="1:29" ht="15" customHeight="1" x14ac:dyDescent="0.2">
      <c r="A172" s="394">
        <v>361030002</v>
      </c>
      <c r="B172" s="393">
        <v>44201</v>
      </c>
      <c r="C172" s="393">
        <v>1</v>
      </c>
      <c r="D172" s="393">
        <v>0</v>
      </c>
      <c r="E172" s="393" t="s">
        <v>261</v>
      </c>
      <c r="F172" s="393">
        <v>2010</v>
      </c>
      <c r="G172" s="393">
        <v>7</v>
      </c>
      <c r="H172" s="393">
        <v>2</v>
      </c>
      <c r="I172" s="393">
        <v>43</v>
      </c>
      <c r="J172" s="393">
        <v>35620</v>
      </c>
      <c r="K172" s="393">
        <v>5601</v>
      </c>
      <c r="L172" s="393">
        <v>21985</v>
      </c>
      <c r="M172" s="393" t="s">
        <v>289</v>
      </c>
      <c r="N172" s="393">
        <v>40.745289999999997</v>
      </c>
      <c r="O172" s="393">
        <v>-73.41919</v>
      </c>
      <c r="P172" s="393">
        <v>8307</v>
      </c>
      <c r="Q172" s="393">
        <v>93</v>
      </c>
      <c r="R172" s="393">
        <v>9.1999999999999998E-2</v>
      </c>
      <c r="S172" s="393">
        <v>8.8999999999999996E-2</v>
      </c>
      <c r="T172" s="393">
        <v>8.7999999999999995E-2</v>
      </c>
      <c r="U172" s="393">
        <v>8.5000000000000006E-2</v>
      </c>
      <c r="V172" s="393">
        <v>9</v>
      </c>
      <c r="W172" s="393">
        <v>1</v>
      </c>
      <c r="X172" s="393">
        <v>0</v>
      </c>
      <c r="Z172" s="393">
        <v>47</v>
      </c>
      <c r="AA172" s="393">
        <v>768</v>
      </c>
      <c r="AB172" s="393">
        <v>198</v>
      </c>
      <c r="AC172" s="393">
        <v>214</v>
      </c>
    </row>
    <row r="173" spans="1:29" ht="15" customHeight="1" x14ac:dyDescent="0.2">
      <c r="A173" s="394">
        <v>361030002</v>
      </c>
      <c r="B173" s="393">
        <v>44201</v>
      </c>
      <c r="C173" s="393">
        <v>1</v>
      </c>
      <c r="D173" s="393">
        <v>0</v>
      </c>
      <c r="E173" s="393" t="s">
        <v>261</v>
      </c>
      <c r="F173" s="393">
        <v>2011</v>
      </c>
      <c r="G173" s="393">
        <v>7</v>
      </c>
      <c r="H173" s="393">
        <v>2</v>
      </c>
      <c r="I173" s="393">
        <v>43</v>
      </c>
      <c r="J173" s="393">
        <v>35620</v>
      </c>
      <c r="K173" s="393">
        <v>5601</v>
      </c>
      <c r="L173" s="393">
        <v>21985</v>
      </c>
      <c r="M173" s="393" t="s">
        <v>289</v>
      </c>
      <c r="N173" s="393">
        <v>40.745289999999997</v>
      </c>
      <c r="O173" s="393">
        <v>-73.41919</v>
      </c>
      <c r="P173" s="393">
        <v>8518</v>
      </c>
      <c r="Q173" s="393">
        <v>96</v>
      </c>
      <c r="R173" s="393">
        <v>0.114</v>
      </c>
      <c r="S173" s="393">
        <v>0.104</v>
      </c>
      <c r="T173" s="393">
        <v>9.9000000000000005E-2</v>
      </c>
      <c r="U173" s="393">
        <v>8.8999999999999996E-2</v>
      </c>
      <c r="V173" s="393">
        <v>11</v>
      </c>
      <c r="W173" s="393">
        <v>1</v>
      </c>
      <c r="X173" s="393">
        <v>0</v>
      </c>
      <c r="Z173" s="393">
        <v>47</v>
      </c>
      <c r="AA173" s="393">
        <v>768</v>
      </c>
      <c r="AB173" s="393">
        <v>205</v>
      </c>
      <c r="AC173" s="393">
        <v>214</v>
      </c>
    </row>
    <row r="174" spans="1:29" ht="15" customHeight="1" x14ac:dyDescent="0.2">
      <c r="A174" s="394">
        <v>361030002</v>
      </c>
      <c r="B174" s="393">
        <v>44201</v>
      </c>
      <c r="C174" s="393">
        <v>1</v>
      </c>
      <c r="D174" s="393">
        <v>0</v>
      </c>
      <c r="E174" s="393" t="s">
        <v>261</v>
      </c>
      <c r="F174" s="393">
        <v>2012</v>
      </c>
      <c r="G174" s="393">
        <v>7</v>
      </c>
      <c r="H174" s="393">
        <v>2</v>
      </c>
      <c r="I174" s="393">
        <v>43</v>
      </c>
      <c r="J174" s="393">
        <v>35620</v>
      </c>
      <c r="K174" s="393">
        <v>5601</v>
      </c>
      <c r="L174" s="393">
        <v>21985</v>
      </c>
      <c r="M174" s="393" t="s">
        <v>289</v>
      </c>
      <c r="N174" s="393">
        <v>40.745289999999997</v>
      </c>
      <c r="O174" s="393">
        <v>-73.41919</v>
      </c>
      <c r="P174" s="393">
        <v>7966</v>
      </c>
      <c r="Q174" s="393">
        <v>98</v>
      </c>
      <c r="R174" s="393">
        <v>9.5000000000000001E-2</v>
      </c>
      <c r="S174" s="393">
        <v>9.5000000000000001E-2</v>
      </c>
      <c r="T174" s="393">
        <v>8.5999999999999993E-2</v>
      </c>
      <c r="U174" s="393">
        <v>8.3000000000000004E-2</v>
      </c>
      <c r="V174" s="393">
        <v>8</v>
      </c>
      <c r="W174" s="393">
        <v>1</v>
      </c>
      <c r="X174" s="393">
        <v>16</v>
      </c>
      <c r="Y174" s="393" t="s">
        <v>263</v>
      </c>
      <c r="Z174" s="393">
        <v>47</v>
      </c>
      <c r="AA174" s="393">
        <v>768</v>
      </c>
      <c r="AB174" s="393">
        <v>194</v>
      </c>
      <c r="AC174" s="393">
        <v>214</v>
      </c>
    </row>
    <row r="175" spans="1:29" ht="15" customHeight="1" x14ac:dyDescent="0.2">
      <c r="A175" s="394">
        <v>361030002</v>
      </c>
      <c r="B175" s="393">
        <v>44201</v>
      </c>
      <c r="C175" s="393">
        <v>1</v>
      </c>
      <c r="D175" s="393">
        <v>0</v>
      </c>
      <c r="E175" s="393" t="s">
        <v>261</v>
      </c>
      <c r="F175" s="393">
        <v>2013</v>
      </c>
      <c r="G175" s="393">
        <v>7</v>
      </c>
      <c r="H175" s="393">
        <v>2</v>
      </c>
      <c r="I175" s="393">
        <v>43</v>
      </c>
      <c r="J175" s="393">
        <v>35620</v>
      </c>
      <c r="K175" s="393">
        <v>5601</v>
      </c>
      <c r="L175" s="393">
        <v>21985</v>
      </c>
      <c r="M175" s="393" t="s">
        <v>289</v>
      </c>
      <c r="N175" s="393">
        <v>40.745289999999997</v>
      </c>
      <c r="O175" s="393">
        <v>-73.41919</v>
      </c>
      <c r="P175" s="393">
        <v>8549</v>
      </c>
      <c r="Q175" s="393">
        <v>99</v>
      </c>
      <c r="R175" s="393">
        <v>8.3000000000000004E-2</v>
      </c>
      <c r="S175" s="393">
        <v>7.4999999999999997E-2</v>
      </c>
      <c r="T175" s="393">
        <v>7.3999999999999996E-2</v>
      </c>
      <c r="U175" s="393">
        <v>7.1999999999999995E-2</v>
      </c>
      <c r="V175" s="393">
        <v>1</v>
      </c>
      <c r="W175" s="393">
        <v>1</v>
      </c>
      <c r="X175" s="393">
        <v>0</v>
      </c>
      <c r="Y175" s="393" t="s">
        <v>263</v>
      </c>
      <c r="Z175" s="393">
        <v>47</v>
      </c>
      <c r="AA175" s="393">
        <v>768</v>
      </c>
      <c r="AB175" s="393">
        <v>211</v>
      </c>
      <c r="AC175" s="393">
        <v>214</v>
      </c>
    </row>
    <row r="176" spans="1:29" ht="15" customHeight="1" x14ac:dyDescent="0.2">
      <c r="A176" s="394">
        <v>361030002</v>
      </c>
      <c r="B176" s="393">
        <v>44201</v>
      </c>
      <c r="C176" s="393">
        <v>1</v>
      </c>
      <c r="D176" s="393">
        <v>0</v>
      </c>
      <c r="E176" s="393" t="s">
        <v>261</v>
      </c>
      <c r="F176" s="393">
        <v>2014</v>
      </c>
      <c r="G176" s="393">
        <v>7</v>
      </c>
      <c r="H176" s="393">
        <v>2</v>
      </c>
      <c r="I176" s="393">
        <v>43</v>
      </c>
      <c r="J176" s="393">
        <v>35620</v>
      </c>
      <c r="K176" s="393">
        <v>5601</v>
      </c>
      <c r="L176" s="393">
        <v>21985</v>
      </c>
      <c r="M176" s="393" t="s">
        <v>289</v>
      </c>
      <c r="N176" s="393">
        <v>40.745289999999997</v>
      </c>
      <c r="O176" s="393">
        <v>-73.41919</v>
      </c>
      <c r="P176" s="393">
        <v>8630</v>
      </c>
      <c r="Q176" s="393">
        <v>99</v>
      </c>
      <c r="R176" s="393">
        <v>7.0000000000000007E-2</v>
      </c>
      <c r="S176" s="393">
        <v>6.9000000000000006E-2</v>
      </c>
      <c r="T176" s="393">
        <v>6.9000000000000006E-2</v>
      </c>
      <c r="U176" s="393">
        <v>6.6000000000000003E-2</v>
      </c>
      <c r="V176" s="393">
        <v>0</v>
      </c>
      <c r="W176" s="393">
        <v>1</v>
      </c>
      <c r="X176" s="393">
        <v>0</v>
      </c>
      <c r="Y176" s="393" t="s">
        <v>263</v>
      </c>
      <c r="Z176" s="393">
        <v>47</v>
      </c>
      <c r="AA176" s="393">
        <v>768</v>
      </c>
      <c r="AB176" s="393">
        <v>211</v>
      </c>
      <c r="AC176" s="393">
        <v>214</v>
      </c>
    </row>
    <row r="177" spans="1:29" ht="15" customHeight="1" x14ac:dyDescent="0.2">
      <c r="A177" s="394">
        <v>361030002</v>
      </c>
      <c r="B177" s="393">
        <v>44201</v>
      </c>
      <c r="C177" s="393">
        <v>1</v>
      </c>
      <c r="D177" s="393">
        <v>0</v>
      </c>
      <c r="E177" s="393" t="s">
        <v>261</v>
      </c>
      <c r="F177" s="393">
        <v>2015</v>
      </c>
      <c r="G177" s="393">
        <v>7</v>
      </c>
      <c r="H177" s="393">
        <v>2</v>
      </c>
      <c r="I177" s="393">
        <v>43</v>
      </c>
      <c r="J177" s="393">
        <v>35620</v>
      </c>
      <c r="K177" s="393">
        <v>5601</v>
      </c>
      <c r="L177" s="393">
        <v>21985</v>
      </c>
      <c r="M177" s="393" t="s">
        <v>289</v>
      </c>
      <c r="N177" s="393">
        <v>40.745289999999997</v>
      </c>
      <c r="O177" s="393">
        <v>-73.41919</v>
      </c>
      <c r="P177" s="393">
        <v>8633</v>
      </c>
      <c r="Q177" s="393">
        <v>98</v>
      </c>
      <c r="R177" s="393">
        <v>8.5000000000000006E-2</v>
      </c>
      <c r="S177" s="393">
        <v>7.9000000000000001E-2</v>
      </c>
      <c r="T177" s="393">
        <v>7.9000000000000001E-2</v>
      </c>
      <c r="U177" s="393">
        <v>7.8E-2</v>
      </c>
      <c r="V177" s="393">
        <v>5</v>
      </c>
      <c r="W177" s="393">
        <v>1</v>
      </c>
      <c r="X177" s="393">
        <v>0</v>
      </c>
      <c r="Y177" s="393" t="s">
        <v>263</v>
      </c>
      <c r="Z177" s="393">
        <v>47</v>
      </c>
      <c r="AA177" s="393">
        <v>768</v>
      </c>
      <c r="AB177" s="393">
        <v>210</v>
      </c>
      <c r="AC177" s="393">
        <v>214</v>
      </c>
    </row>
    <row r="178" spans="1:29" ht="15" customHeight="1" x14ac:dyDescent="0.2">
      <c r="A178" s="394">
        <v>361030002</v>
      </c>
      <c r="B178" s="393">
        <v>44201</v>
      </c>
      <c r="C178" s="393">
        <v>1</v>
      </c>
      <c r="D178" s="393">
        <v>0</v>
      </c>
      <c r="E178" s="393" t="s">
        <v>261</v>
      </c>
      <c r="F178" s="393">
        <v>2016</v>
      </c>
      <c r="G178" s="393">
        <v>7</v>
      </c>
      <c r="H178" s="393">
        <v>2</v>
      </c>
      <c r="I178" s="393">
        <v>43</v>
      </c>
      <c r="J178" s="393">
        <v>35620</v>
      </c>
      <c r="K178" s="393">
        <v>5601</v>
      </c>
      <c r="L178" s="393">
        <v>21985</v>
      </c>
      <c r="M178" s="393" t="s">
        <v>289</v>
      </c>
      <c r="N178" s="393">
        <v>40.745289999999997</v>
      </c>
      <c r="O178" s="393">
        <v>-73.41919</v>
      </c>
      <c r="P178" s="393">
        <v>8388</v>
      </c>
      <c r="Q178" s="393">
        <v>94</v>
      </c>
      <c r="R178" s="393">
        <v>8.5000000000000006E-2</v>
      </c>
      <c r="S178" s="393">
        <v>7.5999999999999998E-2</v>
      </c>
      <c r="T178" s="393">
        <v>7.2999999999999995E-2</v>
      </c>
      <c r="U178" s="393">
        <v>7.2999999999999995E-2</v>
      </c>
      <c r="V178" s="393">
        <v>2</v>
      </c>
      <c r="W178" s="393">
        <v>1</v>
      </c>
      <c r="X178" s="393">
        <v>0</v>
      </c>
      <c r="Y178" s="393" t="s">
        <v>263</v>
      </c>
      <c r="Z178" s="393">
        <v>87</v>
      </c>
      <c r="AA178" s="393">
        <v>768</v>
      </c>
      <c r="AB178" s="393">
        <v>202</v>
      </c>
      <c r="AC178" s="393">
        <v>214</v>
      </c>
    </row>
    <row r="179" spans="1:29" ht="15" customHeight="1" x14ac:dyDescent="0.2">
      <c r="A179" s="394">
        <v>361030002</v>
      </c>
      <c r="B179" s="393">
        <v>44201</v>
      </c>
      <c r="C179" s="393">
        <v>1</v>
      </c>
      <c r="D179" s="393">
        <v>0</v>
      </c>
      <c r="E179" s="393" t="s">
        <v>261</v>
      </c>
      <c r="F179" s="393">
        <v>2017</v>
      </c>
      <c r="G179" s="393">
        <v>7</v>
      </c>
      <c r="H179" s="393">
        <v>2</v>
      </c>
      <c r="I179" s="393">
        <v>43</v>
      </c>
      <c r="J179" s="393">
        <v>35620</v>
      </c>
      <c r="K179" s="393">
        <v>5601</v>
      </c>
      <c r="L179" s="393">
        <v>21985</v>
      </c>
      <c r="M179" s="393" t="s">
        <v>289</v>
      </c>
      <c r="N179" s="393">
        <v>40.745289999999997</v>
      </c>
      <c r="O179" s="393">
        <v>-73.41919</v>
      </c>
      <c r="P179" s="393">
        <v>8191</v>
      </c>
      <c r="Q179" s="393">
        <v>93</v>
      </c>
      <c r="R179" s="393">
        <v>8.8999999999999996E-2</v>
      </c>
      <c r="S179" s="393">
        <v>8.5999999999999993E-2</v>
      </c>
      <c r="T179" s="393">
        <v>7.6999999999999999E-2</v>
      </c>
      <c r="U179" s="393">
        <v>7.6999999999999999E-2</v>
      </c>
      <c r="V179" s="393">
        <v>4</v>
      </c>
      <c r="W179" s="393">
        <v>1</v>
      </c>
      <c r="X179" s="393">
        <v>0</v>
      </c>
      <c r="Y179" s="393" t="s">
        <v>263</v>
      </c>
      <c r="Z179" s="393">
        <v>87</v>
      </c>
      <c r="AA179" s="393">
        <v>768</v>
      </c>
      <c r="AB179" s="393">
        <v>228</v>
      </c>
      <c r="AC179" s="393">
        <v>245</v>
      </c>
    </row>
    <row r="180" spans="1:29" ht="15" customHeight="1" x14ac:dyDescent="0.2">
      <c r="A180" s="394">
        <v>361030002</v>
      </c>
      <c r="B180" s="393">
        <v>44201</v>
      </c>
      <c r="C180" s="393">
        <v>1</v>
      </c>
      <c r="D180" s="393">
        <v>0</v>
      </c>
      <c r="E180" s="393" t="s">
        <v>261</v>
      </c>
      <c r="F180" s="393">
        <v>2018</v>
      </c>
      <c r="G180" s="393">
        <v>7</v>
      </c>
      <c r="H180" s="393">
        <v>2</v>
      </c>
      <c r="I180" s="393">
        <v>43</v>
      </c>
      <c r="J180" s="393">
        <v>35620</v>
      </c>
      <c r="K180" s="393">
        <v>5601</v>
      </c>
      <c r="L180" s="393">
        <v>21985</v>
      </c>
      <c r="M180" s="393" t="s">
        <v>289</v>
      </c>
      <c r="N180" s="393">
        <v>40.745289999999997</v>
      </c>
      <c r="O180" s="393">
        <v>-73.41919</v>
      </c>
      <c r="P180" s="393">
        <v>8650</v>
      </c>
      <c r="Q180" s="393">
        <v>98</v>
      </c>
      <c r="R180" s="393">
        <v>8.3000000000000004E-2</v>
      </c>
      <c r="S180" s="393">
        <v>8.2000000000000003E-2</v>
      </c>
      <c r="T180" s="393">
        <v>8.1000000000000003E-2</v>
      </c>
      <c r="U180" s="393">
        <v>7.3999999999999996E-2</v>
      </c>
      <c r="V180" s="393">
        <v>3</v>
      </c>
      <c r="W180" s="393">
        <v>1</v>
      </c>
      <c r="X180" s="393">
        <v>0</v>
      </c>
      <c r="Z180" s="393">
        <v>87</v>
      </c>
      <c r="AA180" s="393">
        <v>768</v>
      </c>
      <c r="AB180" s="393">
        <v>241</v>
      </c>
      <c r="AC180" s="393">
        <v>245</v>
      </c>
    </row>
    <row r="181" spans="1:29" ht="15" customHeight="1" x14ac:dyDescent="0.2">
      <c r="A181" s="394">
        <v>340250005</v>
      </c>
      <c r="B181" s="393">
        <v>44201</v>
      </c>
      <c r="C181" s="393">
        <v>1</v>
      </c>
      <c r="D181" s="393">
        <v>0</v>
      </c>
      <c r="E181" s="393" t="s">
        <v>261</v>
      </c>
      <c r="F181" s="393">
        <v>2010</v>
      </c>
      <c r="G181" s="393">
        <v>7</v>
      </c>
      <c r="H181" s="393">
        <v>2</v>
      </c>
      <c r="I181" s="393">
        <v>43</v>
      </c>
      <c r="J181" s="393">
        <v>35620</v>
      </c>
      <c r="K181" s="393">
        <v>5601</v>
      </c>
      <c r="L181" s="393">
        <v>79310</v>
      </c>
      <c r="M181" s="393" t="s">
        <v>290</v>
      </c>
      <c r="N181" s="393">
        <v>40.277647000000002</v>
      </c>
      <c r="O181" s="393">
        <v>-74.005099999999999</v>
      </c>
      <c r="P181" s="393">
        <v>6418</v>
      </c>
      <c r="Q181" s="393">
        <v>99</v>
      </c>
      <c r="R181" s="393">
        <v>9.5000000000000001E-2</v>
      </c>
      <c r="S181" s="393">
        <v>9.4E-2</v>
      </c>
      <c r="T181" s="393">
        <v>0.09</v>
      </c>
      <c r="U181" s="393">
        <v>8.5999999999999993E-2</v>
      </c>
      <c r="V181" s="393">
        <v>6</v>
      </c>
      <c r="W181" s="393">
        <v>1</v>
      </c>
      <c r="X181" s="393">
        <v>0</v>
      </c>
      <c r="Z181" s="393">
        <v>47</v>
      </c>
      <c r="AA181" s="393">
        <v>764</v>
      </c>
      <c r="AB181" s="393">
        <v>212</v>
      </c>
      <c r="AC181" s="393">
        <v>214</v>
      </c>
    </row>
    <row r="182" spans="1:29" ht="15" customHeight="1" x14ac:dyDescent="0.2">
      <c r="A182" s="394">
        <v>340250005</v>
      </c>
      <c r="B182" s="393">
        <v>44201</v>
      </c>
      <c r="C182" s="393">
        <v>1</v>
      </c>
      <c r="D182" s="393">
        <v>0</v>
      </c>
      <c r="E182" s="393" t="s">
        <v>261</v>
      </c>
      <c r="F182" s="393">
        <v>2011</v>
      </c>
      <c r="G182" s="393">
        <v>7</v>
      </c>
      <c r="H182" s="393">
        <v>2</v>
      </c>
      <c r="I182" s="393">
        <v>43</v>
      </c>
      <c r="J182" s="393">
        <v>35620</v>
      </c>
      <c r="K182" s="393">
        <v>5601</v>
      </c>
      <c r="L182" s="393">
        <v>79310</v>
      </c>
      <c r="M182" s="393" t="s">
        <v>290</v>
      </c>
      <c r="N182" s="393">
        <v>40.277647000000002</v>
      </c>
      <c r="O182" s="393">
        <v>-74.005099999999999</v>
      </c>
      <c r="P182" s="393">
        <v>6256</v>
      </c>
      <c r="Q182" s="393">
        <v>93</v>
      </c>
      <c r="R182" s="393">
        <v>9.7000000000000003E-2</v>
      </c>
      <c r="S182" s="393">
        <v>9.4E-2</v>
      </c>
      <c r="T182" s="393">
        <v>8.3000000000000004E-2</v>
      </c>
      <c r="U182" s="393">
        <v>8.1000000000000003E-2</v>
      </c>
      <c r="V182" s="393">
        <v>8</v>
      </c>
      <c r="W182" s="393">
        <v>1</v>
      </c>
      <c r="X182" s="393">
        <v>0</v>
      </c>
      <c r="Z182" s="393">
        <v>47</v>
      </c>
      <c r="AA182" s="393">
        <v>764</v>
      </c>
      <c r="AB182" s="393">
        <v>199</v>
      </c>
      <c r="AC182" s="393">
        <v>214</v>
      </c>
    </row>
    <row r="183" spans="1:29" ht="15" customHeight="1" x14ac:dyDescent="0.2">
      <c r="A183" s="394">
        <v>340250005</v>
      </c>
      <c r="B183" s="393">
        <v>44201</v>
      </c>
      <c r="C183" s="393">
        <v>1</v>
      </c>
      <c r="D183" s="393">
        <v>0</v>
      </c>
      <c r="E183" s="393" t="s">
        <v>261</v>
      </c>
      <c r="F183" s="393">
        <v>2012</v>
      </c>
      <c r="G183" s="393">
        <v>7</v>
      </c>
      <c r="H183" s="393">
        <v>2</v>
      </c>
      <c r="I183" s="393">
        <v>43</v>
      </c>
      <c r="J183" s="393">
        <v>35620</v>
      </c>
      <c r="K183" s="393">
        <v>5601</v>
      </c>
      <c r="L183" s="393">
        <v>79310</v>
      </c>
      <c r="M183" s="393" t="s">
        <v>290</v>
      </c>
      <c r="N183" s="393">
        <v>40.277647000000002</v>
      </c>
      <c r="O183" s="393">
        <v>-74.005099999999999</v>
      </c>
      <c r="P183" s="393">
        <v>6155</v>
      </c>
      <c r="Q183" s="393">
        <v>93</v>
      </c>
      <c r="R183" s="393">
        <v>0.09</v>
      </c>
      <c r="S183" s="393">
        <v>8.8999999999999996E-2</v>
      </c>
      <c r="T183" s="393">
        <v>8.5000000000000006E-2</v>
      </c>
      <c r="U183" s="393">
        <v>8.3000000000000004E-2</v>
      </c>
      <c r="V183" s="393">
        <v>10</v>
      </c>
      <c r="W183" s="393">
        <v>1</v>
      </c>
      <c r="X183" s="393">
        <v>0</v>
      </c>
      <c r="Y183" s="393" t="s">
        <v>263</v>
      </c>
      <c r="Z183" s="393">
        <v>47</v>
      </c>
      <c r="AA183" s="393">
        <v>764</v>
      </c>
      <c r="AB183" s="393">
        <v>199</v>
      </c>
      <c r="AC183" s="393">
        <v>214</v>
      </c>
    </row>
    <row r="184" spans="1:29" ht="15" customHeight="1" x14ac:dyDescent="0.2">
      <c r="A184" s="394">
        <v>340250005</v>
      </c>
      <c r="B184" s="393">
        <v>44201</v>
      </c>
      <c r="C184" s="393">
        <v>1</v>
      </c>
      <c r="D184" s="393">
        <v>0</v>
      </c>
      <c r="E184" s="393" t="s">
        <v>261</v>
      </c>
      <c r="F184" s="393">
        <v>2013</v>
      </c>
      <c r="G184" s="393">
        <v>7</v>
      </c>
      <c r="H184" s="393">
        <v>2</v>
      </c>
      <c r="I184" s="393">
        <v>43</v>
      </c>
      <c r="J184" s="393">
        <v>35620</v>
      </c>
      <c r="K184" s="393">
        <v>5601</v>
      </c>
      <c r="L184" s="393">
        <v>79310</v>
      </c>
      <c r="M184" s="393" t="s">
        <v>290</v>
      </c>
      <c r="N184" s="393">
        <v>40.277647000000002</v>
      </c>
      <c r="O184" s="393">
        <v>-74.005099999999999</v>
      </c>
      <c r="P184" s="393">
        <v>5984</v>
      </c>
      <c r="Q184" s="393">
        <v>99</v>
      </c>
      <c r="R184" s="393">
        <v>8.5999999999999993E-2</v>
      </c>
      <c r="S184" s="393">
        <v>8.4000000000000005E-2</v>
      </c>
      <c r="T184" s="393">
        <v>8.1000000000000003E-2</v>
      </c>
      <c r="U184" s="393">
        <v>7.0999999999999994E-2</v>
      </c>
      <c r="V184" s="393">
        <v>3</v>
      </c>
      <c r="W184" s="393">
        <v>1</v>
      </c>
      <c r="X184" s="393">
        <v>0</v>
      </c>
      <c r="Y184" s="393" t="s">
        <v>263</v>
      </c>
      <c r="Z184" s="393">
        <v>47</v>
      </c>
      <c r="AA184" s="393">
        <v>764</v>
      </c>
      <c r="AB184" s="393">
        <v>211</v>
      </c>
      <c r="AC184" s="393">
        <v>214</v>
      </c>
    </row>
    <row r="185" spans="1:29" ht="15" customHeight="1" x14ac:dyDescent="0.2">
      <c r="A185" s="394">
        <v>340250005</v>
      </c>
      <c r="B185" s="393">
        <v>44201</v>
      </c>
      <c r="C185" s="393">
        <v>1</v>
      </c>
      <c r="D185" s="393">
        <v>0</v>
      </c>
      <c r="E185" s="393" t="s">
        <v>261</v>
      </c>
      <c r="F185" s="393">
        <v>2014</v>
      </c>
      <c r="G185" s="393">
        <v>7</v>
      </c>
      <c r="H185" s="393">
        <v>2</v>
      </c>
      <c r="I185" s="393">
        <v>43</v>
      </c>
      <c r="J185" s="393">
        <v>35620</v>
      </c>
      <c r="K185" s="393">
        <v>5601</v>
      </c>
      <c r="L185" s="393">
        <v>79310</v>
      </c>
      <c r="M185" s="393" t="s">
        <v>290</v>
      </c>
      <c r="N185" s="393">
        <v>40.277647000000002</v>
      </c>
      <c r="O185" s="393">
        <v>-74.005099999999999</v>
      </c>
      <c r="P185" s="393">
        <v>5904</v>
      </c>
      <c r="Q185" s="393">
        <v>97</v>
      </c>
      <c r="R185" s="393">
        <v>7.6999999999999999E-2</v>
      </c>
      <c r="S185" s="393">
        <v>6.6000000000000003E-2</v>
      </c>
      <c r="T185" s="393">
        <v>6.5000000000000002E-2</v>
      </c>
      <c r="U185" s="393">
        <v>6.4000000000000001E-2</v>
      </c>
      <c r="V185" s="393">
        <v>1</v>
      </c>
      <c r="W185" s="393">
        <v>1</v>
      </c>
      <c r="X185" s="393">
        <v>0</v>
      </c>
      <c r="Y185" s="393" t="s">
        <v>263</v>
      </c>
      <c r="Z185" s="393">
        <v>47</v>
      </c>
      <c r="AA185" s="393">
        <v>764</v>
      </c>
      <c r="AB185" s="393">
        <v>208</v>
      </c>
      <c r="AC185" s="393">
        <v>214</v>
      </c>
    </row>
    <row r="186" spans="1:29" ht="15" customHeight="1" x14ac:dyDescent="0.2">
      <c r="A186" s="394">
        <v>340250005</v>
      </c>
      <c r="B186" s="393">
        <v>44201</v>
      </c>
      <c r="C186" s="393">
        <v>1</v>
      </c>
      <c r="D186" s="393">
        <v>5</v>
      </c>
      <c r="E186" s="393" t="s">
        <v>261</v>
      </c>
      <c r="F186" s="393">
        <v>2015</v>
      </c>
      <c r="G186" s="393">
        <v>7</v>
      </c>
      <c r="H186" s="393">
        <v>2</v>
      </c>
      <c r="I186" s="393">
        <v>43</v>
      </c>
      <c r="J186" s="393">
        <v>35620</v>
      </c>
      <c r="K186" s="393">
        <v>5601</v>
      </c>
      <c r="L186" s="393">
        <v>79310</v>
      </c>
      <c r="M186" s="393" t="s">
        <v>290</v>
      </c>
      <c r="N186" s="393">
        <v>40.277647000000002</v>
      </c>
      <c r="O186" s="393">
        <v>-74.005099999999999</v>
      </c>
      <c r="P186" s="393">
        <v>5628</v>
      </c>
      <c r="Q186" s="393">
        <v>96</v>
      </c>
      <c r="R186" s="393">
        <v>8.6999999999999994E-2</v>
      </c>
      <c r="S186" s="393">
        <v>7.9000000000000001E-2</v>
      </c>
      <c r="T186" s="393">
        <v>7.8E-2</v>
      </c>
      <c r="U186" s="393">
        <v>7.6999999999999999E-2</v>
      </c>
      <c r="V186" s="393">
        <v>4</v>
      </c>
      <c r="W186" s="393">
        <v>1</v>
      </c>
      <c r="X186" s="393">
        <v>0</v>
      </c>
      <c r="Y186" s="393" t="s">
        <v>263</v>
      </c>
      <c r="Z186" s="393">
        <v>47</v>
      </c>
      <c r="AA186" s="393">
        <v>764</v>
      </c>
      <c r="AB186" s="393">
        <v>206</v>
      </c>
      <c r="AC186" s="393">
        <v>214</v>
      </c>
    </row>
    <row r="187" spans="1:29" ht="15" customHeight="1" x14ac:dyDescent="0.2">
      <c r="A187" s="394">
        <v>340250005</v>
      </c>
      <c r="B187" s="393">
        <v>44201</v>
      </c>
      <c r="C187" s="393">
        <v>1</v>
      </c>
      <c r="D187" s="393">
        <v>5</v>
      </c>
      <c r="E187" s="393" t="s">
        <v>261</v>
      </c>
      <c r="F187" s="393">
        <v>2016</v>
      </c>
      <c r="G187" s="393">
        <v>7</v>
      </c>
      <c r="H187" s="393">
        <v>2</v>
      </c>
      <c r="I187" s="393">
        <v>43</v>
      </c>
      <c r="J187" s="393">
        <v>35620</v>
      </c>
      <c r="K187" s="393">
        <v>5601</v>
      </c>
      <c r="L187" s="393">
        <v>79310</v>
      </c>
      <c r="M187" s="393" t="s">
        <v>290</v>
      </c>
      <c r="N187" s="393">
        <v>40.277647000000002</v>
      </c>
      <c r="O187" s="393">
        <v>-74.005099999999999</v>
      </c>
      <c r="P187" s="393">
        <v>5625</v>
      </c>
      <c r="Q187" s="393">
        <v>100</v>
      </c>
      <c r="R187" s="393">
        <v>7.2999999999999995E-2</v>
      </c>
      <c r="S187" s="393">
        <v>7.1999999999999995E-2</v>
      </c>
      <c r="T187" s="393">
        <v>7.0000000000000007E-2</v>
      </c>
      <c r="U187" s="393">
        <v>6.8000000000000005E-2</v>
      </c>
      <c r="V187" s="393">
        <v>0</v>
      </c>
      <c r="W187" s="393">
        <v>1</v>
      </c>
      <c r="X187" s="393">
        <v>0</v>
      </c>
      <c r="Y187" s="393" t="s">
        <v>263</v>
      </c>
      <c r="Z187" s="393">
        <v>47</v>
      </c>
      <c r="AA187" s="393">
        <v>764</v>
      </c>
      <c r="AB187" s="393">
        <v>213</v>
      </c>
      <c r="AC187" s="393">
        <v>214</v>
      </c>
    </row>
    <row r="188" spans="1:29" ht="15" customHeight="1" x14ac:dyDescent="0.2">
      <c r="A188" s="394">
        <v>340250005</v>
      </c>
      <c r="B188" s="393">
        <v>44201</v>
      </c>
      <c r="C188" s="393">
        <v>1</v>
      </c>
      <c r="D188" s="393">
        <v>0</v>
      </c>
      <c r="E188" s="393" t="s">
        <v>261</v>
      </c>
      <c r="F188" s="393">
        <v>2017</v>
      </c>
      <c r="G188" s="393">
        <v>7</v>
      </c>
      <c r="H188" s="393">
        <v>2</v>
      </c>
      <c r="I188" s="393">
        <v>43</v>
      </c>
      <c r="J188" s="393">
        <v>35620</v>
      </c>
      <c r="K188" s="393">
        <v>5601</v>
      </c>
      <c r="L188" s="393">
        <v>79310</v>
      </c>
      <c r="M188" s="393" t="s">
        <v>290</v>
      </c>
      <c r="N188" s="393">
        <v>40.277647000000002</v>
      </c>
      <c r="O188" s="393">
        <v>-74.005099999999999</v>
      </c>
      <c r="P188" s="393">
        <v>6145</v>
      </c>
      <c r="Q188" s="393">
        <v>95</v>
      </c>
      <c r="R188" s="393">
        <v>7.0999999999999994E-2</v>
      </c>
      <c r="S188" s="393">
        <v>6.7000000000000004E-2</v>
      </c>
      <c r="T188" s="393">
        <v>6.4000000000000001E-2</v>
      </c>
      <c r="U188" s="393">
        <v>0.06</v>
      </c>
      <c r="V188" s="393">
        <v>0</v>
      </c>
      <c r="W188" s="393">
        <v>1</v>
      </c>
      <c r="X188" s="393">
        <v>0</v>
      </c>
      <c r="Y188" s="393" t="s">
        <v>263</v>
      </c>
      <c r="Z188" s="393">
        <v>47</v>
      </c>
      <c r="AA188" s="393">
        <v>764</v>
      </c>
      <c r="AB188" s="393">
        <v>233</v>
      </c>
      <c r="AC188" s="393">
        <v>245</v>
      </c>
    </row>
    <row r="189" spans="1:29" ht="15" customHeight="1" x14ac:dyDescent="0.2">
      <c r="A189" s="394">
        <v>340250005</v>
      </c>
      <c r="B189" s="393">
        <v>44201</v>
      </c>
      <c r="C189" s="393">
        <v>1</v>
      </c>
      <c r="D189" s="393">
        <v>0</v>
      </c>
      <c r="E189" s="393" t="s">
        <v>261</v>
      </c>
      <c r="F189" s="393">
        <v>2018</v>
      </c>
      <c r="G189" s="393">
        <v>7</v>
      </c>
      <c r="H189" s="393">
        <v>2</v>
      </c>
      <c r="I189" s="393">
        <v>43</v>
      </c>
      <c r="J189" s="393">
        <v>35620</v>
      </c>
      <c r="K189" s="393">
        <v>5601</v>
      </c>
      <c r="L189" s="393">
        <v>79310</v>
      </c>
      <c r="M189" s="393" t="s">
        <v>290</v>
      </c>
      <c r="N189" s="393">
        <v>40.277647000000002</v>
      </c>
      <c r="O189" s="393">
        <v>-74.005099999999999</v>
      </c>
      <c r="P189" s="393">
        <v>5856</v>
      </c>
      <c r="Q189" s="393">
        <v>99</v>
      </c>
      <c r="R189" s="393">
        <v>7.0000000000000007E-2</v>
      </c>
      <c r="S189" s="393">
        <v>6.8000000000000005E-2</v>
      </c>
      <c r="T189" s="393">
        <v>6.8000000000000005E-2</v>
      </c>
      <c r="U189" s="393">
        <v>6.8000000000000005E-2</v>
      </c>
      <c r="V189" s="393">
        <v>0</v>
      </c>
      <c r="W189" s="393">
        <v>1</v>
      </c>
      <c r="X189" s="393">
        <v>0</v>
      </c>
      <c r="Z189" s="393">
        <v>47</v>
      </c>
      <c r="AA189" s="393">
        <v>764</v>
      </c>
      <c r="AB189" s="393">
        <v>243</v>
      </c>
      <c r="AC189" s="393">
        <v>245</v>
      </c>
    </row>
    <row r="190" spans="1:29" ht="15" customHeight="1" x14ac:dyDescent="0.2">
      <c r="A190" s="394">
        <v>340010006</v>
      </c>
      <c r="B190" s="393">
        <v>44201</v>
      </c>
      <c r="C190" s="393">
        <v>1</v>
      </c>
      <c r="D190" s="393">
        <v>0</v>
      </c>
      <c r="E190" s="393" t="s">
        <v>261</v>
      </c>
      <c r="F190" s="393">
        <v>2010</v>
      </c>
      <c r="G190" s="393">
        <v>7</v>
      </c>
      <c r="H190" s="393">
        <v>2</v>
      </c>
      <c r="I190" s="393">
        <v>150</v>
      </c>
      <c r="J190" s="393">
        <v>12100</v>
      </c>
      <c r="K190" s="393">
        <v>560</v>
      </c>
      <c r="L190" s="393">
        <v>25560</v>
      </c>
      <c r="M190" s="393" t="s">
        <v>291</v>
      </c>
      <c r="N190" s="393">
        <v>39.464872</v>
      </c>
      <c r="O190" s="393">
        <v>-74.448735999999997</v>
      </c>
      <c r="P190" s="393">
        <v>8681</v>
      </c>
      <c r="Q190" s="393">
        <v>98</v>
      </c>
      <c r="R190" s="393">
        <v>8.5000000000000006E-2</v>
      </c>
      <c r="S190" s="393">
        <v>8.2000000000000003E-2</v>
      </c>
      <c r="T190" s="393">
        <v>0.08</v>
      </c>
      <c r="U190" s="393">
        <v>0.08</v>
      </c>
      <c r="V190" s="393">
        <v>6</v>
      </c>
      <c r="W190" s="393">
        <v>1</v>
      </c>
      <c r="X190" s="393">
        <v>0</v>
      </c>
      <c r="Z190" s="393">
        <v>47</v>
      </c>
      <c r="AA190" s="393">
        <v>764</v>
      </c>
      <c r="AB190" s="393">
        <v>210</v>
      </c>
      <c r="AC190" s="393">
        <v>214</v>
      </c>
    </row>
    <row r="191" spans="1:29" ht="15" customHeight="1" x14ac:dyDescent="0.2">
      <c r="A191" s="394">
        <v>340010006</v>
      </c>
      <c r="B191" s="393">
        <v>44201</v>
      </c>
      <c r="C191" s="393">
        <v>1</v>
      </c>
      <c r="D191" s="393">
        <v>0</v>
      </c>
      <c r="E191" s="393" t="s">
        <v>261</v>
      </c>
      <c r="F191" s="393">
        <v>2011</v>
      </c>
      <c r="G191" s="393">
        <v>7</v>
      </c>
      <c r="H191" s="393">
        <v>2</v>
      </c>
      <c r="I191" s="393">
        <v>150</v>
      </c>
      <c r="J191" s="393">
        <v>12100</v>
      </c>
      <c r="K191" s="393">
        <v>560</v>
      </c>
      <c r="L191" s="393">
        <v>25560</v>
      </c>
      <c r="M191" s="393" t="s">
        <v>291</v>
      </c>
      <c r="N191" s="393">
        <v>39.464872</v>
      </c>
      <c r="O191" s="393">
        <v>-74.448735999999997</v>
      </c>
      <c r="P191" s="393">
        <v>8491</v>
      </c>
      <c r="Q191" s="393">
        <v>94</v>
      </c>
      <c r="R191" s="393">
        <v>8.1000000000000003E-2</v>
      </c>
      <c r="S191" s="393">
        <v>7.8E-2</v>
      </c>
      <c r="T191" s="393">
        <v>7.3999999999999996E-2</v>
      </c>
      <c r="U191" s="393">
        <v>7.2999999999999995E-2</v>
      </c>
      <c r="V191" s="393">
        <v>2</v>
      </c>
      <c r="W191" s="393">
        <v>1</v>
      </c>
      <c r="X191" s="393">
        <v>0</v>
      </c>
      <c r="Z191" s="393">
        <v>47</v>
      </c>
      <c r="AA191" s="393">
        <v>764</v>
      </c>
      <c r="AB191" s="393">
        <v>201</v>
      </c>
      <c r="AC191" s="393">
        <v>214</v>
      </c>
    </row>
    <row r="192" spans="1:29" ht="15" customHeight="1" x14ac:dyDescent="0.2">
      <c r="A192" s="394">
        <v>340010006</v>
      </c>
      <c r="B192" s="393">
        <v>44201</v>
      </c>
      <c r="C192" s="393">
        <v>1</v>
      </c>
      <c r="D192" s="393">
        <v>0</v>
      </c>
      <c r="E192" s="393" t="s">
        <v>261</v>
      </c>
      <c r="F192" s="393">
        <v>2012</v>
      </c>
      <c r="G192" s="393">
        <v>7</v>
      </c>
      <c r="H192" s="393">
        <v>2</v>
      </c>
      <c r="I192" s="393">
        <v>150</v>
      </c>
      <c r="J192" s="393">
        <v>12100</v>
      </c>
      <c r="K192" s="393">
        <v>560</v>
      </c>
      <c r="L192" s="393">
        <v>25560</v>
      </c>
      <c r="M192" s="393" t="s">
        <v>291</v>
      </c>
      <c r="N192" s="393">
        <v>39.464872</v>
      </c>
      <c r="O192" s="393">
        <v>-74.448735999999997</v>
      </c>
      <c r="P192" s="393">
        <v>8320</v>
      </c>
      <c r="Q192" s="393">
        <v>95</v>
      </c>
      <c r="R192" s="393">
        <v>8.6999999999999994E-2</v>
      </c>
      <c r="S192" s="393">
        <v>8.5999999999999993E-2</v>
      </c>
      <c r="T192" s="393">
        <v>8.4000000000000005E-2</v>
      </c>
      <c r="U192" s="393">
        <v>7.5999999999999998E-2</v>
      </c>
      <c r="V192" s="393">
        <v>4</v>
      </c>
      <c r="W192" s="393">
        <v>1</v>
      </c>
      <c r="X192" s="393">
        <v>0</v>
      </c>
      <c r="Y192" s="393" t="s">
        <v>263</v>
      </c>
      <c r="Z192" s="393">
        <v>47</v>
      </c>
      <c r="AA192" s="393">
        <v>764</v>
      </c>
      <c r="AB192" s="393">
        <v>203</v>
      </c>
      <c r="AC192" s="393">
        <v>214</v>
      </c>
    </row>
    <row r="193" spans="1:29" ht="15" customHeight="1" x14ac:dyDescent="0.2">
      <c r="A193" s="394">
        <v>340010006</v>
      </c>
      <c r="B193" s="393">
        <v>44201</v>
      </c>
      <c r="C193" s="393">
        <v>1</v>
      </c>
      <c r="D193" s="393">
        <v>0</v>
      </c>
      <c r="E193" s="393" t="s">
        <v>261</v>
      </c>
      <c r="F193" s="393">
        <v>2013</v>
      </c>
      <c r="G193" s="393">
        <v>7</v>
      </c>
      <c r="H193" s="393">
        <v>2</v>
      </c>
      <c r="I193" s="393">
        <v>150</v>
      </c>
      <c r="J193" s="393">
        <v>12100</v>
      </c>
      <c r="K193" s="393">
        <v>560</v>
      </c>
      <c r="L193" s="393">
        <v>25560</v>
      </c>
      <c r="M193" s="393" t="s">
        <v>291</v>
      </c>
      <c r="N193" s="393">
        <v>39.464872</v>
      </c>
      <c r="O193" s="393">
        <v>-74.448735999999997</v>
      </c>
      <c r="P193" s="393">
        <v>8563</v>
      </c>
      <c r="Q193" s="393">
        <v>95</v>
      </c>
      <c r="R193" s="393">
        <v>8.6999999999999994E-2</v>
      </c>
      <c r="S193" s="393">
        <v>7.5999999999999998E-2</v>
      </c>
      <c r="T193" s="393">
        <v>7.0999999999999994E-2</v>
      </c>
      <c r="U193" s="393">
        <v>7.0000000000000007E-2</v>
      </c>
      <c r="V193" s="393">
        <v>2</v>
      </c>
      <c r="W193" s="393">
        <v>1</v>
      </c>
      <c r="X193" s="393">
        <v>0</v>
      </c>
      <c r="Y193" s="393" t="s">
        <v>263</v>
      </c>
      <c r="Z193" s="393">
        <v>47</v>
      </c>
      <c r="AA193" s="393">
        <v>764</v>
      </c>
      <c r="AB193" s="393">
        <v>204</v>
      </c>
      <c r="AC193" s="393">
        <v>214</v>
      </c>
    </row>
    <row r="194" spans="1:29" ht="15" customHeight="1" x14ac:dyDescent="0.2">
      <c r="A194" s="394">
        <v>340010006</v>
      </c>
      <c r="B194" s="393">
        <v>44201</v>
      </c>
      <c r="C194" s="393">
        <v>1</v>
      </c>
      <c r="D194" s="393">
        <v>0</v>
      </c>
      <c r="E194" s="393" t="s">
        <v>261</v>
      </c>
      <c r="F194" s="393">
        <v>2014</v>
      </c>
      <c r="G194" s="393">
        <v>7</v>
      </c>
      <c r="H194" s="393">
        <v>2</v>
      </c>
      <c r="I194" s="393">
        <v>150</v>
      </c>
      <c r="J194" s="393">
        <v>12100</v>
      </c>
      <c r="K194" s="393">
        <v>560</v>
      </c>
      <c r="L194" s="393">
        <v>25560</v>
      </c>
      <c r="M194" s="393" t="s">
        <v>291</v>
      </c>
      <c r="N194" s="393">
        <v>39.464872</v>
      </c>
      <c r="O194" s="393">
        <v>-74.448735999999997</v>
      </c>
      <c r="P194" s="393">
        <v>8686</v>
      </c>
      <c r="Q194" s="393">
        <v>99</v>
      </c>
      <c r="R194" s="393">
        <v>7.0000000000000007E-2</v>
      </c>
      <c r="S194" s="393">
        <v>6.6000000000000003E-2</v>
      </c>
      <c r="T194" s="393">
        <v>6.5000000000000002E-2</v>
      </c>
      <c r="U194" s="393">
        <v>6.0999999999999999E-2</v>
      </c>
      <c r="V194" s="393">
        <v>0</v>
      </c>
      <c r="W194" s="393">
        <v>1</v>
      </c>
      <c r="X194" s="393">
        <v>0</v>
      </c>
      <c r="Y194" s="393" t="s">
        <v>263</v>
      </c>
      <c r="Z194" s="393">
        <v>47</v>
      </c>
      <c r="AA194" s="393">
        <v>764</v>
      </c>
      <c r="AB194" s="393">
        <v>211</v>
      </c>
      <c r="AC194" s="393">
        <v>214</v>
      </c>
    </row>
    <row r="195" spans="1:29" ht="15" customHeight="1" x14ac:dyDescent="0.2">
      <c r="A195" s="394">
        <v>340010006</v>
      </c>
      <c r="B195" s="393">
        <v>44201</v>
      </c>
      <c r="C195" s="393">
        <v>1</v>
      </c>
      <c r="D195" s="393">
        <v>5</v>
      </c>
      <c r="E195" s="393" t="s">
        <v>261</v>
      </c>
      <c r="F195" s="393">
        <v>2015</v>
      </c>
      <c r="G195" s="393">
        <v>7</v>
      </c>
      <c r="H195" s="393">
        <v>2</v>
      </c>
      <c r="I195" s="393">
        <v>150</v>
      </c>
      <c r="J195" s="393">
        <v>12100</v>
      </c>
      <c r="K195" s="393">
        <v>560</v>
      </c>
      <c r="L195" s="393">
        <v>25560</v>
      </c>
      <c r="M195" s="393" t="s">
        <v>291</v>
      </c>
      <c r="N195" s="393">
        <v>39.464872</v>
      </c>
      <c r="O195" s="393">
        <v>-74.448735999999997</v>
      </c>
      <c r="P195" s="393">
        <v>8440</v>
      </c>
      <c r="Q195" s="393">
        <v>90</v>
      </c>
      <c r="R195" s="393">
        <v>7.6999999999999999E-2</v>
      </c>
      <c r="S195" s="393">
        <v>6.8000000000000005E-2</v>
      </c>
      <c r="T195" s="393">
        <v>6.4000000000000001E-2</v>
      </c>
      <c r="U195" s="393">
        <v>6.4000000000000001E-2</v>
      </c>
      <c r="V195" s="393">
        <v>1</v>
      </c>
      <c r="W195" s="393">
        <v>1</v>
      </c>
      <c r="X195" s="393">
        <v>0</v>
      </c>
      <c r="Y195" s="393" t="s">
        <v>263</v>
      </c>
      <c r="Z195" s="393">
        <v>47</v>
      </c>
      <c r="AA195" s="393">
        <v>764</v>
      </c>
      <c r="AB195" s="393">
        <v>193</v>
      </c>
      <c r="AC195" s="393">
        <v>214</v>
      </c>
    </row>
    <row r="196" spans="1:29" ht="15" customHeight="1" x14ac:dyDescent="0.2">
      <c r="A196" s="394">
        <v>340010006</v>
      </c>
      <c r="B196" s="393">
        <v>44201</v>
      </c>
      <c r="C196" s="393">
        <v>1</v>
      </c>
      <c r="D196" s="393">
        <v>5</v>
      </c>
      <c r="E196" s="393" t="s">
        <v>261</v>
      </c>
      <c r="F196" s="393">
        <v>2016</v>
      </c>
      <c r="G196" s="393">
        <v>7</v>
      </c>
      <c r="H196" s="393">
        <v>2</v>
      </c>
      <c r="I196" s="393">
        <v>150</v>
      </c>
      <c r="J196" s="393">
        <v>12100</v>
      </c>
      <c r="K196" s="393">
        <v>560</v>
      </c>
      <c r="L196" s="393">
        <v>25560</v>
      </c>
      <c r="M196" s="393" t="s">
        <v>291</v>
      </c>
      <c r="N196" s="393">
        <v>39.464872</v>
      </c>
      <c r="O196" s="393">
        <v>-74.448735999999997</v>
      </c>
      <c r="P196" s="393">
        <v>8412</v>
      </c>
      <c r="Q196" s="393">
        <v>98</v>
      </c>
      <c r="R196" s="393">
        <v>6.8000000000000005E-2</v>
      </c>
      <c r="S196" s="393">
        <v>6.7000000000000004E-2</v>
      </c>
      <c r="T196" s="393">
        <v>6.3E-2</v>
      </c>
      <c r="U196" s="393">
        <v>6.3E-2</v>
      </c>
      <c r="V196" s="393">
        <v>0</v>
      </c>
      <c r="W196" s="393">
        <v>1</v>
      </c>
      <c r="X196" s="393">
        <v>0</v>
      </c>
      <c r="Y196" s="393" t="s">
        <v>263</v>
      </c>
      <c r="Z196" s="393">
        <v>87</v>
      </c>
      <c r="AA196" s="393">
        <v>764</v>
      </c>
      <c r="AB196" s="393">
        <v>210</v>
      </c>
      <c r="AC196" s="393">
        <v>214</v>
      </c>
    </row>
    <row r="197" spans="1:29" ht="15" customHeight="1" x14ac:dyDescent="0.2">
      <c r="A197" s="394">
        <v>340010006</v>
      </c>
      <c r="B197" s="393">
        <v>44201</v>
      </c>
      <c r="C197" s="393">
        <v>1</v>
      </c>
      <c r="D197" s="393">
        <v>0</v>
      </c>
      <c r="E197" s="393" t="s">
        <v>261</v>
      </c>
      <c r="F197" s="393">
        <v>2017</v>
      </c>
      <c r="G197" s="393">
        <v>7</v>
      </c>
      <c r="H197" s="393">
        <v>2</v>
      </c>
      <c r="I197" s="393">
        <v>150</v>
      </c>
      <c r="J197" s="393">
        <v>12100</v>
      </c>
      <c r="K197" s="393">
        <v>560</v>
      </c>
      <c r="L197" s="393">
        <v>25560</v>
      </c>
      <c r="M197" s="393" t="s">
        <v>291</v>
      </c>
      <c r="N197" s="393">
        <v>39.464872</v>
      </c>
      <c r="O197" s="393">
        <v>-74.448735999999997</v>
      </c>
      <c r="P197" s="393">
        <v>8408</v>
      </c>
      <c r="Q197" s="393">
        <v>97</v>
      </c>
      <c r="R197" s="393">
        <v>6.7000000000000004E-2</v>
      </c>
      <c r="S197" s="393">
        <v>6.6000000000000003E-2</v>
      </c>
      <c r="T197" s="393">
        <v>6.6000000000000003E-2</v>
      </c>
      <c r="U197" s="393">
        <v>6.3E-2</v>
      </c>
      <c r="V197" s="393">
        <v>0</v>
      </c>
      <c r="W197" s="393">
        <v>1</v>
      </c>
      <c r="X197" s="393">
        <v>0</v>
      </c>
      <c r="Y197" s="393" t="s">
        <v>263</v>
      </c>
      <c r="Z197" s="393">
        <v>87</v>
      </c>
      <c r="AA197" s="393">
        <v>764</v>
      </c>
      <c r="AB197" s="393">
        <v>237</v>
      </c>
      <c r="AC197" s="393">
        <v>245</v>
      </c>
    </row>
    <row r="198" spans="1:29" ht="15" customHeight="1" x14ac:dyDescent="0.2">
      <c r="A198" s="394">
        <v>340010006</v>
      </c>
      <c r="B198" s="393">
        <v>44201</v>
      </c>
      <c r="C198" s="393">
        <v>1</v>
      </c>
      <c r="D198" s="393">
        <v>0</v>
      </c>
      <c r="E198" s="393" t="s">
        <v>261</v>
      </c>
      <c r="F198" s="393">
        <v>2018</v>
      </c>
      <c r="G198" s="393">
        <v>7</v>
      </c>
      <c r="H198" s="393">
        <v>2</v>
      </c>
      <c r="I198" s="393">
        <v>150</v>
      </c>
      <c r="J198" s="393">
        <v>12100</v>
      </c>
      <c r="K198" s="393">
        <v>560</v>
      </c>
      <c r="L198" s="393">
        <v>25560</v>
      </c>
      <c r="M198" s="393" t="s">
        <v>291</v>
      </c>
      <c r="N198" s="393">
        <v>39.464872</v>
      </c>
      <c r="O198" s="393">
        <v>-74.448735999999997</v>
      </c>
      <c r="P198" s="393">
        <v>8202</v>
      </c>
      <c r="Q198" s="393">
        <v>98</v>
      </c>
      <c r="R198" s="393">
        <v>7.3999999999999996E-2</v>
      </c>
      <c r="S198" s="393">
        <v>6.5000000000000002E-2</v>
      </c>
      <c r="T198" s="393">
        <v>6.4000000000000001E-2</v>
      </c>
      <c r="U198" s="393">
        <v>6.3E-2</v>
      </c>
      <c r="V198" s="393">
        <v>0</v>
      </c>
      <c r="W198" s="393">
        <v>1</v>
      </c>
      <c r="X198" s="393">
        <v>0</v>
      </c>
      <c r="Z198" s="393">
        <v>87</v>
      </c>
      <c r="AA198" s="393">
        <v>764</v>
      </c>
      <c r="AB198" s="393">
        <v>240</v>
      </c>
      <c r="AC198" s="393">
        <v>245</v>
      </c>
    </row>
    <row r="199" spans="1:29" ht="15" customHeight="1" x14ac:dyDescent="0.2">
      <c r="A199" s="394">
        <v>240150003</v>
      </c>
      <c r="B199" s="393">
        <v>44201</v>
      </c>
      <c r="C199" s="393">
        <v>1</v>
      </c>
      <c r="D199" s="393">
        <v>0</v>
      </c>
      <c r="E199" s="393" t="s">
        <v>261</v>
      </c>
      <c r="F199" s="393">
        <v>2010</v>
      </c>
      <c r="G199" s="393">
        <v>7</v>
      </c>
      <c r="H199" s="393">
        <v>3</v>
      </c>
      <c r="I199" s="393">
        <v>114</v>
      </c>
      <c r="J199" s="393">
        <v>37980</v>
      </c>
      <c r="K199" s="393">
        <v>0</v>
      </c>
      <c r="L199" s="393">
        <v>0</v>
      </c>
      <c r="M199" s="393" t="s">
        <v>292</v>
      </c>
      <c r="N199" s="393">
        <v>39.701444000000002</v>
      </c>
      <c r="O199" s="393">
        <v>-75.860050999999999</v>
      </c>
      <c r="P199" s="393">
        <v>4898</v>
      </c>
      <c r="Q199" s="393">
        <v>93</v>
      </c>
      <c r="R199" s="393">
        <v>0.09</v>
      </c>
      <c r="S199" s="393">
        <v>8.7999999999999995E-2</v>
      </c>
      <c r="T199" s="393">
        <v>8.5000000000000006E-2</v>
      </c>
      <c r="U199" s="393">
        <v>8.2000000000000003E-2</v>
      </c>
      <c r="V199" s="393">
        <v>11</v>
      </c>
      <c r="W199" s="393">
        <v>1</v>
      </c>
      <c r="X199" s="393">
        <v>0</v>
      </c>
      <c r="Z199" s="393">
        <v>91</v>
      </c>
      <c r="AA199" s="393">
        <v>1002</v>
      </c>
      <c r="AB199" s="393">
        <v>199</v>
      </c>
      <c r="AC199" s="393">
        <v>214</v>
      </c>
    </row>
    <row r="200" spans="1:29" ht="15" customHeight="1" x14ac:dyDescent="0.2">
      <c r="A200" s="394">
        <v>240150003</v>
      </c>
      <c r="B200" s="393">
        <v>44201</v>
      </c>
      <c r="C200" s="393">
        <v>1</v>
      </c>
      <c r="D200" s="393">
        <v>0</v>
      </c>
      <c r="E200" s="393" t="s">
        <v>261</v>
      </c>
      <c r="F200" s="393">
        <v>2011</v>
      </c>
      <c r="G200" s="393">
        <v>7</v>
      </c>
      <c r="H200" s="393">
        <v>3</v>
      </c>
      <c r="I200" s="393">
        <v>114</v>
      </c>
      <c r="J200" s="393">
        <v>37980</v>
      </c>
      <c r="K200" s="393">
        <v>0</v>
      </c>
      <c r="L200" s="393">
        <v>0</v>
      </c>
      <c r="M200" s="393" t="s">
        <v>292</v>
      </c>
      <c r="N200" s="393">
        <v>39.701444000000002</v>
      </c>
      <c r="O200" s="393">
        <v>-75.860050999999999</v>
      </c>
      <c r="P200" s="393">
        <v>5080</v>
      </c>
      <c r="Q200" s="393">
        <v>98</v>
      </c>
      <c r="R200" s="393">
        <v>9.6000000000000002E-2</v>
      </c>
      <c r="S200" s="393">
        <v>9.4E-2</v>
      </c>
      <c r="T200" s="393">
        <v>9.1999999999999998E-2</v>
      </c>
      <c r="U200" s="393">
        <v>8.8999999999999996E-2</v>
      </c>
      <c r="V200" s="393">
        <v>8</v>
      </c>
      <c r="W200" s="393">
        <v>1</v>
      </c>
      <c r="X200" s="393">
        <v>0</v>
      </c>
      <c r="Z200" s="393">
        <v>91</v>
      </c>
      <c r="AA200" s="393">
        <v>1002</v>
      </c>
      <c r="AB200" s="393">
        <v>210</v>
      </c>
      <c r="AC200" s="393">
        <v>214</v>
      </c>
    </row>
    <row r="201" spans="1:29" ht="15" customHeight="1" x14ac:dyDescent="0.2">
      <c r="A201" s="394">
        <v>240150003</v>
      </c>
      <c r="B201" s="393">
        <v>44201</v>
      </c>
      <c r="C201" s="393">
        <v>1</v>
      </c>
      <c r="D201" s="393">
        <v>0</v>
      </c>
      <c r="E201" s="393" t="s">
        <v>261</v>
      </c>
      <c r="F201" s="393">
        <v>2012</v>
      </c>
      <c r="G201" s="393">
        <v>7</v>
      </c>
      <c r="H201" s="393">
        <v>3</v>
      </c>
      <c r="I201" s="393">
        <v>114</v>
      </c>
      <c r="J201" s="393">
        <v>37980</v>
      </c>
      <c r="K201" s="393">
        <v>0</v>
      </c>
      <c r="L201" s="393">
        <v>0</v>
      </c>
      <c r="M201" s="393" t="s">
        <v>292</v>
      </c>
      <c r="N201" s="393">
        <v>39.701444000000002</v>
      </c>
      <c r="O201" s="393">
        <v>-75.860050999999999</v>
      </c>
      <c r="P201" s="393">
        <v>4985</v>
      </c>
      <c r="Q201" s="393">
        <v>96</v>
      </c>
      <c r="R201" s="393">
        <v>9.4E-2</v>
      </c>
      <c r="S201" s="393">
        <v>8.7999999999999995E-2</v>
      </c>
      <c r="T201" s="393">
        <v>8.6999999999999994E-2</v>
      </c>
      <c r="U201" s="393">
        <v>8.6999999999999994E-2</v>
      </c>
      <c r="V201" s="393">
        <v>13</v>
      </c>
      <c r="W201" s="393">
        <v>1</v>
      </c>
      <c r="X201" s="393">
        <v>0</v>
      </c>
      <c r="Y201" s="393" t="s">
        <v>263</v>
      </c>
      <c r="Z201" s="393">
        <v>87</v>
      </c>
      <c r="AA201" s="393">
        <v>1002</v>
      </c>
      <c r="AB201" s="393">
        <v>205</v>
      </c>
      <c r="AC201" s="393">
        <v>214</v>
      </c>
    </row>
    <row r="202" spans="1:29" ht="15" customHeight="1" x14ac:dyDescent="0.2">
      <c r="A202" s="394">
        <v>240150003</v>
      </c>
      <c r="B202" s="393">
        <v>44201</v>
      </c>
      <c r="C202" s="393">
        <v>1</v>
      </c>
      <c r="D202" s="393">
        <v>0</v>
      </c>
      <c r="E202" s="393" t="s">
        <v>261</v>
      </c>
      <c r="F202" s="393">
        <v>2013</v>
      </c>
      <c r="G202" s="393">
        <v>7</v>
      </c>
      <c r="H202" s="393">
        <v>3</v>
      </c>
      <c r="I202" s="393">
        <v>114</v>
      </c>
      <c r="J202" s="393">
        <v>37980</v>
      </c>
      <c r="K202" s="393">
        <v>0</v>
      </c>
      <c r="L202" s="393">
        <v>0</v>
      </c>
      <c r="M202" s="393" t="s">
        <v>292</v>
      </c>
      <c r="N202" s="393">
        <v>39.701444000000002</v>
      </c>
      <c r="O202" s="393">
        <v>-75.860050999999999</v>
      </c>
      <c r="P202" s="393">
        <v>5076</v>
      </c>
      <c r="Q202" s="393">
        <v>98</v>
      </c>
      <c r="R202" s="393">
        <v>8.3000000000000004E-2</v>
      </c>
      <c r="S202" s="393">
        <v>0.08</v>
      </c>
      <c r="T202" s="393">
        <v>7.5999999999999998E-2</v>
      </c>
      <c r="U202" s="393">
        <v>7.1999999999999995E-2</v>
      </c>
      <c r="V202" s="393">
        <v>3</v>
      </c>
      <c r="W202" s="393">
        <v>1</v>
      </c>
      <c r="X202" s="393">
        <v>0</v>
      </c>
      <c r="Y202" s="393" t="s">
        <v>263</v>
      </c>
      <c r="Z202" s="393">
        <v>87</v>
      </c>
      <c r="AA202" s="393">
        <v>1002</v>
      </c>
      <c r="AB202" s="393">
        <v>210</v>
      </c>
      <c r="AC202" s="393">
        <v>214</v>
      </c>
    </row>
    <row r="203" spans="1:29" ht="15" customHeight="1" x14ac:dyDescent="0.2">
      <c r="A203" s="394">
        <v>240150003</v>
      </c>
      <c r="B203" s="393">
        <v>44201</v>
      </c>
      <c r="C203" s="393">
        <v>1</v>
      </c>
      <c r="D203" s="393">
        <v>0</v>
      </c>
      <c r="E203" s="393" t="s">
        <v>261</v>
      </c>
      <c r="F203" s="393">
        <v>2014</v>
      </c>
      <c r="G203" s="393">
        <v>7</v>
      </c>
      <c r="H203" s="393">
        <v>3</v>
      </c>
      <c r="I203" s="393">
        <v>114</v>
      </c>
      <c r="J203" s="393">
        <v>37980</v>
      </c>
      <c r="K203" s="393">
        <v>0</v>
      </c>
      <c r="L203" s="393">
        <v>0</v>
      </c>
      <c r="M203" s="393" t="s">
        <v>292</v>
      </c>
      <c r="N203" s="393">
        <v>39.701444000000002</v>
      </c>
      <c r="O203" s="393">
        <v>-75.860050999999999</v>
      </c>
      <c r="P203" s="393">
        <v>4955</v>
      </c>
      <c r="Q203" s="393">
        <v>95</v>
      </c>
      <c r="R203" s="393">
        <v>8.5000000000000006E-2</v>
      </c>
      <c r="S203" s="393">
        <v>7.9000000000000001E-2</v>
      </c>
      <c r="T203" s="393">
        <v>7.3999999999999996E-2</v>
      </c>
      <c r="U203" s="393">
        <v>7.3999999999999996E-2</v>
      </c>
      <c r="V203" s="393">
        <v>2</v>
      </c>
      <c r="W203" s="393">
        <v>1</v>
      </c>
      <c r="X203" s="393">
        <v>0</v>
      </c>
      <c r="Y203" s="393" t="s">
        <v>263</v>
      </c>
      <c r="Z203" s="393">
        <v>87</v>
      </c>
      <c r="AA203" s="393">
        <v>1002</v>
      </c>
      <c r="AB203" s="393">
        <v>203</v>
      </c>
      <c r="AC203" s="393">
        <v>214</v>
      </c>
    </row>
    <row r="204" spans="1:29" ht="15" customHeight="1" x14ac:dyDescent="0.2">
      <c r="A204" s="394">
        <v>240150003</v>
      </c>
      <c r="B204" s="393">
        <v>44201</v>
      </c>
      <c r="C204" s="393">
        <v>1</v>
      </c>
      <c r="D204" s="393">
        <v>0</v>
      </c>
      <c r="E204" s="393" t="s">
        <v>261</v>
      </c>
      <c r="F204" s="393">
        <v>2015</v>
      </c>
      <c r="G204" s="393">
        <v>7</v>
      </c>
      <c r="H204" s="393">
        <v>3</v>
      </c>
      <c r="I204" s="393">
        <v>114</v>
      </c>
      <c r="J204" s="393">
        <v>37980</v>
      </c>
      <c r="K204" s="393">
        <v>0</v>
      </c>
      <c r="L204" s="393">
        <v>0</v>
      </c>
      <c r="M204" s="393" t="s">
        <v>292</v>
      </c>
      <c r="N204" s="393">
        <v>39.701444000000002</v>
      </c>
      <c r="O204" s="393">
        <v>-75.860050999999999</v>
      </c>
      <c r="P204" s="393">
        <v>4644</v>
      </c>
      <c r="Q204" s="393">
        <v>89</v>
      </c>
      <c r="R204" s="393">
        <v>0.1</v>
      </c>
      <c r="S204" s="393">
        <v>7.9000000000000001E-2</v>
      </c>
      <c r="T204" s="393">
        <v>7.3999999999999996E-2</v>
      </c>
      <c r="U204" s="393">
        <v>7.3999999999999996E-2</v>
      </c>
      <c r="V204" s="393">
        <v>2</v>
      </c>
      <c r="W204" s="393">
        <v>1</v>
      </c>
      <c r="X204" s="393">
        <v>0</v>
      </c>
      <c r="Y204" s="393" t="s">
        <v>263</v>
      </c>
      <c r="Z204" s="393">
        <v>87</v>
      </c>
      <c r="AA204" s="393">
        <v>1002</v>
      </c>
      <c r="AB204" s="393">
        <v>191</v>
      </c>
      <c r="AC204" s="393">
        <v>214</v>
      </c>
    </row>
    <row r="205" spans="1:29" ht="15" customHeight="1" x14ac:dyDescent="0.2">
      <c r="A205" s="394">
        <v>240150003</v>
      </c>
      <c r="B205" s="393">
        <v>44201</v>
      </c>
      <c r="C205" s="393">
        <v>1</v>
      </c>
      <c r="D205" s="393">
        <v>5</v>
      </c>
      <c r="E205" s="393" t="s">
        <v>261</v>
      </c>
      <c r="F205" s="393">
        <v>2016</v>
      </c>
      <c r="G205" s="393">
        <v>7</v>
      </c>
      <c r="H205" s="393">
        <v>3</v>
      </c>
      <c r="I205" s="393">
        <v>114</v>
      </c>
      <c r="J205" s="393">
        <v>37980</v>
      </c>
      <c r="K205" s="393">
        <v>0</v>
      </c>
      <c r="L205" s="393">
        <v>0</v>
      </c>
      <c r="M205" s="393" t="s">
        <v>292</v>
      </c>
      <c r="N205" s="393">
        <v>39.701444000000002</v>
      </c>
      <c r="O205" s="393">
        <v>-75.860050999999999</v>
      </c>
      <c r="P205" s="393">
        <v>4997</v>
      </c>
      <c r="Q205" s="393">
        <v>98</v>
      </c>
      <c r="R205" s="393">
        <v>8.1000000000000003E-2</v>
      </c>
      <c r="S205" s="393">
        <v>0.08</v>
      </c>
      <c r="T205" s="393">
        <v>7.5999999999999998E-2</v>
      </c>
      <c r="U205" s="393">
        <v>7.4999999999999997E-2</v>
      </c>
      <c r="V205" s="393">
        <v>3</v>
      </c>
      <c r="W205" s="393">
        <v>1</v>
      </c>
      <c r="X205" s="393">
        <v>0</v>
      </c>
      <c r="Y205" s="393" t="s">
        <v>263</v>
      </c>
      <c r="Z205" s="393">
        <v>87</v>
      </c>
      <c r="AA205" s="393">
        <v>1002</v>
      </c>
      <c r="AB205" s="393">
        <v>209</v>
      </c>
      <c r="AC205" s="393">
        <v>214</v>
      </c>
    </row>
    <row r="206" spans="1:29" ht="15" customHeight="1" x14ac:dyDescent="0.2">
      <c r="A206" s="394">
        <v>240150003</v>
      </c>
      <c r="B206" s="393">
        <v>44201</v>
      </c>
      <c r="C206" s="393">
        <v>1</v>
      </c>
      <c r="D206" s="393">
        <v>0</v>
      </c>
      <c r="E206" s="393" t="s">
        <v>261</v>
      </c>
      <c r="F206" s="393">
        <v>2017</v>
      </c>
      <c r="G206" s="393">
        <v>7</v>
      </c>
      <c r="H206" s="393">
        <v>3</v>
      </c>
      <c r="I206" s="393">
        <v>114</v>
      </c>
      <c r="J206" s="393">
        <v>37980</v>
      </c>
      <c r="K206" s="393">
        <v>0</v>
      </c>
      <c r="L206" s="393">
        <v>0</v>
      </c>
      <c r="M206" s="393" t="s">
        <v>292</v>
      </c>
      <c r="N206" s="393">
        <v>39.701444000000002</v>
      </c>
      <c r="O206" s="393">
        <v>-75.860050999999999</v>
      </c>
      <c r="P206" s="393">
        <v>5855</v>
      </c>
      <c r="Q206" s="393">
        <v>99</v>
      </c>
      <c r="R206" s="393">
        <v>0.09</v>
      </c>
      <c r="S206" s="393">
        <v>8.3000000000000004E-2</v>
      </c>
      <c r="T206" s="393">
        <v>7.5999999999999998E-2</v>
      </c>
      <c r="U206" s="393">
        <v>7.4999999999999997E-2</v>
      </c>
      <c r="V206" s="393">
        <v>3</v>
      </c>
      <c r="W206" s="393">
        <v>1</v>
      </c>
      <c r="X206" s="393">
        <v>0</v>
      </c>
      <c r="Y206" s="393" t="s">
        <v>263</v>
      </c>
      <c r="Z206" s="393">
        <v>87</v>
      </c>
      <c r="AA206" s="393">
        <v>1002</v>
      </c>
      <c r="AB206" s="393">
        <v>242</v>
      </c>
      <c r="AC206" s="393">
        <v>245</v>
      </c>
    </row>
    <row r="207" spans="1:29" ht="15" customHeight="1" x14ac:dyDescent="0.2">
      <c r="A207" s="394">
        <v>240150003</v>
      </c>
      <c r="B207" s="393">
        <v>44201</v>
      </c>
      <c r="C207" s="393">
        <v>1</v>
      </c>
      <c r="D207" s="393">
        <v>0</v>
      </c>
      <c r="E207" s="393" t="s">
        <v>261</v>
      </c>
      <c r="F207" s="393">
        <v>2018</v>
      </c>
      <c r="G207" s="393">
        <v>7</v>
      </c>
      <c r="H207" s="393">
        <v>3</v>
      </c>
      <c r="I207" s="393">
        <v>114</v>
      </c>
      <c r="J207" s="393">
        <v>37980</v>
      </c>
      <c r="K207" s="393">
        <v>0</v>
      </c>
      <c r="L207" s="393">
        <v>0</v>
      </c>
      <c r="M207" s="393" t="s">
        <v>292</v>
      </c>
      <c r="N207" s="393">
        <v>39.701444000000002</v>
      </c>
      <c r="O207" s="393">
        <v>-75.860050999999999</v>
      </c>
      <c r="P207" s="393">
        <v>5852</v>
      </c>
      <c r="Q207" s="393">
        <v>100</v>
      </c>
      <c r="R207" s="393">
        <v>7.9000000000000001E-2</v>
      </c>
      <c r="S207" s="393">
        <v>7.4999999999999997E-2</v>
      </c>
      <c r="T207" s="393">
        <v>7.3999999999999996E-2</v>
      </c>
      <c r="U207" s="393">
        <v>7.2999999999999995E-2</v>
      </c>
      <c r="V207" s="393">
        <v>1</v>
      </c>
      <c r="W207" s="393">
        <v>1</v>
      </c>
      <c r="X207" s="393">
        <v>0</v>
      </c>
      <c r="Y207" s="393" t="s">
        <v>270</v>
      </c>
      <c r="Z207" s="393">
        <v>87</v>
      </c>
      <c r="AA207" s="393">
        <v>1002</v>
      </c>
      <c r="AB207" s="393">
        <v>244</v>
      </c>
      <c r="AC207" s="393">
        <v>245</v>
      </c>
    </row>
    <row r="208" spans="1:29" ht="15" customHeight="1" x14ac:dyDescent="0.2">
      <c r="A208" s="394">
        <v>360850111</v>
      </c>
      <c r="B208" s="393">
        <v>44201</v>
      </c>
      <c r="C208" s="393">
        <v>2</v>
      </c>
      <c r="D208" s="393">
        <v>0</v>
      </c>
      <c r="E208" s="393" t="s">
        <v>261</v>
      </c>
      <c r="F208" s="393">
        <v>2018</v>
      </c>
      <c r="G208" s="393">
        <v>7</v>
      </c>
      <c r="H208" s="393">
        <v>2</v>
      </c>
      <c r="I208" s="393">
        <v>43</v>
      </c>
      <c r="J208" s="393">
        <v>35620</v>
      </c>
      <c r="K208" s="393">
        <v>5601</v>
      </c>
      <c r="L208" s="393">
        <v>51000</v>
      </c>
      <c r="M208" s="393" t="s">
        <v>293</v>
      </c>
      <c r="N208" s="393">
        <v>40.580269999999999</v>
      </c>
      <c r="O208" s="393">
        <v>-74.198319999999995</v>
      </c>
      <c r="P208" s="393">
        <v>4150</v>
      </c>
      <c r="Q208" s="393">
        <v>69</v>
      </c>
      <c r="R208" s="393">
        <v>8.1000000000000003E-2</v>
      </c>
      <c r="S208" s="393">
        <v>7.8E-2</v>
      </c>
      <c r="T208" s="393">
        <v>7.8E-2</v>
      </c>
      <c r="U208" s="393">
        <v>7.6999999999999999E-2</v>
      </c>
      <c r="V208" s="393">
        <v>4</v>
      </c>
      <c r="W208" s="393">
        <v>1</v>
      </c>
      <c r="X208" s="393">
        <v>0</v>
      </c>
      <c r="Z208" s="393">
        <v>87</v>
      </c>
      <c r="AA208" s="393">
        <v>768</v>
      </c>
      <c r="AB208" s="393">
        <v>168</v>
      </c>
      <c r="AC208" s="393">
        <v>245</v>
      </c>
    </row>
    <row r="209" spans="1:29" ht="15" customHeight="1" x14ac:dyDescent="0.2">
      <c r="A209" s="394">
        <v>420450002</v>
      </c>
      <c r="B209" s="393">
        <v>44201</v>
      </c>
      <c r="C209" s="393">
        <v>1</v>
      </c>
      <c r="D209" s="393">
        <v>0</v>
      </c>
      <c r="E209" s="393" t="s">
        <v>261</v>
      </c>
      <c r="F209" s="393">
        <v>2010</v>
      </c>
      <c r="G209" s="393">
        <v>7</v>
      </c>
      <c r="H209" s="393">
        <v>3</v>
      </c>
      <c r="I209" s="393">
        <v>45</v>
      </c>
      <c r="J209" s="393">
        <v>37980</v>
      </c>
      <c r="K209" s="393">
        <v>6160</v>
      </c>
      <c r="L209" s="393">
        <v>13208</v>
      </c>
      <c r="M209" s="393" t="s">
        <v>294</v>
      </c>
      <c r="N209" s="393">
        <v>39.835555999999997</v>
      </c>
      <c r="O209" s="393">
        <v>-75.372500000000002</v>
      </c>
      <c r="P209" s="393">
        <v>4929</v>
      </c>
      <c r="Q209" s="393">
        <v>96</v>
      </c>
      <c r="R209" s="393">
        <v>8.5999999999999993E-2</v>
      </c>
      <c r="S209" s="393">
        <v>8.4000000000000005E-2</v>
      </c>
      <c r="T209" s="393">
        <v>7.9000000000000001E-2</v>
      </c>
      <c r="U209" s="393">
        <v>7.5999999999999998E-2</v>
      </c>
      <c r="V209" s="393">
        <v>5</v>
      </c>
      <c r="W209" s="393">
        <v>1</v>
      </c>
      <c r="X209" s="393">
        <v>0</v>
      </c>
      <c r="Z209" s="393">
        <v>87</v>
      </c>
      <c r="AA209" s="393">
        <v>851</v>
      </c>
      <c r="AB209" s="393">
        <v>206</v>
      </c>
      <c r="AC209" s="393">
        <v>214</v>
      </c>
    </row>
    <row r="210" spans="1:29" ht="15" customHeight="1" x14ac:dyDescent="0.2">
      <c r="A210" s="394">
        <v>420450002</v>
      </c>
      <c r="B210" s="393">
        <v>44201</v>
      </c>
      <c r="C210" s="393">
        <v>1</v>
      </c>
      <c r="D210" s="393">
        <v>0</v>
      </c>
      <c r="E210" s="393" t="s">
        <v>261</v>
      </c>
      <c r="F210" s="393">
        <v>2011</v>
      </c>
      <c r="G210" s="393">
        <v>7</v>
      </c>
      <c r="H210" s="393">
        <v>3</v>
      </c>
      <c r="I210" s="393">
        <v>45</v>
      </c>
      <c r="J210" s="393">
        <v>37980</v>
      </c>
      <c r="K210" s="393">
        <v>6160</v>
      </c>
      <c r="L210" s="393">
        <v>13208</v>
      </c>
      <c r="M210" s="393" t="s">
        <v>294</v>
      </c>
      <c r="N210" s="393">
        <v>39.835555999999997</v>
      </c>
      <c r="O210" s="393">
        <v>-75.372500000000002</v>
      </c>
      <c r="P210" s="393">
        <v>7260</v>
      </c>
      <c r="Q210" s="393">
        <v>98</v>
      </c>
      <c r="R210" s="393">
        <v>8.5999999999999993E-2</v>
      </c>
      <c r="S210" s="393">
        <v>8.4000000000000005E-2</v>
      </c>
      <c r="T210" s="393">
        <v>8.4000000000000005E-2</v>
      </c>
      <c r="U210" s="393">
        <v>7.9000000000000001E-2</v>
      </c>
      <c r="V210" s="393">
        <v>6</v>
      </c>
      <c r="W210" s="393">
        <v>1</v>
      </c>
      <c r="X210" s="393">
        <v>0</v>
      </c>
      <c r="Y210" s="393" t="s">
        <v>263</v>
      </c>
      <c r="Z210" s="393">
        <v>87</v>
      </c>
      <c r="AA210" s="393">
        <v>851</v>
      </c>
      <c r="AB210" s="393">
        <v>209</v>
      </c>
      <c r="AC210" s="393">
        <v>214</v>
      </c>
    </row>
    <row r="211" spans="1:29" ht="15" customHeight="1" x14ac:dyDescent="0.2">
      <c r="A211" s="394">
        <v>420450002</v>
      </c>
      <c r="B211" s="393">
        <v>44201</v>
      </c>
      <c r="C211" s="393">
        <v>1</v>
      </c>
      <c r="D211" s="393">
        <v>0</v>
      </c>
      <c r="E211" s="393" t="s">
        <v>261</v>
      </c>
      <c r="F211" s="393">
        <v>2012</v>
      </c>
      <c r="G211" s="393">
        <v>7</v>
      </c>
      <c r="H211" s="393">
        <v>3</v>
      </c>
      <c r="I211" s="393">
        <v>45</v>
      </c>
      <c r="J211" s="393">
        <v>37980</v>
      </c>
      <c r="K211" s="393">
        <v>6160</v>
      </c>
      <c r="L211" s="393">
        <v>13208</v>
      </c>
      <c r="M211" s="393" t="s">
        <v>294</v>
      </c>
      <c r="N211" s="393">
        <v>39.835555999999997</v>
      </c>
      <c r="O211" s="393">
        <v>-75.372500000000002</v>
      </c>
      <c r="P211" s="393">
        <v>8534</v>
      </c>
      <c r="Q211" s="393">
        <v>95</v>
      </c>
      <c r="R211" s="393">
        <v>8.6999999999999994E-2</v>
      </c>
      <c r="S211" s="393">
        <v>8.2000000000000003E-2</v>
      </c>
      <c r="T211" s="393">
        <v>8.1000000000000003E-2</v>
      </c>
      <c r="U211" s="393">
        <v>8.1000000000000003E-2</v>
      </c>
      <c r="V211" s="393">
        <v>12</v>
      </c>
      <c r="W211" s="393">
        <v>1</v>
      </c>
      <c r="X211" s="393">
        <v>0</v>
      </c>
      <c r="Z211" s="393">
        <v>87</v>
      </c>
      <c r="AA211" s="393">
        <v>851</v>
      </c>
      <c r="AB211" s="393">
        <v>204</v>
      </c>
      <c r="AC211" s="393">
        <v>214</v>
      </c>
    </row>
    <row r="212" spans="1:29" ht="15" customHeight="1" x14ac:dyDescent="0.2">
      <c r="A212" s="394">
        <v>420450002</v>
      </c>
      <c r="B212" s="393">
        <v>44201</v>
      </c>
      <c r="C212" s="393">
        <v>1</v>
      </c>
      <c r="D212" s="393">
        <v>0</v>
      </c>
      <c r="E212" s="393" t="s">
        <v>261</v>
      </c>
      <c r="F212" s="393">
        <v>2013</v>
      </c>
      <c r="G212" s="393">
        <v>7</v>
      </c>
      <c r="H212" s="393">
        <v>3</v>
      </c>
      <c r="I212" s="393">
        <v>45</v>
      </c>
      <c r="J212" s="393">
        <v>37980</v>
      </c>
      <c r="K212" s="393">
        <v>6160</v>
      </c>
      <c r="L212" s="393">
        <v>13208</v>
      </c>
      <c r="M212" s="393" t="s">
        <v>294</v>
      </c>
      <c r="N212" s="393">
        <v>39.835555999999997</v>
      </c>
      <c r="O212" s="393">
        <v>-75.372500000000002</v>
      </c>
      <c r="P212" s="393">
        <v>8653</v>
      </c>
      <c r="Q212" s="393">
        <v>100</v>
      </c>
      <c r="R212" s="393">
        <v>7.5999999999999998E-2</v>
      </c>
      <c r="S212" s="393">
        <v>7.3999999999999996E-2</v>
      </c>
      <c r="T212" s="393">
        <v>7.3999999999999996E-2</v>
      </c>
      <c r="U212" s="393">
        <v>6.9000000000000006E-2</v>
      </c>
      <c r="V212" s="393">
        <v>1</v>
      </c>
      <c r="W212" s="393">
        <v>1</v>
      </c>
      <c r="X212" s="393">
        <v>0</v>
      </c>
      <c r="Y212" s="393" t="s">
        <v>263</v>
      </c>
      <c r="Z212" s="393">
        <v>87</v>
      </c>
      <c r="AA212" s="393">
        <v>851</v>
      </c>
      <c r="AB212" s="393">
        <v>214</v>
      </c>
      <c r="AC212" s="393">
        <v>214</v>
      </c>
    </row>
    <row r="213" spans="1:29" ht="15" customHeight="1" x14ac:dyDescent="0.2">
      <c r="A213" s="394">
        <v>420450002</v>
      </c>
      <c r="B213" s="393">
        <v>44201</v>
      </c>
      <c r="C213" s="393">
        <v>1</v>
      </c>
      <c r="D213" s="393">
        <v>0</v>
      </c>
      <c r="E213" s="393" t="s">
        <v>261</v>
      </c>
      <c r="F213" s="393">
        <v>2014</v>
      </c>
      <c r="G213" s="393">
        <v>7</v>
      </c>
      <c r="H213" s="393">
        <v>3</v>
      </c>
      <c r="I213" s="393">
        <v>45</v>
      </c>
      <c r="J213" s="393">
        <v>37980</v>
      </c>
      <c r="K213" s="393">
        <v>6160</v>
      </c>
      <c r="L213" s="393">
        <v>13208</v>
      </c>
      <c r="M213" s="393" t="s">
        <v>294</v>
      </c>
      <c r="N213" s="393">
        <v>39.835555999999997</v>
      </c>
      <c r="O213" s="393">
        <v>-75.372500000000002</v>
      </c>
      <c r="P213" s="393">
        <v>8117</v>
      </c>
      <c r="Q213" s="393">
        <v>97</v>
      </c>
      <c r="R213" s="393">
        <v>8.3000000000000004E-2</v>
      </c>
      <c r="S213" s="393">
        <v>7.6999999999999999E-2</v>
      </c>
      <c r="T213" s="393">
        <v>7.4999999999999997E-2</v>
      </c>
      <c r="U213" s="393">
        <v>7.2999999999999995E-2</v>
      </c>
      <c r="V213" s="393">
        <v>2</v>
      </c>
      <c r="W213" s="393">
        <v>1</v>
      </c>
      <c r="X213" s="393">
        <v>0</v>
      </c>
      <c r="Y213" s="393" t="s">
        <v>263</v>
      </c>
      <c r="Z213" s="393">
        <v>87</v>
      </c>
      <c r="AA213" s="393">
        <v>851</v>
      </c>
      <c r="AB213" s="393">
        <v>208</v>
      </c>
      <c r="AC213" s="393">
        <v>214</v>
      </c>
    </row>
    <row r="214" spans="1:29" ht="15" customHeight="1" x14ac:dyDescent="0.2">
      <c r="A214" s="394">
        <v>420450002</v>
      </c>
      <c r="B214" s="393">
        <v>44201</v>
      </c>
      <c r="C214" s="393">
        <v>1</v>
      </c>
      <c r="D214" s="393">
        <v>0</v>
      </c>
      <c r="E214" s="393" t="s">
        <v>261</v>
      </c>
      <c r="F214" s="393">
        <v>2015</v>
      </c>
      <c r="G214" s="393">
        <v>7</v>
      </c>
      <c r="H214" s="393">
        <v>3</v>
      </c>
      <c r="I214" s="393">
        <v>45</v>
      </c>
      <c r="J214" s="393">
        <v>37980</v>
      </c>
      <c r="K214" s="393">
        <v>6160</v>
      </c>
      <c r="L214" s="393">
        <v>13208</v>
      </c>
      <c r="M214" s="393" t="s">
        <v>294</v>
      </c>
      <c r="N214" s="393">
        <v>39.835555999999997</v>
      </c>
      <c r="O214" s="393">
        <v>-75.372500000000002</v>
      </c>
      <c r="P214" s="393">
        <v>8543</v>
      </c>
      <c r="Q214" s="393">
        <v>95</v>
      </c>
      <c r="R214" s="393">
        <v>8.5000000000000006E-2</v>
      </c>
      <c r="S214" s="393">
        <v>0.08</v>
      </c>
      <c r="T214" s="393">
        <v>7.8E-2</v>
      </c>
      <c r="U214" s="393">
        <v>7.3999999999999996E-2</v>
      </c>
      <c r="V214" s="393">
        <v>3</v>
      </c>
      <c r="W214" s="393">
        <v>1</v>
      </c>
      <c r="X214" s="393">
        <v>0</v>
      </c>
      <c r="Y214" s="393" t="s">
        <v>263</v>
      </c>
      <c r="Z214" s="393">
        <v>87</v>
      </c>
      <c r="AA214" s="393">
        <v>851</v>
      </c>
      <c r="AB214" s="393">
        <v>204</v>
      </c>
      <c r="AC214" s="393">
        <v>214</v>
      </c>
    </row>
    <row r="215" spans="1:29" ht="15" customHeight="1" x14ac:dyDescent="0.2">
      <c r="A215" s="394">
        <v>420450002</v>
      </c>
      <c r="B215" s="393">
        <v>44201</v>
      </c>
      <c r="C215" s="393">
        <v>1</v>
      </c>
      <c r="D215" s="393">
        <v>5</v>
      </c>
      <c r="E215" s="393" t="s">
        <v>261</v>
      </c>
      <c r="F215" s="393">
        <v>2016</v>
      </c>
      <c r="G215" s="393">
        <v>7</v>
      </c>
      <c r="H215" s="393">
        <v>3</v>
      </c>
      <c r="I215" s="393">
        <v>45</v>
      </c>
      <c r="J215" s="393">
        <v>37980</v>
      </c>
      <c r="K215" s="393">
        <v>6160</v>
      </c>
      <c r="L215" s="393">
        <v>13208</v>
      </c>
      <c r="M215" s="393" t="s">
        <v>294</v>
      </c>
      <c r="N215" s="393">
        <v>39.835555999999997</v>
      </c>
      <c r="O215" s="393">
        <v>-75.372500000000002</v>
      </c>
      <c r="P215" s="393">
        <v>8533</v>
      </c>
      <c r="Q215" s="393">
        <v>95</v>
      </c>
      <c r="R215" s="393">
        <v>8.1000000000000003E-2</v>
      </c>
      <c r="S215" s="393">
        <v>0.08</v>
      </c>
      <c r="T215" s="393">
        <v>7.8E-2</v>
      </c>
      <c r="U215" s="393">
        <v>7.0999999999999994E-2</v>
      </c>
      <c r="V215" s="393">
        <v>3</v>
      </c>
      <c r="W215" s="393">
        <v>1</v>
      </c>
      <c r="X215" s="393">
        <v>0</v>
      </c>
      <c r="Y215" s="393" t="s">
        <v>263</v>
      </c>
      <c r="Z215" s="393">
        <v>87</v>
      </c>
      <c r="AA215" s="393">
        <v>851</v>
      </c>
      <c r="AB215" s="393">
        <v>204</v>
      </c>
      <c r="AC215" s="393">
        <v>214</v>
      </c>
    </row>
    <row r="216" spans="1:29" ht="15" customHeight="1" x14ac:dyDescent="0.2">
      <c r="A216" s="394">
        <v>420450002</v>
      </c>
      <c r="B216" s="393">
        <v>44201</v>
      </c>
      <c r="C216" s="393">
        <v>1</v>
      </c>
      <c r="D216" s="393">
        <v>0</v>
      </c>
      <c r="E216" s="393" t="s">
        <v>261</v>
      </c>
      <c r="F216" s="393">
        <v>2017</v>
      </c>
      <c r="G216" s="393">
        <v>7</v>
      </c>
      <c r="H216" s="393">
        <v>3</v>
      </c>
      <c r="I216" s="393">
        <v>45</v>
      </c>
      <c r="J216" s="393">
        <v>37980</v>
      </c>
      <c r="K216" s="393">
        <v>6160</v>
      </c>
      <c r="L216" s="393">
        <v>13208</v>
      </c>
      <c r="M216" s="393" t="s">
        <v>294</v>
      </c>
      <c r="N216" s="393">
        <v>39.835555999999997</v>
      </c>
      <c r="O216" s="393">
        <v>-75.372500000000002</v>
      </c>
      <c r="P216" s="393">
        <v>8612</v>
      </c>
      <c r="Q216" s="393">
        <v>99</v>
      </c>
      <c r="R216" s="393">
        <v>7.5999999999999998E-2</v>
      </c>
      <c r="S216" s="393">
        <v>7.4999999999999997E-2</v>
      </c>
      <c r="T216" s="393">
        <v>7.0000000000000007E-2</v>
      </c>
      <c r="U216" s="393">
        <v>7.0000000000000007E-2</v>
      </c>
      <c r="V216" s="393">
        <v>1</v>
      </c>
      <c r="W216" s="393">
        <v>1</v>
      </c>
      <c r="X216" s="393">
        <v>0</v>
      </c>
      <c r="Y216" s="393" t="s">
        <v>263</v>
      </c>
      <c r="Z216" s="393">
        <v>87</v>
      </c>
      <c r="AA216" s="393">
        <v>851</v>
      </c>
      <c r="AB216" s="393">
        <v>242</v>
      </c>
      <c r="AC216" s="393">
        <v>245</v>
      </c>
    </row>
    <row r="217" spans="1:29" ht="15" customHeight="1" x14ac:dyDescent="0.2">
      <c r="A217" s="394">
        <v>420450002</v>
      </c>
      <c r="B217" s="393">
        <v>44201</v>
      </c>
      <c r="C217" s="393">
        <v>1</v>
      </c>
      <c r="D217" s="393">
        <v>0</v>
      </c>
      <c r="E217" s="393" t="s">
        <v>261</v>
      </c>
      <c r="F217" s="393">
        <v>2018</v>
      </c>
      <c r="G217" s="393">
        <v>7</v>
      </c>
      <c r="H217" s="393">
        <v>3</v>
      </c>
      <c r="I217" s="393">
        <v>45</v>
      </c>
      <c r="J217" s="393">
        <v>37980</v>
      </c>
      <c r="K217" s="393">
        <v>6160</v>
      </c>
      <c r="L217" s="393">
        <v>13208</v>
      </c>
      <c r="M217" s="393" t="s">
        <v>294</v>
      </c>
      <c r="N217" s="393">
        <v>39.835555999999997</v>
      </c>
      <c r="O217" s="393">
        <v>-75.372500000000002</v>
      </c>
      <c r="P217" s="393">
        <v>7052</v>
      </c>
      <c r="Q217" s="393">
        <v>96</v>
      </c>
      <c r="R217" s="393">
        <v>8.3000000000000004E-2</v>
      </c>
      <c r="S217" s="393">
        <v>0.08</v>
      </c>
      <c r="T217" s="393">
        <v>7.5999999999999998E-2</v>
      </c>
      <c r="U217" s="393">
        <v>7.2999999999999995E-2</v>
      </c>
      <c r="V217" s="393">
        <v>3</v>
      </c>
      <c r="W217" s="393">
        <v>1</v>
      </c>
      <c r="X217" s="393">
        <v>0</v>
      </c>
      <c r="Z217" s="393">
        <v>87</v>
      </c>
      <c r="AA217" s="393">
        <v>851</v>
      </c>
      <c r="AB217" s="393">
        <v>234</v>
      </c>
      <c r="AC217" s="393">
        <v>245</v>
      </c>
    </row>
    <row r="218" spans="1:29" ht="15" customHeight="1" x14ac:dyDescent="0.2">
      <c r="A218" s="394">
        <v>421010024</v>
      </c>
      <c r="B218" s="393">
        <v>44201</v>
      </c>
      <c r="C218" s="393">
        <v>1</v>
      </c>
      <c r="D218" s="393">
        <v>0</v>
      </c>
      <c r="E218" s="393" t="s">
        <v>261</v>
      </c>
      <c r="F218" s="393">
        <v>2010</v>
      </c>
      <c r="G218" s="393">
        <v>7</v>
      </c>
      <c r="H218" s="393">
        <v>3</v>
      </c>
      <c r="I218" s="393">
        <v>45</v>
      </c>
      <c r="J218" s="393">
        <v>37980</v>
      </c>
      <c r="K218" s="393">
        <v>6160</v>
      </c>
      <c r="L218" s="393">
        <v>60000</v>
      </c>
      <c r="M218" s="393" t="s">
        <v>295</v>
      </c>
      <c r="N218" s="393">
        <v>40.076388999999999</v>
      </c>
      <c r="O218" s="393">
        <v>-75.011944</v>
      </c>
      <c r="P218" s="393">
        <v>8727</v>
      </c>
      <c r="Q218" s="393">
        <v>100</v>
      </c>
      <c r="R218" s="393">
        <v>9.4E-2</v>
      </c>
      <c r="S218" s="393">
        <v>9.1999999999999998E-2</v>
      </c>
      <c r="T218" s="393">
        <v>8.7999999999999995E-2</v>
      </c>
      <c r="U218" s="393">
        <v>8.7999999999999995E-2</v>
      </c>
      <c r="V218" s="393">
        <v>19</v>
      </c>
      <c r="W218" s="393">
        <v>1</v>
      </c>
      <c r="X218" s="393">
        <v>0</v>
      </c>
      <c r="Z218" s="393">
        <v>87</v>
      </c>
      <c r="AA218" s="393">
        <v>861</v>
      </c>
      <c r="AB218" s="393">
        <v>214</v>
      </c>
      <c r="AC218" s="393">
        <v>214</v>
      </c>
    </row>
    <row r="219" spans="1:29" ht="15" customHeight="1" x14ac:dyDescent="0.2">
      <c r="A219" s="394">
        <v>421010024</v>
      </c>
      <c r="B219" s="393">
        <v>44201</v>
      </c>
      <c r="C219" s="393">
        <v>1</v>
      </c>
      <c r="D219" s="393">
        <v>0</v>
      </c>
      <c r="E219" s="393" t="s">
        <v>261</v>
      </c>
      <c r="F219" s="393">
        <v>2011</v>
      </c>
      <c r="G219" s="393">
        <v>7</v>
      </c>
      <c r="H219" s="393">
        <v>3</v>
      </c>
      <c r="I219" s="393">
        <v>45</v>
      </c>
      <c r="J219" s="393">
        <v>37980</v>
      </c>
      <c r="K219" s="393">
        <v>6160</v>
      </c>
      <c r="L219" s="393">
        <v>60000</v>
      </c>
      <c r="M219" s="393" t="s">
        <v>295</v>
      </c>
      <c r="N219" s="393">
        <v>40.076388999999999</v>
      </c>
      <c r="O219" s="393">
        <v>-75.011944</v>
      </c>
      <c r="P219" s="393">
        <v>8730</v>
      </c>
      <c r="Q219" s="393">
        <v>99</v>
      </c>
      <c r="R219" s="393">
        <v>9.4E-2</v>
      </c>
      <c r="S219" s="393">
        <v>9.2999999999999999E-2</v>
      </c>
      <c r="T219" s="393">
        <v>9.1999999999999998E-2</v>
      </c>
      <c r="U219" s="393">
        <v>8.8999999999999996E-2</v>
      </c>
      <c r="V219" s="393">
        <v>12</v>
      </c>
      <c r="W219" s="393">
        <v>1</v>
      </c>
      <c r="X219" s="393">
        <v>0</v>
      </c>
      <c r="Y219" s="393" t="s">
        <v>263</v>
      </c>
      <c r="Z219" s="393">
        <v>87</v>
      </c>
      <c r="AA219" s="393">
        <v>861</v>
      </c>
      <c r="AB219" s="393">
        <v>212</v>
      </c>
      <c r="AC219" s="393">
        <v>214</v>
      </c>
    </row>
    <row r="220" spans="1:29" ht="15" customHeight="1" x14ac:dyDescent="0.2">
      <c r="A220" s="394">
        <v>421010024</v>
      </c>
      <c r="B220" s="393">
        <v>44201</v>
      </c>
      <c r="C220" s="393">
        <v>1</v>
      </c>
      <c r="D220" s="393">
        <v>0</v>
      </c>
      <c r="E220" s="393" t="s">
        <v>261</v>
      </c>
      <c r="F220" s="393">
        <v>2012</v>
      </c>
      <c r="G220" s="393">
        <v>7</v>
      </c>
      <c r="H220" s="393">
        <v>3</v>
      </c>
      <c r="I220" s="393">
        <v>45</v>
      </c>
      <c r="J220" s="393">
        <v>37980</v>
      </c>
      <c r="K220" s="393">
        <v>6160</v>
      </c>
      <c r="L220" s="393">
        <v>60000</v>
      </c>
      <c r="M220" s="393" t="s">
        <v>295</v>
      </c>
      <c r="N220" s="393">
        <v>40.076388999999999</v>
      </c>
      <c r="O220" s="393">
        <v>-75.011944</v>
      </c>
      <c r="P220" s="393">
        <v>8655</v>
      </c>
      <c r="Q220" s="393">
        <v>97</v>
      </c>
      <c r="R220" s="393">
        <v>8.6999999999999994E-2</v>
      </c>
      <c r="S220" s="393">
        <v>8.5999999999999993E-2</v>
      </c>
      <c r="T220" s="393">
        <v>8.5999999999999993E-2</v>
      </c>
      <c r="U220" s="393">
        <v>8.5000000000000006E-2</v>
      </c>
      <c r="V220" s="393">
        <v>19</v>
      </c>
      <c r="W220" s="393">
        <v>1</v>
      </c>
      <c r="X220" s="393">
        <v>0</v>
      </c>
      <c r="Z220" s="393">
        <v>87</v>
      </c>
      <c r="AA220" s="393">
        <v>861</v>
      </c>
      <c r="AB220" s="393">
        <v>207</v>
      </c>
      <c r="AC220" s="393">
        <v>214</v>
      </c>
    </row>
    <row r="221" spans="1:29" ht="15" customHeight="1" x14ac:dyDescent="0.2">
      <c r="A221" s="394">
        <v>421010024</v>
      </c>
      <c r="B221" s="393">
        <v>44201</v>
      </c>
      <c r="C221" s="393">
        <v>1</v>
      </c>
      <c r="D221" s="393">
        <v>0</v>
      </c>
      <c r="E221" s="393" t="s">
        <v>261</v>
      </c>
      <c r="F221" s="393">
        <v>2013</v>
      </c>
      <c r="G221" s="393">
        <v>7</v>
      </c>
      <c r="H221" s="393">
        <v>3</v>
      </c>
      <c r="I221" s="393">
        <v>45</v>
      </c>
      <c r="J221" s="393">
        <v>37980</v>
      </c>
      <c r="K221" s="393">
        <v>6160</v>
      </c>
      <c r="L221" s="393">
        <v>60000</v>
      </c>
      <c r="M221" s="393" t="s">
        <v>295</v>
      </c>
      <c r="N221" s="393">
        <v>40.076388999999999</v>
      </c>
      <c r="O221" s="393">
        <v>-75.011944</v>
      </c>
      <c r="P221" s="393">
        <v>8253</v>
      </c>
      <c r="Q221" s="393">
        <v>91</v>
      </c>
      <c r="R221" s="393">
        <v>7.1999999999999995E-2</v>
      </c>
      <c r="S221" s="393">
        <v>6.9000000000000006E-2</v>
      </c>
      <c r="T221" s="393">
        <v>6.8000000000000005E-2</v>
      </c>
      <c r="U221" s="393">
        <v>6.8000000000000005E-2</v>
      </c>
      <c r="V221" s="393">
        <v>0</v>
      </c>
      <c r="W221" s="393">
        <v>1</v>
      </c>
      <c r="X221" s="393">
        <v>0</v>
      </c>
      <c r="Y221" s="393" t="s">
        <v>266</v>
      </c>
      <c r="Z221" s="393">
        <v>87</v>
      </c>
      <c r="AA221" s="393">
        <v>861</v>
      </c>
      <c r="AB221" s="393">
        <v>194</v>
      </c>
      <c r="AC221" s="393">
        <v>214</v>
      </c>
    </row>
    <row r="222" spans="1:29" ht="15" customHeight="1" x14ac:dyDescent="0.2">
      <c r="A222" s="394">
        <v>421010024</v>
      </c>
      <c r="B222" s="393">
        <v>44201</v>
      </c>
      <c r="C222" s="393">
        <v>1</v>
      </c>
      <c r="D222" s="393">
        <v>0</v>
      </c>
      <c r="E222" s="393" t="s">
        <v>261</v>
      </c>
      <c r="F222" s="393">
        <v>2014</v>
      </c>
      <c r="G222" s="393">
        <v>7</v>
      </c>
      <c r="H222" s="393">
        <v>3</v>
      </c>
      <c r="I222" s="393">
        <v>45</v>
      </c>
      <c r="J222" s="393">
        <v>37980</v>
      </c>
      <c r="K222" s="393">
        <v>6160</v>
      </c>
      <c r="L222" s="393">
        <v>60000</v>
      </c>
      <c r="M222" s="393" t="s">
        <v>295</v>
      </c>
      <c r="N222" s="393">
        <v>40.076388999999999</v>
      </c>
      <c r="O222" s="393">
        <v>-75.011944</v>
      </c>
      <c r="P222" s="393">
        <v>7511</v>
      </c>
      <c r="Q222" s="393">
        <v>95</v>
      </c>
      <c r="R222" s="393">
        <v>8.4000000000000005E-2</v>
      </c>
      <c r="S222" s="393">
        <v>8.1000000000000003E-2</v>
      </c>
      <c r="T222" s="393">
        <v>7.2999999999999995E-2</v>
      </c>
      <c r="U222" s="393">
        <v>7.1999999999999995E-2</v>
      </c>
      <c r="V222" s="393">
        <v>2</v>
      </c>
      <c r="W222" s="393">
        <v>1</v>
      </c>
      <c r="X222" s="393">
        <v>0</v>
      </c>
      <c r="Y222" s="393" t="s">
        <v>263</v>
      </c>
      <c r="Z222" s="393">
        <v>87</v>
      </c>
      <c r="AA222" s="393">
        <v>861</v>
      </c>
      <c r="AB222" s="393">
        <v>203</v>
      </c>
      <c r="AC222" s="393">
        <v>214</v>
      </c>
    </row>
    <row r="223" spans="1:29" ht="15" customHeight="1" x14ac:dyDescent="0.2">
      <c r="A223" s="394">
        <v>421010024</v>
      </c>
      <c r="B223" s="393">
        <v>44201</v>
      </c>
      <c r="C223" s="393">
        <v>1</v>
      </c>
      <c r="D223" s="393">
        <v>0</v>
      </c>
      <c r="E223" s="393" t="s">
        <v>261</v>
      </c>
      <c r="F223" s="393">
        <v>2015</v>
      </c>
      <c r="G223" s="393">
        <v>7</v>
      </c>
      <c r="H223" s="393">
        <v>3</v>
      </c>
      <c r="I223" s="393">
        <v>45</v>
      </c>
      <c r="J223" s="393">
        <v>37980</v>
      </c>
      <c r="K223" s="393">
        <v>6160</v>
      </c>
      <c r="L223" s="393">
        <v>60000</v>
      </c>
      <c r="M223" s="393" t="s">
        <v>295</v>
      </c>
      <c r="N223" s="393">
        <v>40.076388999999999</v>
      </c>
      <c r="O223" s="393">
        <v>-75.011944</v>
      </c>
      <c r="P223" s="393">
        <v>8634</v>
      </c>
      <c r="Q223" s="393">
        <v>100</v>
      </c>
      <c r="R223" s="393">
        <v>8.8999999999999996E-2</v>
      </c>
      <c r="S223" s="393">
        <v>8.5999999999999993E-2</v>
      </c>
      <c r="T223" s="393">
        <v>0.08</v>
      </c>
      <c r="U223" s="393">
        <v>7.9000000000000001E-2</v>
      </c>
      <c r="V223" s="393">
        <v>6</v>
      </c>
      <c r="W223" s="393">
        <v>1</v>
      </c>
      <c r="X223" s="393">
        <v>0</v>
      </c>
      <c r="Y223" s="393" t="s">
        <v>263</v>
      </c>
      <c r="Z223" s="393">
        <v>87</v>
      </c>
      <c r="AA223" s="393">
        <v>861</v>
      </c>
      <c r="AB223" s="393">
        <v>214</v>
      </c>
      <c r="AC223" s="393">
        <v>214</v>
      </c>
    </row>
    <row r="224" spans="1:29" ht="15" customHeight="1" x14ac:dyDescent="0.2">
      <c r="A224" s="394">
        <v>421010024</v>
      </c>
      <c r="B224" s="393">
        <v>44201</v>
      </c>
      <c r="C224" s="393">
        <v>1</v>
      </c>
      <c r="D224" s="393">
        <v>5</v>
      </c>
      <c r="E224" s="393" t="s">
        <v>261</v>
      </c>
      <c r="F224" s="393">
        <v>2016</v>
      </c>
      <c r="G224" s="393">
        <v>7</v>
      </c>
      <c r="H224" s="393">
        <v>3</v>
      </c>
      <c r="I224" s="393">
        <v>45</v>
      </c>
      <c r="J224" s="393">
        <v>37980</v>
      </c>
      <c r="K224" s="393">
        <v>6160</v>
      </c>
      <c r="L224" s="393">
        <v>60000</v>
      </c>
      <c r="M224" s="393" t="s">
        <v>295</v>
      </c>
      <c r="N224" s="393">
        <v>40.076388999999999</v>
      </c>
      <c r="O224" s="393">
        <v>-75.011944</v>
      </c>
      <c r="P224" s="393">
        <v>8624</v>
      </c>
      <c r="Q224" s="393">
        <v>98</v>
      </c>
      <c r="R224" s="393">
        <v>8.4000000000000005E-2</v>
      </c>
      <c r="S224" s="393">
        <v>8.4000000000000005E-2</v>
      </c>
      <c r="T224" s="393">
        <v>8.1000000000000003E-2</v>
      </c>
      <c r="U224" s="393">
        <v>0.08</v>
      </c>
      <c r="V224" s="393">
        <v>7</v>
      </c>
      <c r="W224" s="393">
        <v>1</v>
      </c>
      <c r="X224" s="393">
        <v>0</v>
      </c>
      <c r="Y224" s="393" t="s">
        <v>263</v>
      </c>
      <c r="Z224" s="393">
        <v>87</v>
      </c>
      <c r="AA224" s="393">
        <v>861</v>
      </c>
      <c r="AB224" s="393">
        <v>209</v>
      </c>
      <c r="AC224" s="393">
        <v>214</v>
      </c>
    </row>
    <row r="225" spans="1:29" ht="15" customHeight="1" x14ac:dyDescent="0.2">
      <c r="A225" s="394">
        <v>421010024</v>
      </c>
      <c r="B225" s="393">
        <v>44201</v>
      </c>
      <c r="C225" s="393">
        <v>1</v>
      </c>
      <c r="D225" s="393">
        <v>0</v>
      </c>
      <c r="E225" s="393" t="s">
        <v>261</v>
      </c>
      <c r="F225" s="393">
        <v>2017</v>
      </c>
      <c r="G225" s="393">
        <v>7</v>
      </c>
      <c r="H225" s="393">
        <v>3</v>
      </c>
      <c r="I225" s="393">
        <v>45</v>
      </c>
      <c r="J225" s="393">
        <v>37980</v>
      </c>
      <c r="K225" s="393">
        <v>6160</v>
      </c>
      <c r="L225" s="393">
        <v>60000</v>
      </c>
      <c r="M225" s="393" t="s">
        <v>295</v>
      </c>
      <c r="N225" s="393">
        <v>40.076388999999999</v>
      </c>
      <c r="O225" s="393">
        <v>-75.011944</v>
      </c>
      <c r="P225" s="393">
        <v>8442</v>
      </c>
      <c r="Q225" s="393">
        <v>94</v>
      </c>
      <c r="R225" s="393">
        <v>9.1999999999999998E-2</v>
      </c>
      <c r="S225" s="393">
        <v>8.5999999999999993E-2</v>
      </c>
      <c r="T225" s="393">
        <v>0.08</v>
      </c>
      <c r="U225" s="393">
        <v>7.5999999999999998E-2</v>
      </c>
      <c r="V225" s="393">
        <v>4</v>
      </c>
      <c r="W225" s="393">
        <v>1</v>
      </c>
      <c r="X225" s="393">
        <v>0</v>
      </c>
      <c r="Y225" s="393" t="s">
        <v>263</v>
      </c>
      <c r="Z225" s="393">
        <v>87</v>
      </c>
      <c r="AA225" s="393">
        <v>861</v>
      </c>
      <c r="AB225" s="393">
        <v>230</v>
      </c>
      <c r="AC225" s="393">
        <v>245</v>
      </c>
    </row>
    <row r="226" spans="1:29" ht="15" customHeight="1" x14ac:dyDescent="0.2">
      <c r="A226" s="394">
        <v>421010024</v>
      </c>
      <c r="B226" s="393">
        <v>44201</v>
      </c>
      <c r="C226" s="393">
        <v>1</v>
      </c>
      <c r="D226" s="393">
        <v>0</v>
      </c>
      <c r="E226" s="393" t="s">
        <v>261</v>
      </c>
      <c r="F226" s="393">
        <v>2018</v>
      </c>
      <c r="G226" s="393">
        <v>7</v>
      </c>
      <c r="H226" s="393">
        <v>3</v>
      </c>
      <c r="I226" s="393">
        <v>45</v>
      </c>
      <c r="J226" s="393">
        <v>37980</v>
      </c>
      <c r="K226" s="393">
        <v>6160</v>
      </c>
      <c r="L226" s="393">
        <v>60000</v>
      </c>
      <c r="M226" s="393" t="s">
        <v>295</v>
      </c>
      <c r="N226" s="393">
        <v>40.076388999999999</v>
      </c>
      <c r="O226" s="393">
        <v>-75.011944</v>
      </c>
      <c r="P226" s="393">
        <v>8617</v>
      </c>
      <c r="Q226" s="393">
        <v>97</v>
      </c>
      <c r="R226" s="393">
        <v>8.7999999999999995E-2</v>
      </c>
      <c r="S226" s="393">
        <v>8.1000000000000003E-2</v>
      </c>
      <c r="T226" s="393">
        <v>8.1000000000000003E-2</v>
      </c>
      <c r="U226" s="393">
        <v>7.9000000000000001E-2</v>
      </c>
      <c r="V226" s="393">
        <v>6</v>
      </c>
      <c r="W226" s="393">
        <v>1</v>
      </c>
      <c r="X226" s="393">
        <v>0</v>
      </c>
      <c r="Z226" s="393">
        <v>87</v>
      </c>
      <c r="AA226" s="393">
        <v>861</v>
      </c>
      <c r="AB226" s="393">
        <v>237</v>
      </c>
      <c r="AC226" s="393">
        <v>245</v>
      </c>
    </row>
    <row r="227" spans="1:29" ht="15" customHeight="1" x14ac:dyDescent="0.2">
      <c r="A227" s="394">
        <v>90093002</v>
      </c>
      <c r="B227" s="393">
        <v>44201</v>
      </c>
      <c r="C227" s="393">
        <v>1</v>
      </c>
      <c r="D227" s="393">
        <v>0</v>
      </c>
      <c r="E227" s="393" t="s">
        <v>261</v>
      </c>
      <c r="F227" s="393">
        <v>2010</v>
      </c>
      <c r="G227" s="393">
        <v>7</v>
      </c>
      <c r="H227" s="393">
        <v>1</v>
      </c>
      <c r="I227" s="393">
        <v>42</v>
      </c>
      <c r="J227" s="393">
        <v>35300</v>
      </c>
      <c r="K227" s="393">
        <v>0</v>
      </c>
      <c r="L227" s="393">
        <v>44560</v>
      </c>
      <c r="M227" s="393" t="s">
        <v>296</v>
      </c>
      <c r="N227" s="393">
        <v>41.260832999999998</v>
      </c>
      <c r="O227" s="393">
        <v>-72.55</v>
      </c>
      <c r="P227" s="393">
        <v>4301</v>
      </c>
      <c r="Q227" s="393">
        <v>96</v>
      </c>
      <c r="R227" s="393">
        <v>8.2000000000000003E-2</v>
      </c>
      <c r="S227" s="393">
        <v>8.1000000000000003E-2</v>
      </c>
      <c r="T227" s="393">
        <v>0.08</v>
      </c>
      <c r="U227" s="393">
        <v>7.9000000000000001E-2</v>
      </c>
      <c r="V227" s="393">
        <v>7</v>
      </c>
      <c r="W227" s="393">
        <v>1</v>
      </c>
      <c r="X227" s="393">
        <v>0</v>
      </c>
      <c r="Y227" s="393" t="s">
        <v>263</v>
      </c>
      <c r="Z227" s="393">
        <v>47</v>
      </c>
      <c r="AA227" s="393">
        <v>251</v>
      </c>
      <c r="AB227" s="393">
        <v>176</v>
      </c>
      <c r="AC227" s="393">
        <v>183</v>
      </c>
    </row>
    <row r="228" spans="1:29" ht="15" customHeight="1" x14ac:dyDescent="0.2">
      <c r="A228" s="394">
        <v>90093002</v>
      </c>
      <c r="B228" s="393">
        <v>44201</v>
      </c>
      <c r="C228" s="393">
        <v>1</v>
      </c>
      <c r="D228" s="393">
        <v>0</v>
      </c>
      <c r="E228" s="393" t="s">
        <v>261</v>
      </c>
      <c r="F228" s="393">
        <v>2011</v>
      </c>
      <c r="G228" s="393">
        <v>7</v>
      </c>
      <c r="H228" s="393">
        <v>1</v>
      </c>
      <c r="I228" s="393">
        <v>42</v>
      </c>
      <c r="J228" s="393">
        <v>35300</v>
      </c>
      <c r="K228" s="393">
        <v>0</v>
      </c>
      <c r="L228" s="393">
        <v>44560</v>
      </c>
      <c r="M228" s="393" t="s">
        <v>296</v>
      </c>
      <c r="N228" s="393">
        <v>41.260832999999998</v>
      </c>
      <c r="O228" s="393">
        <v>-72.55</v>
      </c>
      <c r="P228" s="393">
        <v>4169</v>
      </c>
      <c r="Q228" s="393">
        <v>92</v>
      </c>
      <c r="R228" s="393">
        <v>0.10299999999999999</v>
      </c>
      <c r="S228" s="393">
        <v>9.7000000000000003E-2</v>
      </c>
      <c r="T228" s="393">
        <v>9.7000000000000003E-2</v>
      </c>
      <c r="U228" s="393">
        <v>9.1999999999999998E-2</v>
      </c>
      <c r="V228" s="393">
        <v>8</v>
      </c>
      <c r="W228" s="393">
        <v>1</v>
      </c>
      <c r="X228" s="393">
        <v>0</v>
      </c>
      <c r="Z228" s="393">
        <v>47</v>
      </c>
      <c r="AA228" s="393">
        <v>251</v>
      </c>
      <c r="AB228" s="393">
        <v>168</v>
      </c>
      <c r="AC228" s="393">
        <v>183</v>
      </c>
    </row>
    <row r="229" spans="1:29" ht="15" customHeight="1" x14ac:dyDescent="0.2">
      <c r="A229" s="394">
        <v>90093002</v>
      </c>
      <c r="B229" s="393">
        <v>44201</v>
      </c>
      <c r="C229" s="393">
        <v>1</v>
      </c>
      <c r="D229" s="393">
        <v>0</v>
      </c>
      <c r="E229" s="393" t="s">
        <v>261</v>
      </c>
      <c r="F229" s="393">
        <v>2012</v>
      </c>
      <c r="G229" s="393">
        <v>7</v>
      </c>
      <c r="H229" s="393">
        <v>1</v>
      </c>
      <c r="I229" s="393">
        <v>42</v>
      </c>
      <c r="J229" s="393">
        <v>35300</v>
      </c>
      <c r="K229" s="393">
        <v>0</v>
      </c>
      <c r="L229" s="393">
        <v>44560</v>
      </c>
      <c r="M229" s="393" t="s">
        <v>296</v>
      </c>
      <c r="N229" s="393">
        <v>41.260832999999998</v>
      </c>
      <c r="O229" s="393">
        <v>-72.55</v>
      </c>
      <c r="P229" s="393">
        <v>2889</v>
      </c>
      <c r="Q229" s="393">
        <v>63</v>
      </c>
      <c r="R229" s="393">
        <v>9.9000000000000005E-2</v>
      </c>
      <c r="S229" s="393">
        <v>9.2999999999999999E-2</v>
      </c>
      <c r="T229" s="393">
        <v>0.09</v>
      </c>
      <c r="U229" s="393">
        <v>8.6999999999999994E-2</v>
      </c>
      <c r="V229" s="393">
        <v>10</v>
      </c>
      <c r="W229" s="393">
        <v>1</v>
      </c>
      <c r="X229" s="393">
        <v>0</v>
      </c>
      <c r="Y229" s="393" t="s">
        <v>263</v>
      </c>
      <c r="Z229" s="393">
        <v>87</v>
      </c>
      <c r="AA229" s="393">
        <v>251</v>
      </c>
      <c r="AB229" s="393">
        <v>116</v>
      </c>
      <c r="AC229" s="393">
        <v>183</v>
      </c>
    </row>
    <row r="230" spans="1:29" ht="15" customHeight="1" x14ac:dyDescent="0.2">
      <c r="A230" s="394">
        <v>360050110</v>
      </c>
      <c r="B230" s="393">
        <v>44201</v>
      </c>
      <c r="C230" s="393">
        <v>1</v>
      </c>
      <c r="D230" s="393">
        <v>0</v>
      </c>
      <c r="E230" s="393" t="s">
        <v>261</v>
      </c>
      <c r="F230" s="393">
        <v>2010</v>
      </c>
      <c r="G230" s="393">
        <v>7</v>
      </c>
      <c r="H230" s="393">
        <v>2</v>
      </c>
      <c r="I230" s="393">
        <v>43</v>
      </c>
      <c r="J230" s="393">
        <v>35620</v>
      </c>
      <c r="K230" s="393">
        <v>5601</v>
      </c>
      <c r="L230" s="393">
        <v>51000</v>
      </c>
      <c r="M230" s="393" t="s">
        <v>297</v>
      </c>
      <c r="N230" s="393">
        <v>40.816000000000003</v>
      </c>
      <c r="O230" s="393">
        <v>-73.902000000000001</v>
      </c>
      <c r="P230" s="393">
        <v>4099</v>
      </c>
      <c r="Q230" s="393">
        <v>39</v>
      </c>
      <c r="R230" s="393">
        <v>7.0000000000000007E-2</v>
      </c>
      <c r="S230" s="393">
        <v>6.4000000000000001E-2</v>
      </c>
      <c r="T230" s="393">
        <v>6.2E-2</v>
      </c>
      <c r="U230" s="393">
        <v>6.2E-2</v>
      </c>
      <c r="V230" s="393">
        <v>0</v>
      </c>
      <c r="W230" s="393">
        <v>1</v>
      </c>
      <c r="X230" s="393">
        <v>0</v>
      </c>
      <c r="Z230" s="393">
        <v>47</v>
      </c>
      <c r="AA230" s="393">
        <v>768</v>
      </c>
      <c r="AB230" s="393">
        <v>84</v>
      </c>
      <c r="AC230" s="393">
        <v>214</v>
      </c>
    </row>
    <row r="231" spans="1:29" ht="15" customHeight="1" x14ac:dyDescent="0.2">
      <c r="A231" s="394">
        <v>360050110</v>
      </c>
      <c r="B231" s="393">
        <v>44201</v>
      </c>
      <c r="C231" s="393">
        <v>1</v>
      </c>
      <c r="D231" s="393">
        <v>0</v>
      </c>
      <c r="E231" s="393" t="s">
        <v>261</v>
      </c>
      <c r="F231" s="393">
        <v>2012</v>
      </c>
      <c r="G231" s="393">
        <v>7</v>
      </c>
      <c r="H231" s="393">
        <v>2</v>
      </c>
      <c r="I231" s="393">
        <v>43</v>
      </c>
      <c r="J231" s="393">
        <v>35620</v>
      </c>
      <c r="K231" s="393">
        <v>5601</v>
      </c>
      <c r="L231" s="393">
        <v>51000</v>
      </c>
      <c r="M231" s="393" t="s">
        <v>297</v>
      </c>
      <c r="N231" s="393">
        <v>40.816000000000003</v>
      </c>
      <c r="O231" s="393">
        <v>-73.902000000000001</v>
      </c>
      <c r="P231" s="393">
        <v>3214</v>
      </c>
      <c r="Q231" s="393">
        <v>34</v>
      </c>
      <c r="R231" s="393">
        <v>7.8E-2</v>
      </c>
      <c r="S231" s="393">
        <v>7.0000000000000007E-2</v>
      </c>
      <c r="T231" s="393">
        <v>6.9000000000000006E-2</v>
      </c>
      <c r="U231" s="393">
        <v>6.8000000000000005E-2</v>
      </c>
      <c r="V231" s="393">
        <v>1</v>
      </c>
      <c r="W231" s="393">
        <v>1</v>
      </c>
      <c r="X231" s="393">
        <v>0</v>
      </c>
      <c r="Y231" s="393" t="s">
        <v>263</v>
      </c>
      <c r="Z231" s="393">
        <v>47</v>
      </c>
      <c r="AA231" s="393">
        <v>768</v>
      </c>
      <c r="AB231" s="393">
        <v>72</v>
      </c>
      <c r="AC231" s="393">
        <v>214</v>
      </c>
    </row>
    <row r="232" spans="1:29" ht="15" customHeight="1" x14ac:dyDescent="0.2">
      <c r="A232" s="394">
        <v>360050110</v>
      </c>
      <c r="B232" s="393">
        <v>44201</v>
      </c>
      <c r="C232" s="393">
        <v>1</v>
      </c>
      <c r="D232" s="393">
        <v>0</v>
      </c>
      <c r="E232" s="393" t="s">
        <v>261</v>
      </c>
      <c r="F232" s="393">
        <v>2013</v>
      </c>
      <c r="G232" s="393">
        <v>7</v>
      </c>
      <c r="H232" s="393">
        <v>2</v>
      </c>
      <c r="I232" s="393">
        <v>43</v>
      </c>
      <c r="J232" s="393">
        <v>35620</v>
      </c>
      <c r="K232" s="393">
        <v>5601</v>
      </c>
      <c r="L232" s="393">
        <v>51000</v>
      </c>
      <c r="M232" s="393" t="s">
        <v>297</v>
      </c>
      <c r="N232" s="393">
        <v>40.816000000000003</v>
      </c>
      <c r="O232" s="393">
        <v>-73.902000000000001</v>
      </c>
      <c r="P232" s="393">
        <v>8352</v>
      </c>
      <c r="Q232" s="393">
        <v>94</v>
      </c>
      <c r="R232" s="393">
        <v>7.3999999999999996E-2</v>
      </c>
      <c r="S232" s="393">
        <v>7.2999999999999995E-2</v>
      </c>
      <c r="T232" s="393">
        <v>7.1999999999999995E-2</v>
      </c>
      <c r="U232" s="393">
        <v>7.0999999999999994E-2</v>
      </c>
      <c r="V232" s="393">
        <v>0</v>
      </c>
      <c r="W232" s="393">
        <v>1</v>
      </c>
      <c r="X232" s="393">
        <v>0</v>
      </c>
      <c r="Y232" s="393" t="s">
        <v>263</v>
      </c>
      <c r="Z232" s="393">
        <v>47</v>
      </c>
      <c r="AA232" s="393">
        <v>768</v>
      </c>
      <c r="AB232" s="393">
        <v>201</v>
      </c>
      <c r="AC232" s="393">
        <v>214</v>
      </c>
    </row>
    <row r="233" spans="1:29" ht="15" customHeight="1" x14ac:dyDescent="0.2">
      <c r="A233" s="394">
        <v>360050110</v>
      </c>
      <c r="B233" s="393">
        <v>44201</v>
      </c>
      <c r="C233" s="393">
        <v>1</v>
      </c>
      <c r="D233" s="393">
        <v>0</v>
      </c>
      <c r="E233" s="393" t="s">
        <v>261</v>
      </c>
      <c r="F233" s="393">
        <v>2014</v>
      </c>
      <c r="G233" s="393">
        <v>7</v>
      </c>
      <c r="H233" s="393">
        <v>2</v>
      </c>
      <c r="I233" s="393">
        <v>43</v>
      </c>
      <c r="J233" s="393">
        <v>35620</v>
      </c>
      <c r="K233" s="393">
        <v>5601</v>
      </c>
      <c r="L233" s="393">
        <v>51000</v>
      </c>
      <c r="M233" s="393" t="s">
        <v>297</v>
      </c>
      <c r="N233" s="393">
        <v>40.816000000000003</v>
      </c>
      <c r="O233" s="393">
        <v>-73.902000000000001</v>
      </c>
      <c r="P233" s="393">
        <v>8479</v>
      </c>
      <c r="Q233" s="393">
        <v>95</v>
      </c>
      <c r="R233" s="393">
        <v>7.9000000000000001E-2</v>
      </c>
      <c r="S233" s="393">
        <v>7.3999999999999996E-2</v>
      </c>
      <c r="T233" s="393">
        <v>7.2999999999999995E-2</v>
      </c>
      <c r="U233" s="393">
        <v>7.0999999999999994E-2</v>
      </c>
      <c r="V233" s="393">
        <v>1</v>
      </c>
      <c r="W233" s="393">
        <v>1</v>
      </c>
      <c r="X233" s="393">
        <v>0</v>
      </c>
      <c r="Y233" s="393" t="s">
        <v>263</v>
      </c>
      <c r="Z233" s="393">
        <v>47</v>
      </c>
      <c r="AA233" s="393">
        <v>768</v>
      </c>
      <c r="AB233" s="393">
        <v>204</v>
      </c>
      <c r="AC233" s="393">
        <v>214</v>
      </c>
    </row>
    <row r="234" spans="1:29" ht="15" customHeight="1" x14ac:dyDescent="0.2">
      <c r="A234" s="394">
        <v>360050110</v>
      </c>
      <c r="B234" s="393">
        <v>44201</v>
      </c>
      <c r="C234" s="393">
        <v>1</v>
      </c>
      <c r="D234" s="393">
        <v>0</v>
      </c>
      <c r="E234" s="393" t="s">
        <v>261</v>
      </c>
      <c r="F234" s="393">
        <v>2015</v>
      </c>
      <c r="G234" s="393">
        <v>7</v>
      </c>
      <c r="H234" s="393">
        <v>2</v>
      </c>
      <c r="I234" s="393">
        <v>43</v>
      </c>
      <c r="J234" s="393">
        <v>35620</v>
      </c>
      <c r="K234" s="393">
        <v>5601</v>
      </c>
      <c r="L234" s="393">
        <v>51000</v>
      </c>
      <c r="M234" s="393" t="s">
        <v>297</v>
      </c>
      <c r="N234" s="393">
        <v>40.816000000000003</v>
      </c>
      <c r="O234" s="393">
        <v>-73.902000000000001</v>
      </c>
      <c r="P234" s="393">
        <v>8526</v>
      </c>
      <c r="Q234" s="393">
        <v>99</v>
      </c>
      <c r="R234" s="393">
        <v>7.8E-2</v>
      </c>
      <c r="S234" s="393">
        <v>7.2999999999999995E-2</v>
      </c>
      <c r="T234" s="393">
        <v>6.5000000000000002E-2</v>
      </c>
      <c r="U234" s="393">
        <v>6.3E-2</v>
      </c>
      <c r="V234" s="393">
        <v>1</v>
      </c>
      <c r="W234" s="393">
        <v>1</v>
      </c>
      <c r="X234" s="393">
        <v>0</v>
      </c>
      <c r="Y234" s="393" t="s">
        <v>263</v>
      </c>
      <c r="Z234" s="393">
        <v>47</v>
      </c>
      <c r="AA234" s="393">
        <v>768</v>
      </c>
      <c r="AB234" s="393">
        <v>211</v>
      </c>
      <c r="AC234" s="393">
        <v>214</v>
      </c>
    </row>
    <row r="235" spans="1:29" ht="15" customHeight="1" x14ac:dyDescent="0.2">
      <c r="A235" s="394">
        <v>360050110</v>
      </c>
      <c r="B235" s="393">
        <v>44201</v>
      </c>
      <c r="C235" s="393">
        <v>1</v>
      </c>
      <c r="D235" s="393">
        <v>0</v>
      </c>
      <c r="E235" s="393" t="s">
        <v>261</v>
      </c>
      <c r="F235" s="393">
        <v>2016</v>
      </c>
      <c r="G235" s="393">
        <v>7</v>
      </c>
      <c r="H235" s="393">
        <v>2</v>
      </c>
      <c r="I235" s="393">
        <v>43</v>
      </c>
      <c r="J235" s="393">
        <v>35620</v>
      </c>
      <c r="K235" s="393">
        <v>5601</v>
      </c>
      <c r="L235" s="393">
        <v>51000</v>
      </c>
      <c r="M235" s="393" t="s">
        <v>297</v>
      </c>
      <c r="N235" s="393">
        <v>40.816000000000003</v>
      </c>
      <c r="O235" s="393">
        <v>-73.902000000000001</v>
      </c>
      <c r="P235" s="393">
        <v>8634</v>
      </c>
      <c r="Q235" s="393">
        <v>97</v>
      </c>
      <c r="R235" s="393">
        <v>8.2000000000000003E-2</v>
      </c>
      <c r="S235" s="393">
        <v>7.2999999999999995E-2</v>
      </c>
      <c r="T235" s="393">
        <v>7.0999999999999994E-2</v>
      </c>
      <c r="U235" s="393">
        <v>6.9000000000000006E-2</v>
      </c>
      <c r="V235" s="393">
        <v>1</v>
      </c>
      <c r="W235" s="393">
        <v>1</v>
      </c>
      <c r="X235" s="393">
        <v>0</v>
      </c>
      <c r="Y235" s="393" t="s">
        <v>263</v>
      </c>
      <c r="Z235" s="393">
        <v>87</v>
      </c>
      <c r="AA235" s="393">
        <v>768</v>
      </c>
      <c r="AB235" s="393">
        <v>208</v>
      </c>
      <c r="AC235" s="393">
        <v>214</v>
      </c>
    </row>
    <row r="236" spans="1:29" ht="15" customHeight="1" x14ac:dyDescent="0.2">
      <c r="A236" s="394">
        <v>360050110</v>
      </c>
      <c r="B236" s="393">
        <v>44201</v>
      </c>
      <c r="C236" s="393">
        <v>1</v>
      </c>
      <c r="D236" s="393">
        <v>0</v>
      </c>
      <c r="E236" s="393" t="s">
        <v>261</v>
      </c>
      <c r="F236" s="393">
        <v>2017</v>
      </c>
      <c r="G236" s="393">
        <v>7</v>
      </c>
      <c r="H236" s="393">
        <v>2</v>
      </c>
      <c r="I236" s="393">
        <v>43</v>
      </c>
      <c r="J236" s="393">
        <v>35620</v>
      </c>
      <c r="K236" s="393">
        <v>5601</v>
      </c>
      <c r="L236" s="393">
        <v>51000</v>
      </c>
      <c r="M236" s="393" t="s">
        <v>297</v>
      </c>
      <c r="N236" s="393">
        <v>40.816000000000003</v>
      </c>
      <c r="O236" s="393">
        <v>-73.902000000000001</v>
      </c>
      <c r="P236" s="393">
        <v>8516</v>
      </c>
      <c r="Q236" s="393">
        <v>98</v>
      </c>
      <c r="R236" s="393">
        <v>8.1000000000000003E-2</v>
      </c>
      <c r="S236" s="393">
        <v>7.8E-2</v>
      </c>
      <c r="T236" s="393">
        <v>7.0000000000000007E-2</v>
      </c>
      <c r="U236" s="393">
        <v>6.9000000000000006E-2</v>
      </c>
      <c r="V236" s="393">
        <v>2</v>
      </c>
      <c r="W236" s="393">
        <v>1</v>
      </c>
      <c r="X236" s="393">
        <v>0</v>
      </c>
      <c r="Y236" s="393" t="s">
        <v>263</v>
      </c>
      <c r="Z236" s="393">
        <v>87</v>
      </c>
      <c r="AA236" s="393">
        <v>768</v>
      </c>
      <c r="AB236" s="393">
        <v>239</v>
      </c>
      <c r="AC236" s="393">
        <v>245</v>
      </c>
    </row>
    <row r="237" spans="1:29" ht="15" customHeight="1" x14ac:dyDescent="0.2">
      <c r="A237" s="394">
        <v>360050110</v>
      </c>
      <c r="B237" s="393">
        <v>44201</v>
      </c>
      <c r="C237" s="393">
        <v>1</v>
      </c>
      <c r="D237" s="393">
        <v>0</v>
      </c>
      <c r="E237" s="393" t="s">
        <v>261</v>
      </c>
      <c r="F237" s="393">
        <v>2018</v>
      </c>
      <c r="G237" s="393">
        <v>7</v>
      </c>
      <c r="H237" s="393">
        <v>2</v>
      </c>
      <c r="I237" s="393">
        <v>43</v>
      </c>
      <c r="J237" s="393">
        <v>35620</v>
      </c>
      <c r="K237" s="393">
        <v>5601</v>
      </c>
      <c r="L237" s="393">
        <v>51000</v>
      </c>
      <c r="M237" s="393" t="s">
        <v>297</v>
      </c>
      <c r="N237" s="393">
        <v>40.816000000000003</v>
      </c>
      <c r="O237" s="393">
        <v>-73.902000000000001</v>
      </c>
      <c r="P237" s="393">
        <v>8591</v>
      </c>
      <c r="Q237" s="393">
        <v>98</v>
      </c>
      <c r="R237" s="393">
        <v>8.1000000000000003E-2</v>
      </c>
      <c r="S237" s="393">
        <v>7.8E-2</v>
      </c>
      <c r="T237" s="393">
        <v>7.3999999999999996E-2</v>
      </c>
      <c r="U237" s="393">
        <v>7.0999999999999994E-2</v>
      </c>
      <c r="V237" s="393">
        <v>2</v>
      </c>
      <c r="W237" s="393">
        <v>1</v>
      </c>
      <c r="X237" s="393">
        <v>0</v>
      </c>
      <c r="Z237" s="393">
        <v>87</v>
      </c>
      <c r="AA237" s="393">
        <v>768</v>
      </c>
      <c r="AB237" s="393">
        <v>241</v>
      </c>
      <c r="AC237" s="393">
        <v>245</v>
      </c>
    </row>
    <row r="238" spans="1:29" ht="15" customHeight="1" x14ac:dyDescent="0.2">
      <c r="A238" s="394">
        <v>340290006</v>
      </c>
      <c r="B238" s="393">
        <v>44201</v>
      </c>
      <c r="C238" s="393">
        <v>1</v>
      </c>
      <c r="D238" s="393">
        <v>0</v>
      </c>
      <c r="E238" s="393" t="s">
        <v>261</v>
      </c>
      <c r="F238" s="393">
        <v>2010</v>
      </c>
      <c r="G238" s="393">
        <v>7</v>
      </c>
      <c r="H238" s="393">
        <v>2</v>
      </c>
      <c r="I238" s="393">
        <v>150</v>
      </c>
      <c r="J238" s="393">
        <v>35620</v>
      </c>
      <c r="K238" s="393">
        <v>5601</v>
      </c>
      <c r="L238" s="393">
        <v>34680</v>
      </c>
      <c r="M238" s="393" t="s">
        <v>298</v>
      </c>
      <c r="N238" s="393">
        <v>40.064830000000001</v>
      </c>
      <c r="O238" s="393">
        <v>-74.444050000000004</v>
      </c>
      <c r="P238" s="393">
        <v>6326</v>
      </c>
      <c r="Q238" s="393">
        <v>97</v>
      </c>
      <c r="R238" s="393">
        <v>9.4E-2</v>
      </c>
      <c r="S238" s="393">
        <v>9.4E-2</v>
      </c>
      <c r="T238" s="393">
        <v>8.8999999999999996E-2</v>
      </c>
      <c r="U238" s="393">
        <v>8.6999999999999994E-2</v>
      </c>
      <c r="V238" s="393">
        <v>16</v>
      </c>
      <c r="W238" s="393">
        <v>1</v>
      </c>
      <c r="X238" s="393">
        <v>0</v>
      </c>
      <c r="Z238" s="393">
        <v>47</v>
      </c>
      <c r="AA238" s="393">
        <v>764</v>
      </c>
      <c r="AB238" s="393">
        <v>207</v>
      </c>
      <c r="AC238" s="393">
        <v>214</v>
      </c>
    </row>
    <row r="239" spans="1:29" ht="15" customHeight="1" x14ac:dyDescent="0.2">
      <c r="A239" s="394">
        <v>340290006</v>
      </c>
      <c r="B239" s="393">
        <v>44201</v>
      </c>
      <c r="C239" s="393">
        <v>1</v>
      </c>
      <c r="D239" s="393">
        <v>0</v>
      </c>
      <c r="E239" s="393" t="s">
        <v>261</v>
      </c>
      <c r="F239" s="393">
        <v>2011</v>
      </c>
      <c r="G239" s="393">
        <v>7</v>
      </c>
      <c r="H239" s="393">
        <v>2</v>
      </c>
      <c r="I239" s="393">
        <v>150</v>
      </c>
      <c r="J239" s="393">
        <v>35620</v>
      </c>
      <c r="K239" s="393">
        <v>5601</v>
      </c>
      <c r="L239" s="393">
        <v>34680</v>
      </c>
      <c r="M239" s="393" t="s">
        <v>298</v>
      </c>
      <c r="N239" s="393">
        <v>40.064830000000001</v>
      </c>
      <c r="O239" s="393">
        <v>-74.444050000000004</v>
      </c>
      <c r="P239" s="393">
        <v>6306</v>
      </c>
      <c r="Q239" s="393">
        <v>100</v>
      </c>
      <c r="R239" s="393">
        <v>0.10100000000000001</v>
      </c>
      <c r="S239" s="393">
        <v>9.4E-2</v>
      </c>
      <c r="T239" s="393">
        <v>8.8999999999999996E-2</v>
      </c>
      <c r="U239" s="393">
        <v>8.5000000000000006E-2</v>
      </c>
      <c r="V239" s="393">
        <v>11</v>
      </c>
      <c r="W239" s="393">
        <v>1</v>
      </c>
      <c r="X239" s="393">
        <v>0</v>
      </c>
      <c r="Z239" s="393">
        <v>47</v>
      </c>
      <c r="AA239" s="393">
        <v>764</v>
      </c>
      <c r="AB239" s="393">
        <v>213</v>
      </c>
      <c r="AC239" s="393">
        <v>214</v>
      </c>
    </row>
    <row r="240" spans="1:29" ht="15" customHeight="1" x14ac:dyDescent="0.2">
      <c r="A240" s="394">
        <v>340290006</v>
      </c>
      <c r="B240" s="393">
        <v>44201</v>
      </c>
      <c r="C240" s="393">
        <v>1</v>
      </c>
      <c r="D240" s="393">
        <v>0</v>
      </c>
      <c r="E240" s="393" t="s">
        <v>261</v>
      </c>
      <c r="F240" s="393">
        <v>2012</v>
      </c>
      <c r="G240" s="393">
        <v>7</v>
      </c>
      <c r="H240" s="393">
        <v>2</v>
      </c>
      <c r="I240" s="393">
        <v>150</v>
      </c>
      <c r="J240" s="393">
        <v>35620</v>
      </c>
      <c r="K240" s="393">
        <v>5601</v>
      </c>
      <c r="L240" s="393">
        <v>34680</v>
      </c>
      <c r="M240" s="393" t="s">
        <v>298</v>
      </c>
      <c r="N240" s="393">
        <v>40.064830000000001</v>
      </c>
      <c r="O240" s="393">
        <v>-74.444050000000004</v>
      </c>
      <c r="P240" s="393">
        <v>6267</v>
      </c>
      <c r="Q240" s="393">
        <v>97</v>
      </c>
      <c r="R240" s="393">
        <v>0.09</v>
      </c>
      <c r="S240" s="393">
        <v>8.5999999999999993E-2</v>
      </c>
      <c r="T240" s="393">
        <v>8.5000000000000006E-2</v>
      </c>
      <c r="U240" s="393">
        <v>8.5000000000000006E-2</v>
      </c>
      <c r="V240" s="393">
        <v>9</v>
      </c>
      <c r="W240" s="393">
        <v>1</v>
      </c>
      <c r="X240" s="393">
        <v>0</v>
      </c>
      <c r="Y240" s="393" t="s">
        <v>263</v>
      </c>
      <c r="Z240" s="393">
        <v>47</v>
      </c>
      <c r="AA240" s="393">
        <v>764</v>
      </c>
      <c r="AB240" s="393">
        <v>207</v>
      </c>
      <c r="AC240" s="393">
        <v>214</v>
      </c>
    </row>
    <row r="241" spans="1:29" ht="15" customHeight="1" x14ac:dyDescent="0.2">
      <c r="A241" s="394">
        <v>340290006</v>
      </c>
      <c r="B241" s="393">
        <v>44201</v>
      </c>
      <c r="C241" s="393">
        <v>1</v>
      </c>
      <c r="D241" s="393">
        <v>0</v>
      </c>
      <c r="E241" s="393" t="s">
        <v>261</v>
      </c>
      <c r="F241" s="393">
        <v>2013</v>
      </c>
      <c r="G241" s="393">
        <v>7</v>
      </c>
      <c r="H241" s="393">
        <v>2</v>
      </c>
      <c r="I241" s="393">
        <v>150</v>
      </c>
      <c r="J241" s="393">
        <v>35620</v>
      </c>
      <c r="K241" s="393">
        <v>5601</v>
      </c>
      <c r="L241" s="393">
        <v>34680</v>
      </c>
      <c r="M241" s="393" t="s">
        <v>298</v>
      </c>
      <c r="N241" s="393">
        <v>40.064830000000001</v>
      </c>
      <c r="O241" s="393">
        <v>-74.444050000000004</v>
      </c>
      <c r="P241" s="393">
        <v>6141</v>
      </c>
      <c r="Q241" s="393">
        <v>100</v>
      </c>
      <c r="R241" s="393">
        <v>7.5999999999999998E-2</v>
      </c>
      <c r="S241" s="393">
        <v>7.2999999999999995E-2</v>
      </c>
      <c r="T241" s="393">
        <v>7.0999999999999994E-2</v>
      </c>
      <c r="U241" s="393">
        <v>7.0000000000000007E-2</v>
      </c>
      <c r="V241" s="393">
        <v>1</v>
      </c>
      <c r="W241" s="393">
        <v>1</v>
      </c>
      <c r="X241" s="393">
        <v>0</v>
      </c>
      <c r="Y241" s="393" t="s">
        <v>263</v>
      </c>
      <c r="Z241" s="393">
        <v>47</v>
      </c>
      <c r="AA241" s="393">
        <v>764</v>
      </c>
      <c r="AB241" s="393">
        <v>214</v>
      </c>
      <c r="AC241" s="393">
        <v>214</v>
      </c>
    </row>
    <row r="242" spans="1:29" ht="15" customHeight="1" x14ac:dyDescent="0.2">
      <c r="A242" s="394">
        <v>340290006</v>
      </c>
      <c r="B242" s="393">
        <v>44201</v>
      </c>
      <c r="C242" s="393">
        <v>1</v>
      </c>
      <c r="D242" s="393">
        <v>0</v>
      </c>
      <c r="E242" s="393" t="s">
        <v>261</v>
      </c>
      <c r="F242" s="393">
        <v>2014</v>
      </c>
      <c r="G242" s="393">
        <v>7</v>
      </c>
      <c r="H242" s="393">
        <v>2</v>
      </c>
      <c r="I242" s="393">
        <v>150</v>
      </c>
      <c r="J242" s="393">
        <v>35620</v>
      </c>
      <c r="K242" s="393">
        <v>5601</v>
      </c>
      <c r="L242" s="393">
        <v>34680</v>
      </c>
      <c r="M242" s="393" t="s">
        <v>298</v>
      </c>
      <c r="N242" s="393">
        <v>40.064830000000001</v>
      </c>
      <c r="O242" s="393">
        <v>-74.444050000000004</v>
      </c>
      <c r="P242" s="393">
        <v>5740</v>
      </c>
      <c r="Q242" s="393">
        <v>100</v>
      </c>
      <c r="R242" s="393">
        <v>7.5999999999999998E-2</v>
      </c>
      <c r="S242" s="393">
        <v>7.4999999999999997E-2</v>
      </c>
      <c r="T242" s="393">
        <v>7.4999999999999997E-2</v>
      </c>
      <c r="U242" s="393">
        <v>7.1999999999999995E-2</v>
      </c>
      <c r="V242" s="393">
        <v>1</v>
      </c>
      <c r="W242" s="393">
        <v>1</v>
      </c>
      <c r="X242" s="393">
        <v>0</v>
      </c>
      <c r="Y242" s="393" t="s">
        <v>263</v>
      </c>
      <c r="Z242" s="393">
        <v>47</v>
      </c>
      <c r="AA242" s="393">
        <v>764</v>
      </c>
      <c r="AB242" s="393">
        <v>214</v>
      </c>
      <c r="AC242" s="393">
        <v>214</v>
      </c>
    </row>
    <row r="243" spans="1:29" ht="15" customHeight="1" x14ac:dyDescent="0.2">
      <c r="A243" s="394">
        <v>340290006</v>
      </c>
      <c r="B243" s="393">
        <v>44201</v>
      </c>
      <c r="C243" s="393">
        <v>1</v>
      </c>
      <c r="D243" s="393">
        <v>5</v>
      </c>
      <c r="E243" s="393" t="s">
        <v>261</v>
      </c>
      <c r="F243" s="393">
        <v>2015</v>
      </c>
      <c r="G243" s="393">
        <v>7</v>
      </c>
      <c r="H243" s="393">
        <v>2</v>
      </c>
      <c r="I243" s="393">
        <v>150</v>
      </c>
      <c r="J243" s="393">
        <v>35620</v>
      </c>
      <c r="K243" s="393">
        <v>5601</v>
      </c>
      <c r="L243" s="393">
        <v>34680</v>
      </c>
      <c r="M243" s="393" t="s">
        <v>298</v>
      </c>
      <c r="N243" s="393">
        <v>40.064830000000001</v>
      </c>
      <c r="O243" s="393">
        <v>-74.444050000000004</v>
      </c>
      <c r="P243" s="393">
        <v>5827</v>
      </c>
      <c r="Q243" s="393">
        <v>100</v>
      </c>
      <c r="R243" s="393">
        <v>0.09</v>
      </c>
      <c r="S243" s="393">
        <v>8.1000000000000003E-2</v>
      </c>
      <c r="T243" s="393">
        <v>7.6999999999999999E-2</v>
      </c>
      <c r="U243" s="393">
        <v>7.4999999999999997E-2</v>
      </c>
      <c r="V243" s="393">
        <v>3</v>
      </c>
      <c r="W243" s="393">
        <v>2</v>
      </c>
      <c r="X243" s="393">
        <v>0</v>
      </c>
      <c r="Y243" s="393" t="s">
        <v>263</v>
      </c>
      <c r="Z243" s="393">
        <v>0</v>
      </c>
      <c r="AA243" s="393">
        <v>764</v>
      </c>
      <c r="AB243" s="393">
        <v>214</v>
      </c>
      <c r="AC243" s="393">
        <v>214</v>
      </c>
    </row>
    <row r="244" spans="1:29" ht="15" customHeight="1" x14ac:dyDescent="0.2">
      <c r="A244" s="394">
        <v>340290006</v>
      </c>
      <c r="B244" s="393">
        <v>44201</v>
      </c>
      <c r="C244" s="393">
        <v>1</v>
      </c>
      <c r="D244" s="393">
        <v>5</v>
      </c>
      <c r="E244" s="393" t="s">
        <v>261</v>
      </c>
      <c r="F244" s="393">
        <v>2016</v>
      </c>
      <c r="G244" s="393">
        <v>7</v>
      </c>
      <c r="H244" s="393">
        <v>2</v>
      </c>
      <c r="I244" s="393">
        <v>150</v>
      </c>
      <c r="J244" s="393">
        <v>35620</v>
      </c>
      <c r="K244" s="393">
        <v>5601</v>
      </c>
      <c r="L244" s="393">
        <v>34680</v>
      </c>
      <c r="M244" s="393" t="s">
        <v>298</v>
      </c>
      <c r="N244" s="393">
        <v>40.064830000000001</v>
      </c>
      <c r="O244" s="393">
        <v>-74.444050000000004</v>
      </c>
      <c r="P244" s="393">
        <v>5285</v>
      </c>
      <c r="Q244" s="393">
        <v>86</v>
      </c>
      <c r="R244" s="393">
        <v>7.6999999999999999E-2</v>
      </c>
      <c r="S244" s="393">
        <v>7.2999999999999995E-2</v>
      </c>
      <c r="T244" s="393">
        <v>7.1999999999999995E-2</v>
      </c>
      <c r="U244" s="393">
        <v>7.0999999999999994E-2</v>
      </c>
      <c r="V244" s="393">
        <v>1</v>
      </c>
      <c r="W244" s="393">
        <v>1</v>
      </c>
      <c r="X244" s="393">
        <v>0</v>
      </c>
      <c r="Y244" s="393" t="s">
        <v>263</v>
      </c>
      <c r="Z244" s="393">
        <v>87</v>
      </c>
      <c r="AA244" s="393">
        <v>764</v>
      </c>
      <c r="AB244" s="393">
        <v>183</v>
      </c>
      <c r="AC244" s="393">
        <v>214</v>
      </c>
    </row>
    <row r="245" spans="1:29" ht="15" customHeight="1" x14ac:dyDescent="0.2">
      <c r="A245" s="394">
        <v>340290006</v>
      </c>
      <c r="B245" s="393">
        <v>44201</v>
      </c>
      <c r="C245" s="393">
        <v>1</v>
      </c>
      <c r="D245" s="393">
        <v>0</v>
      </c>
      <c r="E245" s="393" t="s">
        <v>261</v>
      </c>
      <c r="F245" s="393">
        <v>2017</v>
      </c>
      <c r="G245" s="393">
        <v>7</v>
      </c>
      <c r="H245" s="393">
        <v>2</v>
      </c>
      <c r="I245" s="393">
        <v>150</v>
      </c>
      <c r="J245" s="393">
        <v>35620</v>
      </c>
      <c r="K245" s="393">
        <v>5601</v>
      </c>
      <c r="L245" s="393">
        <v>34680</v>
      </c>
      <c r="M245" s="393" t="s">
        <v>298</v>
      </c>
      <c r="N245" s="393">
        <v>40.064830000000001</v>
      </c>
      <c r="O245" s="393">
        <v>-74.444050000000004</v>
      </c>
      <c r="P245" s="393">
        <v>6224</v>
      </c>
      <c r="Q245" s="393">
        <v>97</v>
      </c>
      <c r="R245" s="393">
        <v>0.08</v>
      </c>
      <c r="S245" s="393">
        <v>7.9000000000000001E-2</v>
      </c>
      <c r="T245" s="393">
        <v>7.6999999999999999E-2</v>
      </c>
      <c r="U245" s="393">
        <v>7.3999999999999996E-2</v>
      </c>
      <c r="V245" s="393">
        <v>3</v>
      </c>
      <c r="W245" s="393">
        <v>1</v>
      </c>
      <c r="X245" s="393">
        <v>0</v>
      </c>
      <c r="Y245" s="393" t="s">
        <v>263</v>
      </c>
      <c r="Z245" s="393">
        <v>87</v>
      </c>
      <c r="AA245" s="393">
        <v>764</v>
      </c>
      <c r="AB245" s="393">
        <v>238</v>
      </c>
      <c r="AC245" s="393">
        <v>245</v>
      </c>
    </row>
    <row r="246" spans="1:29" ht="15" customHeight="1" x14ac:dyDescent="0.2">
      <c r="A246" s="394">
        <v>340290006</v>
      </c>
      <c r="B246" s="393">
        <v>44201</v>
      </c>
      <c r="C246" s="393">
        <v>1</v>
      </c>
      <c r="D246" s="393">
        <v>0</v>
      </c>
      <c r="E246" s="393" t="s">
        <v>261</v>
      </c>
      <c r="F246" s="393">
        <v>2018</v>
      </c>
      <c r="G246" s="393">
        <v>7</v>
      </c>
      <c r="H246" s="393">
        <v>2</v>
      </c>
      <c r="I246" s="393">
        <v>150</v>
      </c>
      <c r="J246" s="393">
        <v>35620</v>
      </c>
      <c r="K246" s="393">
        <v>5601</v>
      </c>
      <c r="L246" s="393">
        <v>34680</v>
      </c>
      <c r="M246" s="393" t="s">
        <v>298</v>
      </c>
      <c r="N246" s="393">
        <v>40.064830000000001</v>
      </c>
      <c r="O246" s="393">
        <v>-74.444050000000004</v>
      </c>
      <c r="P246" s="393">
        <v>5775</v>
      </c>
      <c r="Q246" s="393">
        <v>98</v>
      </c>
      <c r="R246" s="393">
        <v>8.3000000000000004E-2</v>
      </c>
      <c r="S246" s="393">
        <v>7.8E-2</v>
      </c>
      <c r="T246" s="393">
        <v>7.5999999999999998E-2</v>
      </c>
      <c r="U246" s="393">
        <v>7.3999999999999996E-2</v>
      </c>
      <c r="V246" s="393">
        <v>3</v>
      </c>
      <c r="W246" s="393">
        <v>1</v>
      </c>
      <c r="X246" s="393">
        <v>0</v>
      </c>
      <c r="Z246" s="393">
        <v>87</v>
      </c>
      <c r="AA246" s="393">
        <v>764</v>
      </c>
      <c r="AB246" s="393">
        <v>239</v>
      </c>
      <c r="AC246" s="393">
        <v>245</v>
      </c>
    </row>
    <row r="247" spans="1:29" ht="15" customHeight="1" x14ac:dyDescent="0.2">
      <c r="A247" s="394">
        <v>100031007</v>
      </c>
      <c r="B247" s="393">
        <v>44201</v>
      </c>
      <c r="C247" s="393">
        <v>1</v>
      </c>
      <c r="D247" s="393">
        <v>0</v>
      </c>
      <c r="E247" s="393" t="s">
        <v>261</v>
      </c>
      <c r="F247" s="393">
        <v>2010</v>
      </c>
      <c r="G247" s="393">
        <v>7</v>
      </c>
      <c r="H247" s="393">
        <v>3</v>
      </c>
      <c r="I247" s="393">
        <v>45</v>
      </c>
      <c r="J247" s="393">
        <v>37980</v>
      </c>
      <c r="K247" s="393">
        <v>0</v>
      </c>
      <c r="L247" s="393">
        <v>0</v>
      </c>
      <c r="M247" s="393" t="s">
        <v>299</v>
      </c>
      <c r="N247" s="393">
        <v>39.551299999999998</v>
      </c>
      <c r="O247" s="393">
        <v>-75.731999999999999</v>
      </c>
      <c r="P247" s="393">
        <v>7935</v>
      </c>
      <c r="Q247" s="393">
        <v>86</v>
      </c>
      <c r="R247" s="393">
        <v>8.5999999999999993E-2</v>
      </c>
      <c r="S247" s="393">
        <v>8.5000000000000006E-2</v>
      </c>
      <c r="T247" s="393">
        <v>0.08</v>
      </c>
      <c r="U247" s="393">
        <v>0.08</v>
      </c>
      <c r="V247" s="393">
        <v>6</v>
      </c>
      <c r="W247" s="393">
        <v>1</v>
      </c>
      <c r="X247" s="393">
        <v>0</v>
      </c>
      <c r="Z247" s="393">
        <v>91</v>
      </c>
      <c r="AA247" s="393">
        <v>294</v>
      </c>
      <c r="AB247" s="393">
        <v>184</v>
      </c>
      <c r="AC247" s="393">
        <v>214</v>
      </c>
    </row>
    <row r="248" spans="1:29" ht="15" customHeight="1" x14ac:dyDescent="0.2">
      <c r="A248" s="394">
        <v>100031007</v>
      </c>
      <c r="B248" s="393">
        <v>44201</v>
      </c>
      <c r="C248" s="393">
        <v>1</v>
      </c>
      <c r="D248" s="393">
        <v>0</v>
      </c>
      <c r="E248" s="393" t="s">
        <v>261</v>
      </c>
      <c r="F248" s="393">
        <v>2011</v>
      </c>
      <c r="G248" s="393">
        <v>7</v>
      </c>
      <c r="H248" s="393">
        <v>3</v>
      </c>
      <c r="I248" s="393">
        <v>45</v>
      </c>
      <c r="J248" s="393">
        <v>37980</v>
      </c>
      <c r="K248" s="393">
        <v>0</v>
      </c>
      <c r="L248" s="393">
        <v>0</v>
      </c>
      <c r="M248" s="393" t="s">
        <v>299</v>
      </c>
      <c r="N248" s="393">
        <v>39.551299999999998</v>
      </c>
      <c r="O248" s="393">
        <v>-75.731999999999999</v>
      </c>
      <c r="P248" s="393">
        <v>8735</v>
      </c>
      <c r="Q248" s="393">
        <v>100</v>
      </c>
      <c r="R248" s="393">
        <v>8.2000000000000003E-2</v>
      </c>
      <c r="S248" s="393">
        <v>7.9000000000000001E-2</v>
      </c>
      <c r="T248" s="393">
        <v>7.8E-2</v>
      </c>
      <c r="U248" s="393">
        <v>7.8E-2</v>
      </c>
      <c r="V248" s="393">
        <v>7</v>
      </c>
      <c r="W248" s="393">
        <v>1</v>
      </c>
      <c r="X248" s="393">
        <v>0</v>
      </c>
      <c r="Z248" s="393">
        <v>91</v>
      </c>
      <c r="AA248" s="393">
        <v>294</v>
      </c>
      <c r="AB248" s="393">
        <v>214</v>
      </c>
      <c r="AC248" s="393">
        <v>214</v>
      </c>
    </row>
    <row r="249" spans="1:29" ht="15" customHeight="1" x14ac:dyDescent="0.2">
      <c r="A249" s="394">
        <v>100031007</v>
      </c>
      <c r="B249" s="393">
        <v>44201</v>
      </c>
      <c r="C249" s="393">
        <v>1</v>
      </c>
      <c r="D249" s="393">
        <v>0</v>
      </c>
      <c r="E249" s="393" t="s">
        <v>261</v>
      </c>
      <c r="F249" s="393">
        <v>2012</v>
      </c>
      <c r="G249" s="393">
        <v>7</v>
      </c>
      <c r="H249" s="393">
        <v>3</v>
      </c>
      <c r="I249" s="393">
        <v>45</v>
      </c>
      <c r="J249" s="393">
        <v>37980</v>
      </c>
      <c r="K249" s="393">
        <v>0</v>
      </c>
      <c r="L249" s="393">
        <v>0</v>
      </c>
      <c r="M249" s="393" t="s">
        <v>299</v>
      </c>
      <c r="N249" s="393">
        <v>39.551299999999998</v>
      </c>
      <c r="O249" s="393">
        <v>-75.731999999999999</v>
      </c>
      <c r="P249" s="393">
        <v>7724</v>
      </c>
      <c r="Q249" s="393">
        <v>94</v>
      </c>
      <c r="R249" s="393">
        <v>8.5999999999999993E-2</v>
      </c>
      <c r="S249" s="393">
        <v>8.2000000000000003E-2</v>
      </c>
      <c r="T249" s="393">
        <v>8.2000000000000003E-2</v>
      </c>
      <c r="U249" s="393">
        <v>8.2000000000000003E-2</v>
      </c>
      <c r="V249" s="393">
        <v>7</v>
      </c>
      <c r="W249" s="393">
        <v>2</v>
      </c>
      <c r="X249" s="393">
        <v>0</v>
      </c>
      <c r="Y249" s="393" t="s">
        <v>263</v>
      </c>
      <c r="Z249" s="393">
        <v>0</v>
      </c>
      <c r="AA249" s="393">
        <v>294</v>
      </c>
      <c r="AB249" s="393">
        <v>201</v>
      </c>
      <c r="AC249" s="393">
        <v>214</v>
      </c>
    </row>
    <row r="250" spans="1:29" ht="15" customHeight="1" x14ac:dyDescent="0.2">
      <c r="A250" s="394">
        <v>100031007</v>
      </c>
      <c r="B250" s="393">
        <v>44201</v>
      </c>
      <c r="C250" s="393">
        <v>1</v>
      </c>
      <c r="D250" s="393">
        <v>0</v>
      </c>
      <c r="E250" s="393" t="s">
        <v>261</v>
      </c>
      <c r="F250" s="393">
        <v>2013</v>
      </c>
      <c r="G250" s="393">
        <v>7</v>
      </c>
      <c r="H250" s="393">
        <v>3</v>
      </c>
      <c r="I250" s="393">
        <v>45</v>
      </c>
      <c r="J250" s="393">
        <v>37980</v>
      </c>
      <c r="K250" s="393">
        <v>0</v>
      </c>
      <c r="L250" s="393">
        <v>0</v>
      </c>
      <c r="M250" s="393" t="s">
        <v>299</v>
      </c>
      <c r="N250" s="393">
        <v>39.551299999999998</v>
      </c>
      <c r="O250" s="393">
        <v>-75.731999999999999</v>
      </c>
      <c r="P250" s="393">
        <v>7547</v>
      </c>
      <c r="Q250" s="393">
        <v>95</v>
      </c>
      <c r="R250" s="393">
        <v>6.6000000000000003E-2</v>
      </c>
      <c r="S250" s="393">
        <v>6.5000000000000002E-2</v>
      </c>
      <c r="T250" s="393">
        <v>6.3E-2</v>
      </c>
      <c r="U250" s="393">
        <v>6.2E-2</v>
      </c>
      <c r="V250" s="393">
        <v>0</v>
      </c>
      <c r="W250" s="393">
        <v>1</v>
      </c>
      <c r="X250" s="393">
        <v>0</v>
      </c>
      <c r="Y250" s="393" t="s">
        <v>284</v>
      </c>
      <c r="Z250" s="393">
        <v>47</v>
      </c>
      <c r="AA250" s="393">
        <v>294</v>
      </c>
      <c r="AB250" s="393">
        <v>204</v>
      </c>
      <c r="AC250" s="393">
        <v>214</v>
      </c>
    </row>
    <row r="251" spans="1:29" ht="15" customHeight="1" x14ac:dyDescent="0.2">
      <c r="A251" s="394">
        <v>100031007</v>
      </c>
      <c r="B251" s="393">
        <v>44201</v>
      </c>
      <c r="C251" s="393">
        <v>1</v>
      </c>
      <c r="D251" s="393">
        <v>0</v>
      </c>
      <c r="E251" s="393" t="s">
        <v>261</v>
      </c>
      <c r="F251" s="393">
        <v>2014</v>
      </c>
      <c r="G251" s="393">
        <v>7</v>
      </c>
      <c r="H251" s="393">
        <v>3</v>
      </c>
      <c r="I251" s="393">
        <v>45</v>
      </c>
      <c r="J251" s="393">
        <v>37980</v>
      </c>
      <c r="K251" s="393">
        <v>0</v>
      </c>
      <c r="L251" s="393">
        <v>0</v>
      </c>
      <c r="M251" s="393" t="s">
        <v>299</v>
      </c>
      <c r="N251" s="393">
        <v>39.551299999999998</v>
      </c>
      <c r="O251" s="393">
        <v>-75.731999999999999</v>
      </c>
      <c r="P251" s="393">
        <v>8375</v>
      </c>
      <c r="Q251" s="393">
        <v>94</v>
      </c>
      <c r="R251" s="393">
        <v>8.1000000000000003E-2</v>
      </c>
      <c r="S251" s="393">
        <v>7.8E-2</v>
      </c>
      <c r="T251" s="393">
        <v>7.4999999999999997E-2</v>
      </c>
      <c r="U251" s="393">
        <v>7.0999999999999994E-2</v>
      </c>
      <c r="V251" s="393">
        <v>2</v>
      </c>
      <c r="W251" s="393">
        <v>1</v>
      </c>
      <c r="X251" s="393">
        <v>0</v>
      </c>
      <c r="Y251" s="393" t="s">
        <v>263</v>
      </c>
      <c r="Z251" s="393">
        <v>47</v>
      </c>
      <c r="AA251" s="393">
        <v>294</v>
      </c>
      <c r="AB251" s="393">
        <v>201</v>
      </c>
      <c r="AC251" s="393">
        <v>214</v>
      </c>
    </row>
    <row r="252" spans="1:29" ht="15" customHeight="1" x14ac:dyDescent="0.2">
      <c r="A252" s="394">
        <v>100031007</v>
      </c>
      <c r="B252" s="393">
        <v>44201</v>
      </c>
      <c r="C252" s="393">
        <v>1</v>
      </c>
      <c r="D252" s="393">
        <v>0</v>
      </c>
      <c r="E252" s="393" t="s">
        <v>261</v>
      </c>
      <c r="F252" s="393">
        <v>2015</v>
      </c>
      <c r="G252" s="393">
        <v>7</v>
      </c>
      <c r="H252" s="393">
        <v>3</v>
      </c>
      <c r="I252" s="393">
        <v>45</v>
      </c>
      <c r="J252" s="393">
        <v>37980</v>
      </c>
      <c r="K252" s="393">
        <v>0</v>
      </c>
      <c r="L252" s="393">
        <v>0</v>
      </c>
      <c r="M252" s="393" t="s">
        <v>299</v>
      </c>
      <c r="N252" s="393">
        <v>39.551299999999998</v>
      </c>
      <c r="O252" s="393">
        <v>-75.731999999999999</v>
      </c>
      <c r="P252" s="393">
        <v>8717</v>
      </c>
      <c r="Q252" s="393">
        <v>99</v>
      </c>
      <c r="R252" s="393">
        <v>7.5999999999999998E-2</v>
      </c>
      <c r="S252" s="393">
        <v>6.7000000000000004E-2</v>
      </c>
      <c r="T252" s="393">
        <v>6.7000000000000004E-2</v>
      </c>
      <c r="U252" s="393">
        <v>6.5000000000000002E-2</v>
      </c>
      <c r="V252" s="393">
        <v>1</v>
      </c>
      <c r="W252" s="393">
        <v>1</v>
      </c>
      <c r="X252" s="393">
        <v>0</v>
      </c>
      <c r="Y252" s="393" t="s">
        <v>263</v>
      </c>
      <c r="Z252" s="393">
        <v>47</v>
      </c>
      <c r="AA252" s="393">
        <v>294</v>
      </c>
      <c r="AB252" s="393">
        <v>212</v>
      </c>
      <c r="AC252" s="393">
        <v>214</v>
      </c>
    </row>
    <row r="253" spans="1:29" ht="15" customHeight="1" x14ac:dyDescent="0.2">
      <c r="A253" s="394">
        <v>100031007</v>
      </c>
      <c r="B253" s="393">
        <v>44201</v>
      </c>
      <c r="C253" s="393">
        <v>1</v>
      </c>
      <c r="D253" s="393">
        <v>0</v>
      </c>
      <c r="E253" s="393" t="s">
        <v>261</v>
      </c>
      <c r="F253" s="393">
        <v>2016</v>
      </c>
      <c r="G253" s="393">
        <v>7</v>
      </c>
      <c r="H253" s="393">
        <v>3</v>
      </c>
      <c r="I253" s="393">
        <v>45</v>
      </c>
      <c r="J253" s="393">
        <v>37980</v>
      </c>
      <c r="K253" s="393">
        <v>0</v>
      </c>
      <c r="L253" s="393">
        <v>0</v>
      </c>
      <c r="M253" s="393" t="s">
        <v>299</v>
      </c>
      <c r="N253" s="393">
        <v>39.551299999999998</v>
      </c>
      <c r="O253" s="393">
        <v>-75.731999999999999</v>
      </c>
      <c r="P253" s="393">
        <v>8696</v>
      </c>
      <c r="Q253" s="393">
        <v>98</v>
      </c>
      <c r="R253" s="393">
        <v>7.8E-2</v>
      </c>
      <c r="S253" s="393">
        <v>7.5999999999999998E-2</v>
      </c>
      <c r="T253" s="393">
        <v>7.1999999999999995E-2</v>
      </c>
      <c r="U253" s="393">
        <v>6.9000000000000006E-2</v>
      </c>
      <c r="V253" s="393">
        <v>2</v>
      </c>
      <c r="W253" s="393">
        <v>1</v>
      </c>
      <c r="X253" s="393">
        <v>0</v>
      </c>
      <c r="Y253" s="393" t="s">
        <v>263</v>
      </c>
      <c r="Z253" s="393">
        <v>47</v>
      </c>
      <c r="AA253" s="393">
        <v>294</v>
      </c>
      <c r="AB253" s="393">
        <v>210</v>
      </c>
      <c r="AC253" s="393">
        <v>214</v>
      </c>
    </row>
    <row r="254" spans="1:29" ht="15" customHeight="1" x14ac:dyDescent="0.2">
      <c r="A254" s="394">
        <v>100031007</v>
      </c>
      <c r="B254" s="393">
        <v>44201</v>
      </c>
      <c r="C254" s="393">
        <v>1</v>
      </c>
      <c r="D254" s="393">
        <v>0</v>
      </c>
      <c r="E254" s="393" t="s">
        <v>261</v>
      </c>
      <c r="F254" s="393">
        <v>2017</v>
      </c>
      <c r="G254" s="393">
        <v>7</v>
      </c>
      <c r="H254" s="393">
        <v>3</v>
      </c>
      <c r="I254" s="393">
        <v>45</v>
      </c>
      <c r="J254" s="393">
        <v>37980</v>
      </c>
      <c r="K254" s="393">
        <v>0</v>
      </c>
      <c r="L254" s="393">
        <v>0</v>
      </c>
      <c r="M254" s="393" t="s">
        <v>299</v>
      </c>
      <c r="N254" s="393">
        <v>39.551299999999998</v>
      </c>
      <c r="O254" s="393">
        <v>-75.731999999999999</v>
      </c>
      <c r="P254" s="393">
        <v>7652</v>
      </c>
      <c r="Q254" s="393">
        <v>88</v>
      </c>
      <c r="R254" s="393">
        <v>8.4000000000000005E-2</v>
      </c>
      <c r="S254" s="393">
        <v>7.9000000000000001E-2</v>
      </c>
      <c r="T254" s="393">
        <v>7.0000000000000007E-2</v>
      </c>
      <c r="U254" s="393">
        <v>6.9000000000000006E-2</v>
      </c>
      <c r="V254" s="393">
        <v>2</v>
      </c>
      <c r="W254" s="393">
        <v>1</v>
      </c>
      <c r="X254" s="393">
        <v>0</v>
      </c>
      <c r="Y254" s="393" t="s">
        <v>263</v>
      </c>
      <c r="Z254" s="393">
        <v>47</v>
      </c>
      <c r="AA254" s="393">
        <v>294</v>
      </c>
      <c r="AB254" s="393">
        <v>216</v>
      </c>
      <c r="AC254" s="393">
        <v>245</v>
      </c>
    </row>
    <row r="255" spans="1:29" ht="15" customHeight="1" x14ac:dyDescent="0.2">
      <c r="A255" s="394">
        <v>100031007</v>
      </c>
      <c r="B255" s="393">
        <v>44201</v>
      </c>
      <c r="C255" s="393">
        <v>1</v>
      </c>
      <c r="D255" s="393">
        <v>0</v>
      </c>
      <c r="E255" s="393" t="s">
        <v>261</v>
      </c>
      <c r="F255" s="393">
        <v>2018</v>
      </c>
      <c r="G255" s="393">
        <v>7</v>
      </c>
      <c r="H255" s="393">
        <v>3</v>
      </c>
      <c r="I255" s="393">
        <v>45</v>
      </c>
      <c r="J255" s="393">
        <v>37980</v>
      </c>
      <c r="K255" s="393">
        <v>0</v>
      </c>
      <c r="L255" s="393">
        <v>0</v>
      </c>
      <c r="M255" s="393" t="s">
        <v>299</v>
      </c>
      <c r="N255" s="393">
        <v>39.551299999999998</v>
      </c>
      <c r="O255" s="393">
        <v>-75.731999999999999</v>
      </c>
      <c r="P255" s="393">
        <v>8073</v>
      </c>
      <c r="Q255" s="393">
        <v>97</v>
      </c>
      <c r="R255" s="393">
        <v>7.6999999999999999E-2</v>
      </c>
      <c r="S255" s="393">
        <v>7.3999999999999996E-2</v>
      </c>
      <c r="T255" s="393">
        <v>7.3999999999999996E-2</v>
      </c>
      <c r="U255" s="393">
        <v>6.8000000000000005E-2</v>
      </c>
      <c r="V255" s="393">
        <v>1</v>
      </c>
      <c r="W255" s="393">
        <v>1</v>
      </c>
      <c r="X255" s="393">
        <v>0</v>
      </c>
      <c r="Z255" s="393">
        <v>47</v>
      </c>
      <c r="AA255" s="393">
        <v>294</v>
      </c>
      <c r="AB255" s="393">
        <v>238</v>
      </c>
      <c r="AC255" s="393">
        <v>245</v>
      </c>
    </row>
    <row r="256" spans="1:29" ht="15" customHeight="1" x14ac:dyDescent="0.2">
      <c r="A256" s="394">
        <v>90099002</v>
      </c>
      <c r="B256" s="393">
        <v>44201</v>
      </c>
      <c r="C256" s="393">
        <v>1</v>
      </c>
      <c r="D256" s="393">
        <v>0</v>
      </c>
      <c r="E256" s="393" t="s">
        <v>261</v>
      </c>
      <c r="F256" s="393">
        <v>2012</v>
      </c>
      <c r="G256" s="393">
        <v>7</v>
      </c>
      <c r="H256" s="393">
        <v>1</v>
      </c>
      <c r="I256" s="393">
        <v>42</v>
      </c>
      <c r="J256" s="393">
        <v>35300</v>
      </c>
      <c r="K256" s="393">
        <v>0</v>
      </c>
      <c r="L256" s="393">
        <v>44560</v>
      </c>
      <c r="M256" s="393" t="s">
        <v>300</v>
      </c>
      <c r="N256" s="393">
        <v>41.256788</v>
      </c>
      <c r="O256" s="393">
        <v>-72.553269999999998</v>
      </c>
      <c r="P256" s="393">
        <v>729</v>
      </c>
      <c r="Q256" s="393">
        <v>16</v>
      </c>
      <c r="R256" s="393">
        <v>0.1</v>
      </c>
      <c r="S256" s="393">
        <v>6.8000000000000005E-2</v>
      </c>
      <c r="T256" s="393">
        <v>6.7000000000000004E-2</v>
      </c>
      <c r="U256" s="393">
        <v>6.2E-2</v>
      </c>
      <c r="V256" s="393">
        <v>1</v>
      </c>
      <c r="W256" s="393">
        <v>1</v>
      </c>
      <c r="X256" s="393">
        <v>0</v>
      </c>
      <c r="Y256" s="393" t="s">
        <v>269</v>
      </c>
      <c r="Z256" s="393">
        <v>87</v>
      </c>
      <c r="AA256" s="393">
        <v>251</v>
      </c>
      <c r="AB256" s="393">
        <v>29</v>
      </c>
      <c r="AC256" s="393">
        <v>183</v>
      </c>
    </row>
    <row r="257" spans="1:29" ht="15" customHeight="1" x14ac:dyDescent="0.2">
      <c r="A257" s="394">
        <v>90099002</v>
      </c>
      <c r="B257" s="393">
        <v>44201</v>
      </c>
      <c r="C257" s="393">
        <v>1</v>
      </c>
      <c r="D257" s="393">
        <v>0</v>
      </c>
      <c r="E257" s="393" t="s">
        <v>261</v>
      </c>
      <c r="F257" s="393">
        <v>2013</v>
      </c>
      <c r="G257" s="393">
        <v>7</v>
      </c>
      <c r="H257" s="393">
        <v>1</v>
      </c>
      <c r="I257" s="393">
        <v>42</v>
      </c>
      <c r="J257" s="393">
        <v>35300</v>
      </c>
      <c r="K257" s="393">
        <v>0</v>
      </c>
      <c r="L257" s="393">
        <v>44560</v>
      </c>
      <c r="M257" s="393" t="s">
        <v>300</v>
      </c>
      <c r="N257" s="393">
        <v>41.256788</v>
      </c>
      <c r="O257" s="393">
        <v>-72.553269999999998</v>
      </c>
      <c r="P257" s="393">
        <v>4288</v>
      </c>
      <c r="Q257" s="393">
        <v>96</v>
      </c>
      <c r="R257" s="393">
        <v>8.8999999999999996E-2</v>
      </c>
      <c r="S257" s="393">
        <v>8.8999999999999996E-2</v>
      </c>
      <c r="T257" s="393">
        <v>8.7999999999999995E-2</v>
      </c>
      <c r="U257" s="393">
        <v>8.5000000000000006E-2</v>
      </c>
      <c r="V257" s="393">
        <v>8</v>
      </c>
      <c r="W257" s="393">
        <v>1</v>
      </c>
      <c r="X257" s="393">
        <v>0</v>
      </c>
      <c r="Y257" s="393" t="s">
        <v>263</v>
      </c>
      <c r="Z257" s="393">
        <v>87</v>
      </c>
      <c r="AA257" s="393">
        <v>251</v>
      </c>
      <c r="AB257" s="393">
        <v>176</v>
      </c>
      <c r="AC257" s="393">
        <v>183</v>
      </c>
    </row>
    <row r="258" spans="1:29" ht="15" customHeight="1" x14ac:dyDescent="0.2">
      <c r="A258" s="394">
        <v>90099002</v>
      </c>
      <c r="B258" s="393">
        <v>44201</v>
      </c>
      <c r="C258" s="393">
        <v>1</v>
      </c>
      <c r="D258" s="393">
        <v>0</v>
      </c>
      <c r="E258" s="393" t="s">
        <v>261</v>
      </c>
      <c r="F258" s="393">
        <v>2014</v>
      </c>
      <c r="G258" s="393">
        <v>7</v>
      </c>
      <c r="H258" s="393">
        <v>1</v>
      </c>
      <c r="I258" s="393">
        <v>42</v>
      </c>
      <c r="J258" s="393">
        <v>35300</v>
      </c>
      <c r="K258" s="393">
        <v>0</v>
      </c>
      <c r="L258" s="393">
        <v>44560</v>
      </c>
      <c r="M258" s="393" t="s">
        <v>300</v>
      </c>
      <c r="N258" s="393">
        <v>41.256788</v>
      </c>
      <c r="O258" s="393">
        <v>-72.553269999999998</v>
      </c>
      <c r="P258" s="393">
        <v>4359</v>
      </c>
      <c r="Q258" s="393">
        <v>98</v>
      </c>
      <c r="R258" s="393">
        <v>7.3999999999999996E-2</v>
      </c>
      <c r="S258" s="393">
        <v>7.0999999999999994E-2</v>
      </c>
      <c r="T258" s="393">
        <v>7.0000000000000007E-2</v>
      </c>
      <c r="U258" s="393">
        <v>6.9000000000000006E-2</v>
      </c>
      <c r="V258" s="393">
        <v>0</v>
      </c>
      <c r="W258" s="393">
        <v>1</v>
      </c>
      <c r="X258" s="393">
        <v>0</v>
      </c>
      <c r="Y258" s="393" t="s">
        <v>263</v>
      </c>
      <c r="Z258" s="393">
        <v>87</v>
      </c>
      <c r="AA258" s="393">
        <v>251</v>
      </c>
      <c r="AB258" s="393">
        <v>180</v>
      </c>
      <c r="AC258" s="393">
        <v>183</v>
      </c>
    </row>
    <row r="259" spans="1:29" ht="15" customHeight="1" x14ac:dyDescent="0.2">
      <c r="A259" s="394">
        <v>90099002</v>
      </c>
      <c r="B259" s="393">
        <v>44201</v>
      </c>
      <c r="C259" s="393">
        <v>1</v>
      </c>
      <c r="D259" s="393">
        <v>0</v>
      </c>
      <c r="E259" s="393" t="s">
        <v>261</v>
      </c>
      <c r="F259" s="393">
        <v>2015</v>
      </c>
      <c r="G259" s="393">
        <v>7</v>
      </c>
      <c r="H259" s="393">
        <v>1</v>
      </c>
      <c r="I259" s="393">
        <v>42</v>
      </c>
      <c r="J259" s="393">
        <v>35300</v>
      </c>
      <c r="K259" s="393">
        <v>0</v>
      </c>
      <c r="L259" s="393">
        <v>44560</v>
      </c>
      <c r="M259" s="393" t="s">
        <v>300</v>
      </c>
      <c r="N259" s="393">
        <v>41.256788</v>
      </c>
      <c r="O259" s="393">
        <v>-72.553269999999998</v>
      </c>
      <c r="P259" s="393">
        <v>4301</v>
      </c>
      <c r="Q259" s="393">
        <v>96</v>
      </c>
      <c r="R259" s="393">
        <v>9.0999999999999998E-2</v>
      </c>
      <c r="S259" s="393">
        <v>8.6999999999999994E-2</v>
      </c>
      <c r="T259" s="393">
        <v>8.4000000000000005E-2</v>
      </c>
      <c r="U259" s="393">
        <v>8.1000000000000003E-2</v>
      </c>
      <c r="V259" s="393">
        <v>10</v>
      </c>
      <c r="W259" s="393">
        <v>1</v>
      </c>
      <c r="X259" s="393">
        <v>0</v>
      </c>
      <c r="Y259" s="393" t="s">
        <v>263</v>
      </c>
      <c r="Z259" s="393">
        <v>87</v>
      </c>
      <c r="AA259" s="393">
        <v>251</v>
      </c>
      <c r="AB259" s="393">
        <v>176</v>
      </c>
      <c r="AC259" s="393">
        <v>183</v>
      </c>
    </row>
    <row r="260" spans="1:29" ht="15" customHeight="1" x14ac:dyDescent="0.2">
      <c r="A260" s="394">
        <v>90099002</v>
      </c>
      <c r="B260" s="393">
        <v>44201</v>
      </c>
      <c r="C260" s="393">
        <v>1</v>
      </c>
      <c r="D260" s="393">
        <v>0</v>
      </c>
      <c r="E260" s="393" t="s">
        <v>261</v>
      </c>
      <c r="F260" s="393">
        <v>2016</v>
      </c>
      <c r="G260" s="393">
        <v>7</v>
      </c>
      <c r="H260" s="393">
        <v>1</v>
      </c>
      <c r="I260" s="393">
        <v>42</v>
      </c>
      <c r="J260" s="393">
        <v>35300</v>
      </c>
      <c r="K260" s="393">
        <v>0</v>
      </c>
      <c r="L260" s="393">
        <v>44560</v>
      </c>
      <c r="M260" s="393" t="s">
        <v>300</v>
      </c>
      <c r="N260" s="393">
        <v>41.256788</v>
      </c>
      <c r="O260" s="393">
        <v>-72.553269999999998</v>
      </c>
      <c r="P260" s="393">
        <v>4173</v>
      </c>
      <c r="Q260" s="393">
        <v>92</v>
      </c>
      <c r="R260" s="393">
        <v>8.8999999999999996E-2</v>
      </c>
      <c r="S260" s="393">
        <v>8.5999999999999993E-2</v>
      </c>
      <c r="T260" s="393">
        <v>8.2000000000000003E-2</v>
      </c>
      <c r="U260" s="393">
        <v>0.08</v>
      </c>
      <c r="V260" s="393">
        <v>7</v>
      </c>
      <c r="W260" s="393">
        <v>1</v>
      </c>
      <c r="X260" s="393">
        <v>0</v>
      </c>
      <c r="Y260" s="393" t="s">
        <v>263</v>
      </c>
      <c r="Z260" s="393">
        <v>87</v>
      </c>
      <c r="AA260" s="393">
        <v>251</v>
      </c>
      <c r="AB260" s="393">
        <v>168</v>
      </c>
      <c r="AC260" s="393">
        <v>183</v>
      </c>
    </row>
    <row r="261" spans="1:29" ht="15" customHeight="1" x14ac:dyDescent="0.2">
      <c r="A261" s="394">
        <v>90099002</v>
      </c>
      <c r="B261" s="393">
        <v>44201</v>
      </c>
      <c r="C261" s="393">
        <v>1</v>
      </c>
      <c r="D261" s="393">
        <v>0</v>
      </c>
      <c r="E261" s="393" t="s">
        <v>261</v>
      </c>
      <c r="F261" s="393">
        <v>2017</v>
      </c>
      <c r="G261" s="393">
        <v>7</v>
      </c>
      <c r="H261" s="393">
        <v>1</v>
      </c>
      <c r="I261" s="393">
        <v>42</v>
      </c>
      <c r="J261" s="393">
        <v>35300</v>
      </c>
      <c r="K261" s="393">
        <v>0</v>
      </c>
      <c r="L261" s="393">
        <v>44560</v>
      </c>
      <c r="M261" s="393" t="s">
        <v>300</v>
      </c>
      <c r="N261" s="393">
        <v>41.256788</v>
      </c>
      <c r="O261" s="393">
        <v>-72.553269999999998</v>
      </c>
      <c r="P261" s="393">
        <v>4719</v>
      </c>
      <c r="Q261" s="393">
        <v>89</v>
      </c>
      <c r="R261" s="393">
        <v>9.7000000000000003E-2</v>
      </c>
      <c r="S261" s="393">
        <v>9.5000000000000001E-2</v>
      </c>
      <c r="T261" s="393">
        <v>0.09</v>
      </c>
      <c r="U261" s="393">
        <v>8.5999999999999993E-2</v>
      </c>
      <c r="V261" s="393">
        <v>8</v>
      </c>
      <c r="W261" s="393">
        <v>1</v>
      </c>
      <c r="X261" s="393">
        <v>0</v>
      </c>
      <c r="Y261" s="393" t="s">
        <v>263</v>
      </c>
      <c r="Z261" s="393">
        <v>87</v>
      </c>
      <c r="AA261" s="393">
        <v>251</v>
      </c>
      <c r="AB261" s="393">
        <v>190</v>
      </c>
      <c r="AC261" s="393">
        <v>214</v>
      </c>
    </row>
    <row r="262" spans="1:29" ht="15" customHeight="1" x14ac:dyDescent="0.2">
      <c r="A262" s="394">
        <v>90099002</v>
      </c>
      <c r="B262" s="393">
        <v>44201</v>
      </c>
      <c r="C262" s="393">
        <v>1</v>
      </c>
      <c r="D262" s="393">
        <v>0</v>
      </c>
      <c r="E262" s="393" t="s">
        <v>261</v>
      </c>
      <c r="F262" s="393">
        <v>2018</v>
      </c>
      <c r="G262" s="393">
        <v>7</v>
      </c>
      <c r="H262" s="393">
        <v>1</v>
      </c>
      <c r="I262" s="393">
        <v>42</v>
      </c>
      <c r="J262" s="393">
        <v>35300</v>
      </c>
      <c r="K262" s="393">
        <v>0</v>
      </c>
      <c r="L262" s="393">
        <v>44560</v>
      </c>
      <c r="M262" s="393" t="s">
        <v>300</v>
      </c>
      <c r="N262" s="393">
        <v>41.256788</v>
      </c>
      <c r="O262" s="393">
        <v>-72.553269999999998</v>
      </c>
      <c r="P262" s="393">
        <v>5028</v>
      </c>
      <c r="Q262" s="393">
        <v>97</v>
      </c>
      <c r="R262" s="393">
        <v>8.6999999999999994E-2</v>
      </c>
      <c r="S262" s="393">
        <v>8.5999999999999993E-2</v>
      </c>
      <c r="T262" s="393">
        <v>0.08</v>
      </c>
      <c r="U262" s="393">
        <v>7.6999999999999999E-2</v>
      </c>
      <c r="V262" s="393">
        <v>5</v>
      </c>
      <c r="W262" s="393">
        <v>1</v>
      </c>
      <c r="X262" s="393">
        <v>0</v>
      </c>
      <c r="Y262" s="393" t="s">
        <v>270</v>
      </c>
      <c r="Z262" s="393">
        <v>87</v>
      </c>
      <c r="AA262" s="393">
        <v>251</v>
      </c>
      <c r="AB262" s="393">
        <v>208</v>
      </c>
      <c r="AC262" s="393">
        <v>214</v>
      </c>
    </row>
    <row r="263" spans="1:29" ht="15" customHeight="1" x14ac:dyDescent="0.2">
      <c r="A263" s="394">
        <v>100032004</v>
      </c>
      <c r="B263" s="393">
        <v>44201</v>
      </c>
      <c r="C263" s="393">
        <v>1</v>
      </c>
      <c r="D263" s="393">
        <v>0</v>
      </c>
      <c r="E263" s="393" t="s">
        <v>261</v>
      </c>
      <c r="F263" s="393">
        <v>2011</v>
      </c>
      <c r="G263" s="393">
        <v>7</v>
      </c>
      <c r="H263" s="393">
        <v>3</v>
      </c>
      <c r="I263" s="393">
        <v>45</v>
      </c>
      <c r="J263" s="393">
        <v>37980</v>
      </c>
      <c r="K263" s="393">
        <v>9160</v>
      </c>
      <c r="L263" s="393">
        <v>77580</v>
      </c>
      <c r="M263" s="393" t="s">
        <v>301</v>
      </c>
      <c r="N263" s="393">
        <v>39.739443999999999</v>
      </c>
      <c r="O263" s="393">
        <v>-75.558055999999993</v>
      </c>
      <c r="P263" s="393">
        <v>7758</v>
      </c>
      <c r="Q263" s="393">
        <v>90</v>
      </c>
      <c r="R263" s="393">
        <v>8.2000000000000003E-2</v>
      </c>
      <c r="S263" s="393">
        <v>0.08</v>
      </c>
      <c r="T263" s="393">
        <v>7.9000000000000001E-2</v>
      </c>
      <c r="U263" s="393">
        <v>7.8E-2</v>
      </c>
      <c r="V263" s="393">
        <v>5</v>
      </c>
      <c r="W263" s="393">
        <v>1</v>
      </c>
      <c r="X263" s="393">
        <v>0</v>
      </c>
      <c r="Z263" s="393">
        <v>47</v>
      </c>
      <c r="AA263" s="393">
        <v>294</v>
      </c>
      <c r="AB263" s="393">
        <v>193</v>
      </c>
      <c r="AC263" s="393">
        <v>214</v>
      </c>
    </row>
    <row r="264" spans="1:29" ht="15" customHeight="1" x14ac:dyDescent="0.2">
      <c r="A264" s="394">
        <v>100032004</v>
      </c>
      <c r="B264" s="393">
        <v>44201</v>
      </c>
      <c r="C264" s="393">
        <v>1</v>
      </c>
      <c r="D264" s="393">
        <v>0</v>
      </c>
      <c r="E264" s="393" t="s">
        <v>261</v>
      </c>
      <c r="F264" s="393">
        <v>2012</v>
      </c>
      <c r="G264" s="393">
        <v>7</v>
      </c>
      <c r="H264" s="393">
        <v>3</v>
      </c>
      <c r="I264" s="393">
        <v>45</v>
      </c>
      <c r="J264" s="393">
        <v>37980</v>
      </c>
      <c r="K264" s="393">
        <v>9160</v>
      </c>
      <c r="L264" s="393">
        <v>77580</v>
      </c>
      <c r="M264" s="393" t="s">
        <v>301</v>
      </c>
      <c r="N264" s="393">
        <v>39.739443999999999</v>
      </c>
      <c r="O264" s="393">
        <v>-75.558055999999993</v>
      </c>
      <c r="P264" s="393">
        <v>8319</v>
      </c>
      <c r="Q264" s="393">
        <v>96</v>
      </c>
      <c r="R264" s="393">
        <v>8.5999999999999993E-2</v>
      </c>
      <c r="S264" s="393">
        <v>8.5000000000000006E-2</v>
      </c>
      <c r="T264" s="393">
        <v>0.08</v>
      </c>
      <c r="U264" s="393">
        <v>0.08</v>
      </c>
      <c r="V264" s="393">
        <v>12</v>
      </c>
      <c r="W264" s="393">
        <v>1</v>
      </c>
      <c r="X264" s="393">
        <v>0</v>
      </c>
      <c r="Y264" s="393" t="s">
        <v>263</v>
      </c>
      <c r="Z264" s="393">
        <v>47</v>
      </c>
      <c r="AA264" s="393">
        <v>294</v>
      </c>
      <c r="AB264" s="393">
        <v>206</v>
      </c>
      <c r="AC264" s="393">
        <v>214</v>
      </c>
    </row>
    <row r="265" spans="1:29" ht="15" customHeight="1" x14ac:dyDescent="0.2">
      <c r="A265" s="394">
        <v>100032004</v>
      </c>
      <c r="B265" s="393">
        <v>44201</v>
      </c>
      <c r="C265" s="393">
        <v>1</v>
      </c>
      <c r="D265" s="393">
        <v>0</v>
      </c>
      <c r="E265" s="393" t="s">
        <v>261</v>
      </c>
      <c r="F265" s="393">
        <v>2013</v>
      </c>
      <c r="G265" s="393">
        <v>7</v>
      </c>
      <c r="H265" s="393">
        <v>3</v>
      </c>
      <c r="I265" s="393">
        <v>45</v>
      </c>
      <c r="J265" s="393">
        <v>37980</v>
      </c>
      <c r="K265" s="393">
        <v>9160</v>
      </c>
      <c r="L265" s="393">
        <v>77580</v>
      </c>
      <c r="M265" s="393" t="s">
        <v>301</v>
      </c>
      <c r="N265" s="393">
        <v>39.739443999999999</v>
      </c>
      <c r="O265" s="393">
        <v>-75.558055999999993</v>
      </c>
      <c r="P265" s="393">
        <v>6923</v>
      </c>
      <c r="Q265" s="393">
        <v>83</v>
      </c>
      <c r="R265" s="393">
        <v>7.2999999999999995E-2</v>
      </c>
      <c r="S265" s="393">
        <v>7.0000000000000007E-2</v>
      </c>
      <c r="T265" s="393">
        <v>6.8000000000000005E-2</v>
      </c>
      <c r="U265" s="393">
        <v>6.7000000000000004E-2</v>
      </c>
      <c r="V265" s="393">
        <v>0</v>
      </c>
      <c r="W265" s="393">
        <v>1</v>
      </c>
      <c r="X265" s="393">
        <v>0</v>
      </c>
      <c r="Y265" s="393" t="s">
        <v>284</v>
      </c>
      <c r="Z265" s="393">
        <v>47</v>
      </c>
      <c r="AA265" s="393">
        <v>294</v>
      </c>
      <c r="AB265" s="393">
        <v>178</v>
      </c>
      <c r="AC265" s="393">
        <v>214</v>
      </c>
    </row>
    <row r="266" spans="1:29" ht="15" customHeight="1" x14ac:dyDescent="0.2">
      <c r="A266" s="394">
        <v>100032004</v>
      </c>
      <c r="B266" s="393">
        <v>44201</v>
      </c>
      <c r="C266" s="393">
        <v>1</v>
      </c>
      <c r="D266" s="393">
        <v>0</v>
      </c>
      <c r="E266" s="393" t="s">
        <v>261</v>
      </c>
      <c r="F266" s="393">
        <v>2014</v>
      </c>
      <c r="G266" s="393">
        <v>7</v>
      </c>
      <c r="H266" s="393">
        <v>3</v>
      </c>
      <c r="I266" s="393">
        <v>45</v>
      </c>
      <c r="J266" s="393">
        <v>37980</v>
      </c>
      <c r="K266" s="393">
        <v>9160</v>
      </c>
      <c r="L266" s="393">
        <v>77580</v>
      </c>
      <c r="M266" s="393" t="s">
        <v>301</v>
      </c>
      <c r="N266" s="393">
        <v>39.739443999999999</v>
      </c>
      <c r="O266" s="393">
        <v>-75.558055999999993</v>
      </c>
      <c r="P266" s="393">
        <v>7488</v>
      </c>
      <c r="Q266" s="393">
        <v>80</v>
      </c>
      <c r="R266" s="393">
        <v>8.3000000000000004E-2</v>
      </c>
      <c r="S266" s="393">
        <v>7.9000000000000001E-2</v>
      </c>
      <c r="T266" s="393">
        <v>7.0000000000000007E-2</v>
      </c>
      <c r="U266" s="393">
        <v>6.8000000000000005E-2</v>
      </c>
      <c r="V266" s="393">
        <v>2</v>
      </c>
      <c r="W266" s="393">
        <v>1</v>
      </c>
      <c r="X266" s="393">
        <v>0</v>
      </c>
      <c r="Y266" s="393" t="s">
        <v>263</v>
      </c>
      <c r="Z266" s="393">
        <v>47</v>
      </c>
      <c r="AA266" s="393">
        <v>294</v>
      </c>
      <c r="AB266" s="393">
        <v>171</v>
      </c>
      <c r="AC266" s="393">
        <v>214</v>
      </c>
    </row>
    <row r="267" spans="1:29" ht="15" customHeight="1" x14ac:dyDescent="0.2">
      <c r="A267" s="394">
        <v>100032004</v>
      </c>
      <c r="B267" s="393">
        <v>44201</v>
      </c>
      <c r="C267" s="393">
        <v>1</v>
      </c>
      <c r="D267" s="393">
        <v>0</v>
      </c>
      <c r="E267" s="393" t="s">
        <v>261</v>
      </c>
      <c r="F267" s="393">
        <v>2015</v>
      </c>
      <c r="G267" s="393">
        <v>7</v>
      </c>
      <c r="H267" s="393">
        <v>3</v>
      </c>
      <c r="I267" s="393">
        <v>45</v>
      </c>
      <c r="J267" s="393">
        <v>37980</v>
      </c>
      <c r="K267" s="393">
        <v>9160</v>
      </c>
      <c r="L267" s="393">
        <v>77580</v>
      </c>
      <c r="M267" s="393" t="s">
        <v>301</v>
      </c>
      <c r="N267" s="393">
        <v>39.739443999999999</v>
      </c>
      <c r="O267" s="393">
        <v>-75.558055999999993</v>
      </c>
      <c r="P267" s="393">
        <v>7722</v>
      </c>
      <c r="Q267" s="393">
        <v>86</v>
      </c>
      <c r="R267" s="393">
        <v>8.8999999999999996E-2</v>
      </c>
      <c r="S267" s="393">
        <v>8.3000000000000004E-2</v>
      </c>
      <c r="T267" s="393">
        <v>7.1999999999999995E-2</v>
      </c>
      <c r="U267" s="393">
        <v>7.1999999999999995E-2</v>
      </c>
      <c r="V267" s="393">
        <v>2</v>
      </c>
      <c r="W267" s="393">
        <v>1</v>
      </c>
      <c r="X267" s="393">
        <v>0</v>
      </c>
      <c r="Y267" s="393" t="s">
        <v>263</v>
      </c>
      <c r="Z267" s="393">
        <v>47</v>
      </c>
      <c r="AA267" s="393">
        <v>294</v>
      </c>
      <c r="AB267" s="393">
        <v>183</v>
      </c>
      <c r="AC267" s="393">
        <v>214</v>
      </c>
    </row>
    <row r="268" spans="1:29" ht="15" customHeight="1" x14ac:dyDescent="0.2">
      <c r="A268" s="394">
        <v>100032004</v>
      </c>
      <c r="B268" s="393">
        <v>44201</v>
      </c>
      <c r="C268" s="393">
        <v>1</v>
      </c>
      <c r="D268" s="393">
        <v>0</v>
      </c>
      <c r="E268" s="393" t="s">
        <v>261</v>
      </c>
      <c r="F268" s="393">
        <v>2016</v>
      </c>
      <c r="G268" s="393">
        <v>7</v>
      </c>
      <c r="H268" s="393">
        <v>3</v>
      </c>
      <c r="I268" s="393">
        <v>45</v>
      </c>
      <c r="J268" s="393">
        <v>37980</v>
      </c>
      <c r="K268" s="393">
        <v>9160</v>
      </c>
      <c r="L268" s="393">
        <v>77580</v>
      </c>
      <c r="M268" s="393" t="s">
        <v>301</v>
      </c>
      <c r="N268" s="393">
        <v>39.739443999999999</v>
      </c>
      <c r="O268" s="393">
        <v>-75.558055999999993</v>
      </c>
      <c r="P268" s="393">
        <v>8649</v>
      </c>
      <c r="Q268" s="393">
        <v>97</v>
      </c>
      <c r="R268" s="393">
        <v>8.4000000000000005E-2</v>
      </c>
      <c r="S268" s="393">
        <v>7.9000000000000001E-2</v>
      </c>
      <c r="T268" s="393">
        <v>7.5999999999999998E-2</v>
      </c>
      <c r="U268" s="393">
        <v>7.2999999999999995E-2</v>
      </c>
      <c r="V268" s="393">
        <v>3</v>
      </c>
      <c r="W268" s="393">
        <v>1</v>
      </c>
      <c r="X268" s="393">
        <v>0</v>
      </c>
      <c r="Y268" s="393" t="s">
        <v>263</v>
      </c>
      <c r="Z268" s="393">
        <v>47</v>
      </c>
      <c r="AA268" s="393">
        <v>294</v>
      </c>
      <c r="AB268" s="393">
        <v>208</v>
      </c>
      <c r="AC268" s="393">
        <v>214</v>
      </c>
    </row>
    <row r="269" spans="1:29" ht="15" customHeight="1" x14ac:dyDescent="0.2">
      <c r="A269" s="394">
        <v>100032004</v>
      </c>
      <c r="B269" s="393">
        <v>44201</v>
      </c>
      <c r="C269" s="393">
        <v>1</v>
      </c>
      <c r="D269" s="393">
        <v>0</v>
      </c>
      <c r="E269" s="393" t="s">
        <v>261</v>
      </c>
      <c r="F269" s="393">
        <v>2017</v>
      </c>
      <c r="G269" s="393">
        <v>7</v>
      </c>
      <c r="H269" s="393">
        <v>3</v>
      </c>
      <c r="I269" s="393">
        <v>45</v>
      </c>
      <c r="J269" s="393">
        <v>37980</v>
      </c>
      <c r="K269" s="393">
        <v>9160</v>
      </c>
      <c r="L269" s="393">
        <v>77580</v>
      </c>
      <c r="M269" s="393" t="s">
        <v>301</v>
      </c>
      <c r="N269" s="393">
        <v>39.739443999999999</v>
      </c>
      <c r="O269" s="393">
        <v>-75.558055999999993</v>
      </c>
      <c r="P269" s="393">
        <v>8731</v>
      </c>
      <c r="Q269" s="393">
        <v>100</v>
      </c>
      <c r="R269" s="393">
        <v>8.4000000000000005E-2</v>
      </c>
      <c r="S269" s="393">
        <v>7.0999999999999994E-2</v>
      </c>
      <c r="T269" s="393">
        <v>7.0999999999999994E-2</v>
      </c>
      <c r="U269" s="393">
        <v>7.0999999999999994E-2</v>
      </c>
      <c r="V269" s="393">
        <v>1</v>
      </c>
      <c r="W269" s="393">
        <v>1</v>
      </c>
      <c r="X269" s="393">
        <v>0</v>
      </c>
      <c r="Y269" s="393" t="s">
        <v>263</v>
      </c>
      <c r="Z269" s="393">
        <v>47</v>
      </c>
      <c r="AA269" s="393">
        <v>294</v>
      </c>
      <c r="AB269" s="393">
        <v>365</v>
      </c>
      <c r="AC269" s="393">
        <v>365</v>
      </c>
    </row>
    <row r="270" spans="1:29" ht="15" customHeight="1" x14ac:dyDescent="0.2">
      <c r="A270" s="394">
        <v>100032004</v>
      </c>
      <c r="B270" s="393">
        <v>44201</v>
      </c>
      <c r="C270" s="393">
        <v>1</v>
      </c>
      <c r="D270" s="393">
        <v>0</v>
      </c>
      <c r="E270" s="393" t="s">
        <v>261</v>
      </c>
      <c r="F270" s="393">
        <v>2018</v>
      </c>
      <c r="G270" s="393">
        <v>7</v>
      </c>
      <c r="H270" s="393">
        <v>3</v>
      </c>
      <c r="I270" s="393">
        <v>45</v>
      </c>
      <c r="J270" s="393">
        <v>37980</v>
      </c>
      <c r="K270" s="393">
        <v>9160</v>
      </c>
      <c r="L270" s="393">
        <v>77580</v>
      </c>
      <c r="M270" s="393" t="s">
        <v>301</v>
      </c>
      <c r="N270" s="393">
        <v>39.739443999999999</v>
      </c>
      <c r="O270" s="393">
        <v>-75.558055999999993</v>
      </c>
      <c r="P270" s="393">
        <v>8312</v>
      </c>
      <c r="Q270" s="393">
        <v>94</v>
      </c>
      <c r="R270" s="393">
        <v>7.8E-2</v>
      </c>
      <c r="S270" s="393">
        <v>7.6999999999999999E-2</v>
      </c>
      <c r="T270" s="393">
        <v>7.1999999999999995E-2</v>
      </c>
      <c r="U270" s="393">
        <v>7.0999999999999994E-2</v>
      </c>
      <c r="V270" s="393">
        <v>2</v>
      </c>
      <c r="W270" s="393">
        <v>1</v>
      </c>
      <c r="X270" s="393">
        <v>0</v>
      </c>
      <c r="Z270" s="393">
        <v>47</v>
      </c>
      <c r="AA270" s="393">
        <v>294</v>
      </c>
      <c r="AB270" s="393">
        <v>342</v>
      </c>
      <c r="AC270" s="393">
        <v>365</v>
      </c>
    </row>
    <row r="271" spans="1:29" ht="15" customHeight="1" x14ac:dyDescent="0.2">
      <c r="A271" s="394">
        <v>420290100</v>
      </c>
      <c r="B271" s="393">
        <v>44201</v>
      </c>
      <c r="C271" s="393">
        <v>1</v>
      </c>
      <c r="D271" s="393">
        <v>0</v>
      </c>
      <c r="E271" s="393" t="s">
        <v>261</v>
      </c>
      <c r="F271" s="393">
        <v>2010</v>
      </c>
      <c r="G271" s="393">
        <v>7</v>
      </c>
      <c r="H271" s="393">
        <v>3</v>
      </c>
      <c r="I271" s="393">
        <v>45</v>
      </c>
      <c r="J271" s="393">
        <v>37980</v>
      </c>
      <c r="K271" s="393">
        <v>6160</v>
      </c>
      <c r="L271" s="393">
        <v>0</v>
      </c>
      <c r="M271" s="393" t="s">
        <v>302</v>
      </c>
      <c r="N271" s="393">
        <v>39.834460999999997</v>
      </c>
      <c r="O271" s="393">
        <v>-75.768242000000001</v>
      </c>
      <c r="P271" s="393">
        <v>4970</v>
      </c>
      <c r="Q271" s="393">
        <v>95</v>
      </c>
      <c r="R271" s="393">
        <v>8.5999999999999993E-2</v>
      </c>
      <c r="S271" s="393">
        <v>0.08</v>
      </c>
      <c r="T271" s="393">
        <v>7.8E-2</v>
      </c>
      <c r="U271" s="393">
        <v>7.6999999999999999E-2</v>
      </c>
      <c r="V271" s="393">
        <v>7</v>
      </c>
      <c r="W271" s="393">
        <v>1</v>
      </c>
      <c r="X271" s="393">
        <v>0</v>
      </c>
      <c r="Z271" s="393">
        <v>87</v>
      </c>
      <c r="AA271" s="393">
        <v>851</v>
      </c>
      <c r="AB271" s="393">
        <v>203</v>
      </c>
      <c r="AC271" s="393">
        <v>214</v>
      </c>
    </row>
    <row r="272" spans="1:29" ht="15" customHeight="1" x14ac:dyDescent="0.2">
      <c r="A272" s="394">
        <v>420290100</v>
      </c>
      <c r="B272" s="393">
        <v>44201</v>
      </c>
      <c r="C272" s="393">
        <v>1</v>
      </c>
      <c r="D272" s="393">
        <v>0</v>
      </c>
      <c r="E272" s="393" t="s">
        <v>261</v>
      </c>
      <c r="F272" s="393">
        <v>2011</v>
      </c>
      <c r="G272" s="393">
        <v>7</v>
      </c>
      <c r="H272" s="393">
        <v>3</v>
      </c>
      <c r="I272" s="393">
        <v>45</v>
      </c>
      <c r="J272" s="393">
        <v>37980</v>
      </c>
      <c r="K272" s="393">
        <v>6160</v>
      </c>
      <c r="L272" s="393">
        <v>0</v>
      </c>
      <c r="M272" s="393" t="s">
        <v>302</v>
      </c>
      <c r="N272" s="393">
        <v>39.834460999999997</v>
      </c>
      <c r="O272" s="393">
        <v>-75.768242000000001</v>
      </c>
      <c r="P272" s="393">
        <v>6970</v>
      </c>
      <c r="Q272" s="393">
        <v>98</v>
      </c>
      <c r="R272" s="393">
        <v>0.09</v>
      </c>
      <c r="S272" s="393">
        <v>8.6999999999999994E-2</v>
      </c>
      <c r="T272" s="393">
        <v>7.9000000000000001E-2</v>
      </c>
      <c r="U272" s="393">
        <v>7.9000000000000001E-2</v>
      </c>
      <c r="V272" s="393">
        <v>8</v>
      </c>
      <c r="W272" s="393">
        <v>1</v>
      </c>
      <c r="X272" s="393">
        <v>0</v>
      </c>
      <c r="Y272" s="393" t="s">
        <v>263</v>
      </c>
      <c r="Z272" s="393">
        <v>87</v>
      </c>
      <c r="AA272" s="393">
        <v>851</v>
      </c>
      <c r="AB272" s="393">
        <v>210</v>
      </c>
      <c r="AC272" s="393">
        <v>214</v>
      </c>
    </row>
    <row r="273" spans="1:29" ht="15" customHeight="1" x14ac:dyDescent="0.2">
      <c r="A273" s="394">
        <v>420290100</v>
      </c>
      <c r="B273" s="393">
        <v>44201</v>
      </c>
      <c r="C273" s="393">
        <v>1</v>
      </c>
      <c r="D273" s="393">
        <v>0</v>
      </c>
      <c r="E273" s="393" t="s">
        <v>261</v>
      </c>
      <c r="F273" s="393">
        <v>2012</v>
      </c>
      <c r="G273" s="393">
        <v>7</v>
      </c>
      <c r="H273" s="393">
        <v>3</v>
      </c>
      <c r="I273" s="393">
        <v>45</v>
      </c>
      <c r="J273" s="393">
        <v>37980</v>
      </c>
      <c r="K273" s="393">
        <v>6160</v>
      </c>
      <c r="L273" s="393">
        <v>0</v>
      </c>
      <c r="M273" s="393" t="s">
        <v>302</v>
      </c>
      <c r="N273" s="393">
        <v>39.834460999999997</v>
      </c>
      <c r="O273" s="393">
        <v>-75.768242000000001</v>
      </c>
      <c r="P273" s="393">
        <v>8477</v>
      </c>
      <c r="Q273" s="393">
        <v>93</v>
      </c>
      <c r="R273" s="393">
        <v>8.5999999999999993E-2</v>
      </c>
      <c r="S273" s="393">
        <v>8.5999999999999993E-2</v>
      </c>
      <c r="T273" s="393">
        <v>8.5999999999999993E-2</v>
      </c>
      <c r="U273" s="393">
        <v>8.1000000000000003E-2</v>
      </c>
      <c r="V273" s="393">
        <v>12</v>
      </c>
      <c r="W273" s="393">
        <v>1</v>
      </c>
      <c r="X273" s="393">
        <v>0</v>
      </c>
      <c r="Z273" s="393">
        <v>87</v>
      </c>
      <c r="AA273" s="393">
        <v>851</v>
      </c>
      <c r="AB273" s="393">
        <v>200</v>
      </c>
      <c r="AC273" s="393">
        <v>214</v>
      </c>
    </row>
    <row r="274" spans="1:29" ht="15" customHeight="1" x14ac:dyDescent="0.2">
      <c r="A274" s="394">
        <v>420290100</v>
      </c>
      <c r="B274" s="393">
        <v>44201</v>
      </c>
      <c r="C274" s="393">
        <v>1</v>
      </c>
      <c r="D274" s="393">
        <v>0</v>
      </c>
      <c r="E274" s="393" t="s">
        <v>261</v>
      </c>
      <c r="F274" s="393">
        <v>2013</v>
      </c>
      <c r="G274" s="393">
        <v>7</v>
      </c>
      <c r="H274" s="393">
        <v>3</v>
      </c>
      <c r="I274" s="393">
        <v>45</v>
      </c>
      <c r="J274" s="393">
        <v>37980</v>
      </c>
      <c r="K274" s="393">
        <v>6160</v>
      </c>
      <c r="L274" s="393">
        <v>0</v>
      </c>
      <c r="M274" s="393" t="s">
        <v>302</v>
      </c>
      <c r="N274" s="393">
        <v>39.834460999999997</v>
      </c>
      <c r="O274" s="393">
        <v>-75.768242000000001</v>
      </c>
      <c r="P274" s="393">
        <v>8632</v>
      </c>
      <c r="Q274" s="393">
        <v>100</v>
      </c>
      <c r="R274" s="393">
        <v>7.2999999999999995E-2</v>
      </c>
      <c r="S274" s="393">
        <v>7.0000000000000007E-2</v>
      </c>
      <c r="T274" s="393">
        <v>6.9000000000000006E-2</v>
      </c>
      <c r="U274" s="393">
        <v>6.8000000000000005E-2</v>
      </c>
      <c r="V274" s="393">
        <v>0</v>
      </c>
      <c r="W274" s="393">
        <v>1</v>
      </c>
      <c r="X274" s="393">
        <v>0</v>
      </c>
      <c r="Y274" s="393" t="s">
        <v>263</v>
      </c>
      <c r="Z274" s="393">
        <v>87</v>
      </c>
      <c r="AA274" s="393">
        <v>851</v>
      </c>
      <c r="AB274" s="393">
        <v>213</v>
      </c>
      <c r="AC274" s="393">
        <v>214</v>
      </c>
    </row>
    <row r="275" spans="1:29" ht="15" customHeight="1" x14ac:dyDescent="0.2">
      <c r="A275" s="394">
        <v>420290100</v>
      </c>
      <c r="B275" s="393">
        <v>44201</v>
      </c>
      <c r="C275" s="393">
        <v>1</v>
      </c>
      <c r="D275" s="393">
        <v>0</v>
      </c>
      <c r="E275" s="393" t="s">
        <v>261</v>
      </c>
      <c r="F275" s="393">
        <v>2014</v>
      </c>
      <c r="G275" s="393">
        <v>7</v>
      </c>
      <c r="H275" s="393">
        <v>3</v>
      </c>
      <c r="I275" s="393">
        <v>45</v>
      </c>
      <c r="J275" s="393">
        <v>37980</v>
      </c>
      <c r="K275" s="393">
        <v>6160</v>
      </c>
      <c r="L275" s="393">
        <v>0</v>
      </c>
      <c r="M275" s="393" t="s">
        <v>302</v>
      </c>
      <c r="N275" s="393">
        <v>39.834460999999997</v>
      </c>
      <c r="O275" s="393">
        <v>-75.768242000000001</v>
      </c>
      <c r="P275" s="393">
        <v>8420</v>
      </c>
      <c r="Q275" s="393">
        <v>93</v>
      </c>
      <c r="R275" s="393">
        <v>7.9000000000000001E-2</v>
      </c>
      <c r="S275" s="393">
        <v>7.3999999999999996E-2</v>
      </c>
      <c r="T275" s="393">
        <v>7.3999999999999996E-2</v>
      </c>
      <c r="U275" s="393">
        <v>7.0999999999999994E-2</v>
      </c>
      <c r="V275" s="393">
        <v>1</v>
      </c>
      <c r="W275" s="393">
        <v>1</v>
      </c>
      <c r="X275" s="393">
        <v>0</v>
      </c>
      <c r="Y275" s="393" t="s">
        <v>263</v>
      </c>
      <c r="Z275" s="393">
        <v>87</v>
      </c>
      <c r="AA275" s="393">
        <v>851</v>
      </c>
      <c r="AB275" s="393">
        <v>200</v>
      </c>
      <c r="AC275" s="393">
        <v>214</v>
      </c>
    </row>
    <row r="276" spans="1:29" ht="15" customHeight="1" x14ac:dyDescent="0.2">
      <c r="A276" s="394">
        <v>420290100</v>
      </c>
      <c r="B276" s="393">
        <v>44201</v>
      </c>
      <c r="C276" s="393">
        <v>1</v>
      </c>
      <c r="D276" s="393">
        <v>0</v>
      </c>
      <c r="E276" s="393" t="s">
        <v>261</v>
      </c>
      <c r="F276" s="393">
        <v>2015</v>
      </c>
      <c r="G276" s="393">
        <v>7</v>
      </c>
      <c r="H276" s="393">
        <v>3</v>
      </c>
      <c r="I276" s="393">
        <v>45</v>
      </c>
      <c r="J276" s="393">
        <v>37980</v>
      </c>
      <c r="K276" s="393">
        <v>6160</v>
      </c>
      <c r="L276" s="393">
        <v>0</v>
      </c>
      <c r="M276" s="393" t="s">
        <v>302</v>
      </c>
      <c r="N276" s="393">
        <v>39.834460999999997</v>
      </c>
      <c r="O276" s="393">
        <v>-75.768242000000001</v>
      </c>
      <c r="P276" s="393">
        <v>8307</v>
      </c>
      <c r="Q276" s="393">
        <v>97</v>
      </c>
      <c r="R276" s="393">
        <v>9.1999999999999998E-2</v>
      </c>
      <c r="S276" s="393">
        <v>7.6999999999999999E-2</v>
      </c>
      <c r="T276" s="393">
        <v>6.9000000000000006E-2</v>
      </c>
      <c r="U276" s="393">
        <v>6.8000000000000005E-2</v>
      </c>
      <c r="V276" s="393">
        <v>2</v>
      </c>
      <c r="W276" s="393">
        <v>1</v>
      </c>
      <c r="X276" s="393">
        <v>0</v>
      </c>
      <c r="Y276" s="393" t="s">
        <v>263</v>
      </c>
      <c r="Z276" s="393">
        <v>87</v>
      </c>
      <c r="AA276" s="393">
        <v>851</v>
      </c>
      <c r="AB276" s="393">
        <v>207</v>
      </c>
      <c r="AC276" s="393">
        <v>214</v>
      </c>
    </row>
    <row r="277" spans="1:29" ht="15" customHeight="1" x14ac:dyDescent="0.2">
      <c r="A277" s="394">
        <v>420290100</v>
      </c>
      <c r="B277" s="393">
        <v>44201</v>
      </c>
      <c r="C277" s="393">
        <v>1</v>
      </c>
      <c r="D277" s="393">
        <v>5</v>
      </c>
      <c r="E277" s="393" t="s">
        <v>261</v>
      </c>
      <c r="F277" s="393">
        <v>2016</v>
      </c>
      <c r="G277" s="393">
        <v>7</v>
      </c>
      <c r="H277" s="393">
        <v>3</v>
      </c>
      <c r="I277" s="393">
        <v>45</v>
      </c>
      <c r="J277" s="393">
        <v>37980</v>
      </c>
      <c r="K277" s="393">
        <v>6160</v>
      </c>
      <c r="L277" s="393">
        <v>0</v>
      </c>
      <c r="M277" s="393" t="s">
        <v>302</v>
      </c>
      <c r="N277" s="393">
        <v>39.834460999999997</v>
      </c>
      <c r="O277" s="393">
        <v>-75.768242000000001</v>
      </c>
      <c r="P277" s="393">
        <v>8530</v>
      </c>
      <c r="Q277" s="393">
        <v>95</v>
      </c>
      <c r="R277" s="393">
        <v>8.3000000000000004E-2</v>
      </c>
      <c r="S277" s="393">
        <v>8.1000000000000003E-2</v>
      </c>
      <c r="T277" s="393">
        <v>8.1000000000000003E-2</v>
      </c>
      <c r="U277" s="393">
        <v>0.08</v>
      </c>
      <c r="V277" s="393">
        <v>4</v>
      </c>
      <c r="W277" s="393">
        <v>1</v>
      </c>
      <c r="X277" s="393">
        <v>0</v>
      </c>
      <c r="Y277" s="393" t="s">
        <v>263</v>
      </c>
      <c r="Z277" s="393">
        <v>87</v>
      </c>
      <c r="AA277" s="393">
        <v>851</v>
      </c>
      <c r="AB277" s="393">
        <v>204</v>
      </c>
      <c r="AC277" s="393">
        <v>214</v>
      </c>
    </row>
    <row r="278" spans="1:29" ht="15" customHeight="1" x14ac:dyDescent="0.2">
      <c r="A278" s="394">
        <v>420290100</v>
      </c>
      <c r="B278" s="393">
        <v>44201</v>
      </c>
      <c r="C278" s="393">
        <v>1</v>
      </c>
      <c r="D278" s="393">
        <v>0</v>
      </c>
      <c r="E278" s="393" t="s">
        <v>261</v>
      </c>
      <c r="F278" s="393">
        <v>2017</v>
      </c>
      <c r="G278" s="393">
        <v>7</v>
      </c>
      <c r="H278" s="393">
        <v>3</v>
      </c>
      <c r="I278" s="393">
        <v>45</v>
      </c>
      <c r="J278" s="393">
        <v>37980</v>
      </c>
      <c r="K278" s="393">
        <v>6160</v>
      </c>
      <c r="L278" s="393">
        <v>0</v>
      </c>
      <c r="M278" s="393" t="s">
        <v>302</v>
      </c>
      <c r="N278" s="393">
        <v>39.834460999999997</v>
      </c>
      <c r="O278" s="393">
        <v>-75.768242000000001</v>
      </c>
      <c r="P278" s="393">
        <v>8042</v>
      </c>
      <c r="Q278" s="393">
        <v>88</v>
      </c>
      <c r="R278" s="393">
        <v>8.1000000000000003E-2</v>
      </c>
      <c r="S278" s="393">
        <v>7.9000000000000001E-2</v>
      </c>
      <c r="T278" s="393">
        <v>7.8E-2</v>
      </c>
      <c r="U278" s="393">
        <v>7.0999999999999994E-2</v>
      </c>
      <c r="V278" s="393">
        <v>3</v>
      </c>
      <c r="W278" s="393">
        <v>1</v>
      </c>
      <c r="X278" s="393">
        <v>0</v>
      </c>
      <c r="Y278" s="393" t="s">
        <v>263</v>
      </c>
      <c r="Z278" s="393">
        <v>87</v>
      </c>
      <c r="AA278" s="393">
        <v>851</v>
      </c>
      <c r="AB278" s="393">
        <v>216</v>
      </c>
      <c r="AC278" s="393">
        <v>245</v>
      </c>
    </row>
    <row r="279" spans="1:29" ht="15" customHeight="1" x14ac:dyDescent="0.2">
      <c r="A279" s="394">
        <v>420290100</v>
      </c>
      <c r="B279" s="393">
        <v>44201</v>
      </c>
      <c r="C279" s="393">
        <v>1</v>
      </c>
      <c r="D279" s="393">
        <v>0</v>
      </c>
      <c r="E279" s="393" t="s">
        <v>261</v>
      </c>
      <c r="F279" s="393">
        <v>2018</v>
      </c>
      <c r="G279" s="393">
        <v>7</v>
      </c>
      <c r="H279" s="393">
        <v>3</v>
      </c>
      <c r="I279" s="393">
        <v>45</v>
      </c>
      <c r="J279" s="393">
        <v>37980</v>
      </c>
      <c r="K279" s="393">
        <v>6160</v>
      </c>
      <c r="L279" s="393">
        <v>0</v>
      </c>
      <c r="M279" s="393" t="s">
        <v>302</v>
      </c>
      <c r="N279" s="393">
        <v>39.834460999999997</v>
      </c>
      <c r="O279" s="393">
        <v>-75.768242000000001</v>
      </c>
      <c r="P279" s="393">
        <v>8268</v>
      </c>
      <c r="Q279" s="393">
        <v>93</v>
      </c>
      <c r="R279" s="393">
        <v>7.3999999999999996E-2</v>
      </c>
      <c r="S279" s="393">
        <v>7.0000000000000007E-2</v>
      </c>
      <c r="T279" s="393">
        <v>6.9000000000000006E-2</v>
      </c>
      <c r="U279" s="393">
        <v>6.5000000000000002E-2</v>
      </c>
      <c r="V279" s="393">
        <v>0</v>
      </c>
      <c r="W279" s="393">
        <v>1</v>
      </c>
      <c r="X279" s="393">
        <v>0</v>
      </c>
      <c r="Z279" s="393">
        <v>87</v>
      </c>
      <c r="AA279" s="393">
        <v>851</v>
      </c>
      <c r="AB279" s="393">
        <v>227</v>
      </c>
      <c r="AC279" s="393">
        <v>245</v>
      </c>
    </row>
    <row r="280" spans="1:29" ht="15" customHeight="1" x14ac:dyDescent="0.2">
      <c r="A280" s="394">
        <v>340030006</v>
      </c>
      <c r="B280" s="393">
        <v>44201</v>
      </c>
      <c r="C280" s="393">
        <v>1</v>
      </c>
      <c r="D280" s="393">
        <v>0</v>
      </c>
      <c r="E280" s="393" t="s">
        <v>261</v>
      </c>
      <c r="F280" s="393">
        <v>2010</v>
      </c>
      <c r="G280" s="393">
        <v>7</v>
      </c>
      <c r="H280" s="393">
        <v>2</v>
      </c>
      <c r="I280" s="393">
        <v>43</v>
      </c>
      <c r="J280" s="393">
        <v>35620</v>
      </c>
      <c r="K280" s="393">
        <v>5601</v>
      </c>
      <c r="L280" s="393">
        <v>40020</v>
      </c>
      <c r="M280" s="393" t="s">
        <v>303</v>
      </c>
      <c r="N280" s="393">
        <v>40.870435999999998</v>
      </c>
      <c r="O280" s="393">
        <v>-73.991994000000005</v>
      </c>
      <c r="P280" s="393">
        <v>8715</v>
      </c>
      <c r="Q280" s="393">
        <v>100</v>
      </c>
      <c r="R280" s="393">
        <v>8.5000000000000006E-2</v>
      </c>
      <c r="S280" s="393">
        <v>8.3000000000000004E-2</v>
      </c>
      <c r="T280" s="393">
        <v>7.6999999999999999E-2</v>
      </c>
      <c r="U280" s="393">
        <v>7.5999999999999998E-2</v>
      </c>
      <c r="V280" s="393">
        <v>5</v>
      </c>
      <c r="W280" s="393">
        <v>1</v>
      </c>
      <c r="X280" s="393">
        <v>0</v>
      </c>
      <c r="Z280" s="393">
        <v>47</v>
      </c>
      <c r="AA280" s="393">
        <v>764</v>
      </c>
      <c r="AB280" s="393">
        <v>214</v>
      </c>
      <c r="AC280" s="393">
        <v>214</v>
      </c>
    </row>
    <row r="281" spans="1:29" ht="15" customHeight="1" x14ac:dyDescent="0.2">
      <c r="A281" s="394">
        <v>340030006</v>
      </c>
      <c r="B281" s="393">
        <v>44201</v>
      </c>
      <c r="C281" s="393">
        <v>1</v>
      </c>
      <c r="D281" s="393">
        <v>0</v>
      </c>
      <c r="E281" s="393" t="s">
        <v>261</v>
      </c>
      <c r="F281" s="393">
        <v>2011</v>
      </c>
      <c r="G281" s="393">
        <v>7</v>
      </c>
      <c r="H281" s="393">
        <v>2</v>
      </c>
      <c r="I281" s="393">
        <v>43</v>
      </c>
      <c r="J281" s="393">
        <v>35620</v>
      </c>
      <c r="K281" s="393">
        <v>5601</v>
      </c>
      <c r="L281" s="393">
        <v>40020</v>
      </c>
      <c r="M281" s="393" t="s">
        <v>303</v>
      </c>
      <c r="N281" s="393">
        <v>40.870435999999998</v>
      </c>
      <c r="O281" s="393">
        <v>-73.991994000000005</v>
      </c>
      <c r="P281" s="393">
        <v>7161</v>
      </c>
      <c r="Q281" s="393">
        <v>97</v>
      </c>
      <c r="R281" s="393">
        <v>9.5000000000000001E-2</v>
      </c>
      <c r="S281" s="393">
        <v>8.6999999999999994E-2</v>
      </c>
      <c r="T281" s="393">
        <v>8.6999999999999994E-2</v>
      </c>
      <c r="U281" s="393">
        <v>8.2000000000000003E-2</v>
      </c>
      <c r="V281" s="393">
        <v>10</v>
      </c>
      <c r="W281" s="393">
        <v>1</v>
      </c>
      <c r="X281" s="393">
        <v>0</v>
      </c>
      <c r="Z281" s="393">
        <v>47</v>
      </c>
      <c r="AA281" s="393">
        <v>764</v>
      </c>
      <c r="AB281" s="393">
        <v>208</v>
      </c>
      <c r="AC281" s="393">
        <v>214</v>
      </c>
    </row>
    <row r="282" spans="1:29" ht="15" customHeight="1" x14ac:dyDescent="0.2">
      <c r="A282" s="394">
        <v>340030006</v>
      </c>
      <c r="B282" s="393">
        <v>44201</v>
      </c>
      <c r="C282" s="393">
        <v>1</v>
      </c>
      <c r="D282" s="393">
        <v>0</v>
      </c>
      <c r="E282" s="393" t="s">
        <v>261</v>
      </c>
      <c r="F282" s="393">
        <v>2012</v>
      </c>
      <c r="G282" s="393">
        <v>7</v>
      </c>
      <c r="H282" s="393">
        <v>2</v>
      </c>
      <c r="I282" s="393">
        <v>43</v>
      </c>
      <c r="J282" s="393">
        <v>35620</v>
      </c>
      <c r="K282" s="393">
        <v>5601</v>
      </c>
      <c r="L282" s="393">
        <v>40020</v>
      </c>
      <c r="M282" s="393" t="s">
        <v>303</v>
      </c>
      <c r="N282" s="393">
        <v>40.870435999999998</v>
      </c>
      <c r="O282" s="393">
        <v>-73.991994000000005</v>
      </c>
      <c r="P282" s="393">
        <v>4770</v>
      </c>
      <c r="Q282" s="393">
        <v>59</v>
      </c>
      <c r="R282" s="393">
        <v>0.08</v>
      </c>
      <c r="S282" s="393">
        <v>7.9000000000000001E-2</v>
      </c>
      <c r="T282" s="393">
        <v>7.8E-2</v>
      </c>
      <c r="U282" s="393">
        <v>7.5999999999999998E-2</v>
      </c>
      <c r="V282" s="393">
        <v>4</v>
      </c>
      <c r="W282" s="393">
        <v>1</v>
      </c>
      <c r="X282" s="393">
        <v>0</v>
      </c>
      <c r="Y282" s="393" t="s">
        <v>269</v>
      </c>
      <c r="Z282" s="393">
        <v>47</v>
      </c>
      <c r="AA282" s="393">
        <v>764</v>
      </c>
      <c r="AB282" s="393">
        <v>127</v>
      </c>
      <c r="AC282" s="393">
        <v>214</v>
      </c>
    </row>
    <row r="283" spans="1:29" ht="15" customHeight="1" x14ac:dyDescent="0.2">
      <c r="A283" s="394">
        <v>340030006</v>
      </c>
      <c r="B283" s="393">
        <v>44201</v>
      </c>
      <c r="C283" s="393">
        <v>1</v>
      </c>
      <c r="D283" s="393">
        <v>0</v>
      </c>
      <c r="E283" s="393" t="s">
        <v>261</v>
      </c>
      <c r="F283" s="393">
        <v>2013</v>
      </c>
      <c r="G283" s="393">
        <v>7</v>
      </c>
      <c r="H283" s="393">
        <v>2</v>
      </c>
      <c r="I283" s="393">
        <v>43</v>
      </c>
      <c r="J283" s="393">
        <v>35620</v>
      </c>
      <c r="K283" s="393">
        <v>5601</v>
      </c>
      <c r="L283" s="393">
        <v>40020</v>
      </c>
      <c r="M283" s="393" t="s">
        <v>303</v>
      </c>
      <c r="N283" s="393">
        <v>40.870435999999998</v>
      </c>
      <c r="O283" s="393">
        <v>-73.991994000000005</v>
      </c>
      <c r="P283" s="393">
        <v>5826</v>
      </c>
      <c r="Q283" s="393">
        <v>99</v>
      </c>
      <c r="R283" s="393">
        <v>7.5999999999999998E-2</v>
      </c>
      <c r="S283" s="393">
        <v>7.4999999999999997E-2</v>
      </c>
      <c r="T283" s="393">
        <v>7.3999999999999996E-2</v>
      </c>
      <c r="U283" s="393">
        <v>7.3999999999999996E-2</v>
      </c>
      <c r="V283" s="393">
        <v>1</v>
      </c>
      <c r="W283" s="393">
        <v>1</v>
      </c>
      <c r="X283" s="393">
        <v>0</v>
      </c>
      <c r="Y283" s="393" t="s">
        <v>263</v>
      </c>
      <c r="Z283" s="393">
        <v>47</v>
      </c>
      <c r="AA283" s="393">
        <v>764</v>
      </c>
      <c r="AB283" s="393">
        <v>211</v>
      </c>
      <c r="AC283" s="393">
        <v>214</v>
      </c>
    </row>
    <row r="284" spans="1:29" ht="15" customHeight="1" x14ac:dyDescent="0.2">
      <c r="A284" s="394">
        <v>340030006</v>
      </c>
      <c r="B284" s="393">
        <v>44201</v>
      </c>
      <c r="C284" s="393">
        <v>1</v>
      </c>
      <c r="D284" s="393">
        <v>0</v>
      </c>
      <c r="E284" s="393" t="s">
        <v>261</v>
      </c>
      <c r="F284" s="393">
        <v>2014</v>
      </c>
      <c r="G284" s="393">
        <v>7</v>
      </c>
      <c r="H284" s="393">
        <v>2</v>
      </c>
      <c r="I284" s="393">
        <v>43</v>
      </c>
      <c r="J284" s="393">
        <v>35620</v>
      </c>
      <c r="K284" s="393">
        <v>5601</v>
      </c>
      <c r="L284" s="393">
        <v>40020</v>
      </c>
      <c r="M284" s="393" t="s">
        <v>303</v>
      </c>
      <c r="N284" s="393">
        <v>40.870435999999998</v>
      </c>
      <c r="O284" s="393">
        <v>-73.991994000000005</v>
      </c>
      <c r="P284" s="393">
        <v>5551</v>
      </c>
      <c r="Q284" s="393">
        <v>96</v>
      </c>
      <c r="R284" s="393">
        <v>0.08</v>
      </c>
      <c r="S284" s="393">
        <v>7.4999999999999997E-2</v>
      </c>
      <c r="T284" s="393">
        <v>7.2999999999999995E-2</v>
      </c>
      <c r="U284" s="393">
        <v>6.9000000000000006E-2</v>
      </c>
      <c r="V284" s="393">
        <v>1</v>
      </c>
      <c r="W284" s="393">
        <v>1</v>
      </c>
      <c r="X284" s="393">
        <v>0</v>
      </c>
      <c r="Y284" s="393" t="s">
        <v>263</v>
      </c>
      <c r="Z284" s="393">
        <v>47</v>
      </c>
      <c r="AA284" s="393">
        <v>764</v>
      </c>
      <c r="AB284" s="393">
        <v>205</v>
      </c>
      <c r="AC284" s="393">
        <v>214</v>
      </c>
    </row>
    <row r="285" spans="1:29" ht="15" customHeight="1" x14ac:dyDescent="0.2">
      <c r="A285" s="394">
        <v>340030006</v>
      </c>
      <c r="B285" s="393">
        <v>44201</v>
      </c>
      <c r="C285" s="393">
        <v>1</v>
      </c>
      <c r="D285" s="393">
        <v>5</v>
      </c>
      <c r="E285" s="393" t="s">
        <v>261</v>
      </c>
      <c r="F285" s="393">
        <v>2015</v>
      </c>
      <c r="G285" s="393">
        <v>7</v>
      </c>
      <c r="H285" s="393">
        <v>2</v>
      </c>
      <c r="I285" s="393">
        <v>43</v>
      </c>
      <c r="J285" s="393">
        <v>35620</v>
      </c>
      <c r="K285" s="393">
        <v>5601</v>
      </c>
      <c r="L285" s="393">
        <v>40020</v>
      </c>
      <c r="M285" s="393" t="s">
        <v>303</v>
      </c>
      <c r="N285" s="393">
        <v>40.870435999999998</v>
      </c>
      <c r="O285" s="393">
        <v>-73.991994000000005</v>
      </c>
      <c r="P285" s="393">
        <v>5981</v>
      </c>
      <c r="Q285" s="393">
        <v>97</v>
      </c>
      <c r="R285" s="393">
        <v>0.08</v>
      </c>
      <c r="S285" s="393">
        <v>7.9000000000000001E-2</v>
      </c>
      <c r="T285" s="393">
        <v>7.6999999999999999E-2</v>
      </c>
      <c r="U285" s="393">
        <v>7.5999999999999998E-2</v>
      </c>
      <c r="V285" s="393">
        <v>5</v>
      </c>
      <c r="W285" s="393">
        <v>1</v>
      </c>
      <c r="X285" s="393">
        <v>0</v>
      </c>
      <c r="Y285" s="393" t="s">
        <v>263</v>
      </c>
      <c r="Z285" s="393">
        <v>47</v>
      </c>
      <c r="AA285" s="393">
        <v>764</v>
      </c>
      <c r="AB285" s="393">
        <v>208</v>
      </c>
      <c r="AC285" s="393">
        <v>214</v>
      </c>
    </row>
    <row r="286" spans="1:29" ht="15" customHeight="1" x14ac:dyDescent="0.2">
      <c r="A286" s="394">
        <v>340030006</v>
      </c>
      <c r="B286" s="393">
        <v>44201</v>
      </c>
      <c r="C286" s="393">
        <v>1</v>
      </c>
      <c r="D286" s="393">
        <v>5</v>
      </c>
      <c r="E286" s="393" t="s">
        <v>261</v>
      </c>
      <c r="F286" s="393">
        <v>2016</v>
      </c>
      <c r="G286" s="393">
        <v>7</v>
      </c>
      <c r="H286" s="393">
        <v>2</v>
      </c>
      <c r="I286" s="393">
        <v>43</v>
      </c>
      <c r="J286" s="393">
        <v>35620</v>
      </c>
      <c r="K286" s="393">
        <v>5601</v>
      </c>
      <c r="L286" s="393">
        <v>40020</v>
      </c>
      <c r="M286" s="393" t="s">
        <v>303</v>
      </c>
      <c r="N286" s="393">
        <v>40.870435999999998</v>
      </c>
      <c r="O286" s="393">
        <v>-73.991994000000005</v>
      </c>
      <c r="P286" s="393">
        <v>5641</v>
      </c>
      <c r="Q286" s="393">
        <v>99</v>
      </c>
      <c r="R286" s="393">
        <v>7.6999999999999999E-2</v>
      </c>
      <c r="S286" s="393">
        <v>7.4999999999999997E-2</v>
      </c>
      <c r="T286" s="393">
        <v>7.3999999999999996E-2</v>
      </c>
      <c r="U286" s="393">
        <v>7.2999999999999995E-2</v>
      </c>
      <c r="V286" s="393">
        <v>1</v>
      </c>
      <c r="W286" s="393">
        <v>1</v>
      </c>
      <c r="X286" s="393">
        <v>0</v>
      </c>
      <c r="Y286" s="393" t="s">
        <v>263</v>
      </c>
      <c r="Z286" s="393">
        <v>47</v>
      </c>
      <c r="AA286" s="393">
        <v>764</v>
      </c>
      <c r="AB286" s="393">
        <v>212</v>
      </c>
      <c r="AC286" s="393">
        <v>214</v>
      </c>
    </row>
    <row r="287" spans="1:29" ht="15" customHeight="1" x14ac:dyDescent="0.2">
      <c r="A287" s="394">
        <v>340030006</v>
      </c>
      <c r="B287" s="393">
        <v>44201</v>
      </c>
      <c r="C287" s="393">
        <v>1</v>
      </c>
      <c r="D287" s="393">
        <v>0</v>
      </c>
      <c r="E287" s="393" t="s">
        <v>261</v>
      </c>
      <c r="F287" s="393">
        <v>2017</v>
      </c>
      <c r="G287" s="393">
        <v>7</v>
      </c>
      <c r="H287" s="393">
        <v>2</v>
      </c>
      <c r="I287" s="393">
        <v>43</v>
      </c>
      <c r="J287" s="393">
        <v>35620</v>
      </c>
      <c r="K287" s="393">
        <v>5601</v>
      </c>
      <c r="L287" s="393">
        <v>40020</v>
      </c>
      <c r="M287" s="393" t="s">
        <v>303</v>
      </c>
      <c r="N287" s="393">
        <v>40.870435999999998</v>
      </c>
      <c r="O287" s="393">
        <v>-73.991994000000005</v>
      </c>
      <c r="P287" s="393">
        <v>6282</v>
      </c>
      <c r="Q287" s="393">
        <v>98</v>
      </c>
      <c r="R287" s="393">
        <v>8.2000000000000003E-2</v>
      </c>
      <c r="S287" s="393">
        <v>7.9000000000000001E-2</v>
      </c>
      <c r="T287" s="393">
        <v>7.3999999999999996E-2</v>
      </c>
      <c r="U287" s="393">
        <v>7.3999999999999996E-2</v>
      </c>
      <c r="V287" s="393">
        <v>2</v>
      </c>
      <c r="W287" s="393">
        <v>1</v>
      </c>
      <c r="X287" s="393">
        <v>0</v>
      </c>
      <c r="Y287" s="393" t="s">
        <v>263</v>
      </c>
      <c r="Z287" s="393">
        <v>47</v>
      </c>
      <c r="AA287" s="393">
        <v>764</v>
      </c>
      <c r="AB287" s="393">
        <v>241</v>
      </c>
      <c r="AC287" s="393">
        <v>245</v>
      </c>
    </row>
    <row r="288" spans="1:29" ht="15" customHeight="1" x14ac:dyDescent="0.2">
      <c r="A288" s="394">
        <v>340030006</v>
      </c>
      <c r="B288" s="393">
        <v>44201</v>
      </c>
      <c r="C288" s="393">
        <v>1</v>
      </c>
      <c r="D288" s="393">
        <v>0</v>
      </c>
      <c r="E288" s="393" t="s">
        <v>261</v>
      </c>
      <c r="F288" s="393">
        <v>2018</v>
      </c>
      <c r="G288" s="393">
        <v>7</v>
      </c>
      <c r="H288" s="393">
        <v>2</v>
      </c>
      <c r="I288" s="393">
        <v>43</v>
      </c>
      <c r="J288" s="393">
        <v>35620</v>
      </c>
      <c r="K288" s="393">
        <v>5601</v>
      </c>
      <c r="L288" s="393">
        <v>40020</v>
      </c>
      <c r="M288" s="393" t="s">
        <v>303</v>
      </c>
      <c r="N288" s="393">
        <v>40.870435999999998</v>
      </c>
      <c r="O288" s="393">
        <v>-73.991994000000005</v>
      </c>
      <c r="P288" s="393">
        <v>5768</v>
      </c>
      <c r="Q288" s="393">
        <v>97</v>
      </c>
      <c r="R288" s="393">
        <v>9.0999999999999998E-2</v>
      </c>
      <c r="S288" s="393">
        <v>0.09</v>
      </c>
      <c r="T288" s="393">
        <v>8.1000000000000003E-2</v>
      </c>
      <c r="U288" s="393">
        <v>7.9000000000000001E-2</v>
      </c>
      <c r="V288" s="393">
        <v>8</v>
      </c>
      <c r="W288" s="393">
        <v>1</v>
      </c>
      <c r="X288" s="393">
        <v>0</v>
      </c>
      <c r="Z288" s="393">
        <v>47</v>
      </c>
      <c r="AA288" s="393">
        <v>764</v>
      </c>
      <c r="AB288" s="393">
        <v>237</v>
      </c>
      <c r="AC288" s="393">
        <v>245</v>
      </c>
    </row>
    <row r="289" spans="1:29" ht="15" customHeight="1" x14ac:dyDescent="0.2">
      <c r="A289" s="394">
        <v>360810124</v>
      </c>
      <c r="B289" s="393">
        <v>44201</v>
      </c>
      <c r="C289" s="393">
        <v>1</v>
      </c>
      <c r="D289" s="393">
        <v>0</v>
      </c>
      <c r="E289" s="393" t="s">
        <v>261</v>
      </c>
      <c r="F289" s="393">
        <v>2010</v>
      </c>
      <c r="G289" s="393">
        <v>7</v>
      </c>
      <c r="H289" s="393">
        <v>2</v>
      </c>
      <c r="I289" s="393">
        <v>43</v>
      </c>
      <c r="J289" s="393">
        <v>35620</v>
      </c>
      <c r="K289" s="393">
        <v>5601</v>
      </c>
      <c r="L289" s="393">
        <v>51000</v>
      </c>
      <c r="M289" s="393" t="s">
        <v>304</v>
      </c>
      <c r="N289" s="393">
        <v>40.736139999999999</v>
      </c>
      <c r="O289" s="393">
        <v>-73.821529999999996</v>
      </c>
      <c r="P289" s="393">
        <v>8253</v>
      </c>
      <c r="Q289" s="393">
        <v>91</v>
      </c>
      <c r="R289" s="393">
        <v>9.2999999999999999E-2</v>
      </c>
      <c r="S289" s="393">
        <v>9.1999999999999998E-2</v>
      </c>
      <c r="T289" s="393">
        <v>8.5999999999999993E-2</v>
      </c>
      <c r="U289" s="393">
        <v>7.5999999999999998E-2</v>
      </c>
      <c r="V289" s="393">
        <v>4</v>
      </c>
      <c r="W289" s="393">
        <v>1</v>
      </c>
      <c r="X289" s="393">
        <v>0</v>
      </c>
      <c r="Z289" s="393">
        <v>47</v>
      </c>
      <c r="AA289" s="393">
        <v>768</v>
      </c>
      <c r="AB289" s="393">
        <v>194</v>
      </c>
      <c r="AC289" s="393">
        <v>214</v>
      </c>
    </row>
    <row r="290" spans="1:29" ht="15" customHeight="1" x14ac:dyDescent="0.2">
      <c r="A290" s="394">
        <v>360810124</v>
      </c>
      <c r="B290" s="393">
        <v>44201</v>
      </c>
      <c r="C290" s="393">
        <v>1</v>
      </c>
      <c r="D290" s="393">
        <v>0</v>
      </c>
      <c r="E290" s="393" t="s">
        <v>261</v>
      </c>
      <c r="F290" s="393">
        <v>2011</v>
      </c>
      <c r="G290" s="393">
        <v>7</v>
      </c>
      <c r="H290" s="393">
        <v>2</v>
      </c>
      <c r="I290" s="393">
        <v>43</v>
      </c>
      <c r="J290" s="393">
        <v>35620</v>
      </c>
      <c r="K290" s="393">
        <v>5601</v>
      </c>
      <c r="L290" s="393">
        <v>51000</v>
      </c>
      <c r="M290" s="393" t="s">
        <v>304</v>
      </c>
      <c r="N290" s="393">
        <v>40.736139999999999</v>
      </c>
      <c r="O290" s="393">
        <v>-73.821529999999996</v>
      </c>
      <c r="P290" s="393">
        <v>8471</v>
      </c>
      <c r="Q290" s="393">
        <v>93</v>
      </c>
      <c r="R290" s="393">
        <v>9.6000000000000002E-2</v>
      </c>
      <c r="S290" s="393">
        <v>9.4E-2</v>
      </c>
      <c r="T290" s="393">
        <v>8.8999999999999996E-2</v>
      </c>
      <c r="U290" s="393">
        <v>8.4000000000000005E-2</v>
      </c>
      <c r="V290" s="393">
        <v>6</v>
      </c>
      <c r="W290" s="393">
        <v>1</v>
      </c>
      <c r="X290" s="393">
        <v>0</v>
      </c>
      <c r="Z290" s="393">
        <v>47</v>
      </c>
      <c r="AA290" s="393">
        <v>768</v>
      </c>
      <c r="AB290" s="393">
        <v>200</v>
      </c>
      <c r="AC290" s="393">
        <v>214</v>
      </c>
    </row>
    <row r="291" spans="1:29" ht="15" customHeight="1" x14ac:dyDescent="0.2">
      <c r="A291" s="394">
        <v>360810124</v>
      </c>
      <c r="B291" s="393">
        <v>44201</v>
      </c>
      <c r="C291" s="393">
        <v>1</v>
      </c>
      <c r="D291" s="393">
        <v>0</v>
      </c>
      <c r="E291" s="393" t="s">
        <v>261</v>
      </c>
      <c r="F291" s="393">
        <v>2012</v>
      </c>
      <c r="G291" s="393">
        <v>7</v>
      </c>
      <c r="H291" s="393">
        <v>2</v>
      </c>
      <c r="I291" s="393">
        <v>43</v>
      </c>
      <c r="J291" s="393">
        <v>35620</v>
      </c>
      <c r="K291" s="393">
        <v>5601</v>
      </c>
      <c r="L291" s="393">
        <v>51000</v>
      </c>
      <c r="M291" s="393" t="s">
        <v>304</v>
      </c>
      <c r="N291" s="393">
        <v>40.736139999999999</v>
      </c>
      <c r="O291" s="393">
        <v>-73.821529999999996</v>
      </c>
      <c r="P291" s="393">
        <v>8465</v>
      </c>
      <c r="Q291" s="393">
        <v>96</v>
      </c>
      <c r="R291" s="393">
        <v>8.3000000000000004E-2</v>
      </c>
      <c r="S291" s="393">
        <v>8.2000000000000003E-2</v>
      </c>
      <c r="T291" s="393">
        <v>8.2000000000000003E-2</v>
      </c>
      <c r="U291" s="393">
        <v>8.2000000000000003E-2</v>
      </c>
      <c r="V291" s="393">
        <v>8</v>
      </c>
      <c r="W291" s="393">
        <v>1</v>
      </c>
      <c r="X291" s="393">
        <v>0</v>
      </c>
      <c r="Y291" s="393" t="s">
        <v>263</v>
      </c>
      <c r="Z291" s="393">
        <v>47</v>
      </c>
      <c r="AA291" s="393">
        <v>768</v>
      </c>
      <c r="AB291" s="393">
        <v>205</v>
      </c>
      <c r="AC291" s="393">
        <v>214</v>
      </c>
    </row>
    <row r="292" spans="1:29" ht="15" customHeight="1" x14ac:dyDescent="0.2">
      <c r="A292" s="394">
        <v>360810124</v>
      </c>
      <c r="B292" s="393">
        <v>44201</v>
      </c>
      <c r="C292" s="393">
        <v>1</v>
      </c>
      <c r="D292" s="393">
        <v>0</v>
      </c>
      <c r="E292" s="393" t="s">
        <v>261</v>
      </c>
      <c r="F292" s="393">
        <v>2013</v>
      </c>
      <c r="G292" s="393">
        <v>7</v>
      </c>
      <c r="H292" s="393">
        <v>2</v>
      </c>
      <c r="I292" s="393">
        <v>43</v>
      </c>
      <c r="J292" s="393">
        <v>35620</v>
      </c>
      <c r="K292" s="393">
        <v>5601</v>
      </c>
      <c r="L292" s="393">
        <v>51000</v>
      </c>
      <c r="M292" s="393" t="s">
        <v>304</v>
      </c>
      <c r="N292" s="393">
        <v>40.736139999999999</v>
      </c>
      <c r="O292" s="393">
        <v>-73.821529999999996</v>
      </c>
      <c r="P292" s="393">
        <v>8389</v>
      </c>
      <c r="Q292" s="393">
        <v>94</v>
      </c>
      <c r="R292" s="393">
        <v>0.08</v>
      </c>
      <c r="S292" s="393">
        <v>7.9000000000000001E-2</v>
      </c>
      <c r="T292" s="393">
        <v>7.1999999999999995E-2</v>
      </c>
      <c r="U292" s="393">
        <v>7.0999999999999994E-2</v>
      </c>
      <c r="V292" s="393">
        <v>2</v>
      </c>
      <c r="W292" s="393">
        <v>1</v>
      </c>
      <c r="X292" s="393">
        <v>0</v>
      </c>
      <c r="Y292" s="393" t="s">
        <v>263</v>
      </c>
      <c r="Z292" s="393">
        <v>47</v>
      </c>
      <c r="AA292" s="393">
        <v>768</v>
      </c>
      <c r="AB292" s="393">
        <v>202</v>
      </c>
      <c r="AC292" s="393">
        <v>214</v>
      </c>
    </row>
    <row r="293" spans="1:29" ht="15" customHeight="1" x14ac:dyDescent="0.2">
      <c r="A293" s="394">
        <v>360810124</v>
      </c>
      <c r="B293" s="393">
        <v>44201</v>
      </c>
      <c r="C293" s="393">
        <v>1</v>
      </c>
      <c r="D293" s="393">
        <v>0</v>
      </c>
      <c r="E293" s="393" t="s">
        <v>261</v>
      </c>
      <c r="F293" s="393">
        <v>2014</v>
      </c>
      <c r="G293" s="393">
        <v>7</v>
      </c>
      <c r="H293" s="393">
        <v>2</v>
      </c>
      <c r="I293" s="393">
        <v>43</v>
      </c>
      <c r="J293" s="393">
        <v>35620</v>
      </c>
      <c r="K293" s="393">
        <v>5601</v>
      </c>
      <c r="L293" s="393">
        <v>51000</v>
      </c>
      <c r="M293" s="393" t="s">
        <v>304</v>
      </c>
      <c r="N293" s="393">
        <v>40.736139999999999</v>
      </c>
      <c r="O293" s="393">
        <v>-73.821529999999996</v>
      </c>
      <c r="P293" s="393">
        <v>8332</v>
      </c>
      <c r="Q293" s="393">
        <v>92</v>
      </c>
      <c r="R293" s="393">
        <v>7.6999999999999999E-2</v>
      </c>
      <c r="S293" s="393">
        <v>6.5000000000000002E-2</v>
      </c>
      <c r="T293" s="393">
        <v>6.4000000000000001E-2</v>
      </c>
      <c r="U293" s="393">
        <v>6.3E-2</v>
      </c>
      <c r="V293" s="393">
        <v>1</v>
      </c>
      <c r="W293" s="393">
        <v>1</v>
      </c>
      <c r="X293" s="393">
        <v>0</v>
      </c>
      <c r="Y293" s="393" t="s">
        <v>263</v>
      </c>
      <c r="Z293" s="393">
        <v>47</v>
      </c>
      <c r="AA293" s="393">
        <v>768</v>
      </c>
      <c r="AB293" s="393">
        <v>196</v>
      </c>
      <c r="AC293" s="393">
        <v>214</v>
      </c>
    </row>
    <row r="294" spans="1:29" ht="15" customHeight="1" x14ac:dyDescent="0.2">
      <c r="A294" s="394">
        <v>360810124</v>
      </c>
      <c r="B294" s="393">
        <v>44201</v>
      </c>
      <c r="C294" s="393">
        <v>1</v>
      </c>
      <c r="D294" s="393">
        <v>0</v>
      </c>
      <c r="E294" s="393" t="s">
        <v>261</v>
      </c>
      <c r="F294" s="393">
        <v>2015</v>
      </c>
      <c r="G294" s="393">
        <v>7</v>
      </c>
      <c r="H294" s="393">
        <v>2</v>
      </c>
      <c r="I294" s="393">
        <v>43</v>
      </c>
      <c r="J294" s="393">
        <v>35620</v>
      </c>
      <c r="K294" s="393">
        <v>5601</v>
      </c>
      <c r="L294" s="393">
        <v>51000</v>
      </c>
      <c r="M294" s="393" t="s">
        <v>304</v>
      </c>
      <c r="N294" s="393">
        <v>40.736139999999999</v>
      </c>
      <c r="O294" s="393">
        <v>-73.821529999999996</v>
      </c>
      <c r="P294" s="393">
        <v>8584</v>
      </c>
      <c r="Q294" s="393">
        <v>98</v>
      </c>
      <c r="R294" s="393">
        <v>8.1000000000000003E-2</v>
      </c>
      <c r="S294" s="393">
        <v>7.9000000000000001E-2</v>
      </c>
      <c r="T294" s="393">
        <v>7.5999999999999998E-2</v>
      </c>
      <c r="U294" s="393">
        <v>7.2999999999999995E-2</v>
      </c>
      <c r="V294" s="393">
        <v>3</v>
      </c>
      <c r="W294" s="393">
        <v>2</v>
      </c>
      <c r="X294" s="393">
        <v>0</v>
      </c>
      <c r="Y294" s="393" t="s">
        <v>263</v>
      </c>
      <c r="Z294" s="393">
        <v>0</v>
      </c>
      <c r="AA294" s="393">
        <v>768</v>
      </c>
      <c r="AB294" s="393">
        <v>209</v>
      </c>
      <c r="AC294" s="393">
        <v>214</v>
      </c>
    </row>
    <row r="295" spans="1:29" ht="15" customHeight="1" x14ac:dyDescent="0.2">
      <c r="A295" s="394">
        <v>360810124</v>
      </c>
      <c r="B295" s="393">
        <v>44201</v>
      </c>
      <c r="C295" s="393">
        <v>1</v>
      </c>
      <c r="D295" s="393">
        <v>0</v>
      </c>
      <c r="E295" s="393" t="s">
        <v>261</v>
      </c>
      <c r="F295" s="393">
        <v>2016</v>
      </c>
      <c r="G295" s="393">
        <v>7</v>
      </c>
      <c r="H295" s="393">
        <v>2</v>
      </c>
      <c r="I295" s="393">
        <v>43</v>
      </c>
      <c r="J295" s="393">
        <v>35620</v>
      </c>
      <c r="K295" s="393">
        <v>5601</v>
      </c>
      <c r="L295" s="393">
        <v>51000</v>
      </c>
      <c r="M295" s="393" t="s">
        <v>304</v>
      </c>
      <c r="N295" s="393">
        <v>40.736139999999999</v>
      </c>
      <c r="O295" s="393">
        <v>-73.821529999999996</v>
      </c>
      <c r="P295" s="393">
        <v>8603</v>
      </c>
      <c r="Q295" s="393">
        <v>98</v>
      </c>
      <c r="R295" s="393">
        <v>8.3000000000000004E-2</v>
      </c>
      <c r="S295" s="393">
        <v>8.2000000000000003E-2</v>
      </c>
      <c r="T295" s="393">
        <v>7.4999999999999997E-2</v>
      </c>
      <c r="U295" s="393">
        <v>7.0999999999999994E-2</v>
      </c>
      <c r="V295" s="393">
        <v>2</v>
      </c>
      <c r="W295" s="393">
        <v>1</v>
      </c>
      <c r="X295" s="393">
        <v>0</v>
      </c>
      <c r="Y295" s="393" t="s">
        <v>263</v>
      </c>
      <c r="Z295" s="393">
        <v>87</v>
      </c>
      <c r="AA295" s="393">
        <v>768</v>
      </c>
      <c r="AB295" s="393">
        <v>210</v>
      </c>
      <c r="AC295" s="393">
        <v>214</v>
      </c>
    </row>
    <row r="296" spans="1:29" ht="15" customHeight="1" x14ac:dyDescent="0.2">
      <c r="A296" s="394">
        <v>360810124</v>
      </c>
      <c r="B296" s="393">
        <v>44201</v>
      </c>
      <c r="C296" s="393">
        <v>1</v>
      </c>
      <c r="D296" s="393">
        <v>0</v>
      </c>
      <c r="E296" s="393" t="s">
        <v>261</v>
      </c>
      <c r="F296" s="393">
        <v>2017</v>
      </c>
      <c r="G296" s="393">
        <v>7</v>
      </c>
      <c r="H296" s="393">
        <v>2</v>
      </c>
      <c r="I296" s="393">
        <v>43</v>
      </c>
      <c r="J296" s="393">
        <v>35620</v>
      </c>
      <c r="K296" s="393">
        <v>5601</v>
      </c>
      <c r="L296" s="393">
        <v>51000</v>
      </c>
      <c r="M296" s="393" t="s">
        <v>304</v>
      </c>
      <c r="N296" s="393">
        <v>40.736139999999999</v>
      </c>
      <c r="O296" s="393">
        <v>-73.821529999999996</v>
      </c>
      <c r="P296" s="393">
        <v>8317</v>
      </c>
      <c r="Q296" s="393">
        <v>94</v>
      </c>
      <c r="R296" s="393">
        <v>8.5999999999999993E-2</v>
      </c>
      <c r="S296" s="393">
        <v>0.08</v>
      </c>
      <c r="T296" s="393">
        <v>7.9000000000000001E-2</v>
      </c>
      <c r="U296" s="393">
        <v>7.9000000000000001E-2</v>
      </c>
      <c r="V296" s="393">
        <v>4</v>
      </c>
      <c r="W296" s="393">
        <v>1</v>
      </c>
      <c r="X296" s="393">
        <v>0</v>
      </c>
      <c r="Y296" s="393" t="s">
        <v>263</v>
      </c>
      <c r="Z296" s="393">
        <v>87</v>
      </c>
      <c r="AA296" s="393">
        <v>768</v>
      </c>
      <c r="AB296" s="393">
        <v>344</v>
      </c>
      <c r="AC296" s="393">
        <v>365</v>
      </c>
    </row>
    <row r="297" spans="1:29" ht="15" customHeight="1" x14ac:dyDescent="0.2">
      <c r="A297" s="394">
        <v>360810124</v>
      </c>
      <c r="B297" s="393">
        <v>44201</v>
      </c>
      <c r="C297" s="393">
        <v>1</v>
      </c>
      <c r="D297" s="393">
        <v>0</v>
      </c>
      <c r="E297" s="393" t="s">
        <v>261</v>
      </c>
      <c r="F297" s="393">
        <v>2018</v>
      </c>
      <c r="G297" s="393">
        <v>7</v>
      </c>
      <c r="H297" s="393">
        <v>2</v>
      </c>
      <c r="I297" s="393">
        <v>43</v>
      </c>
      <c r="J297" s="393">
        <v>35620</v>
      </c>
      <c r="K297" s="393">
        <v>5601</v>
      </c>
      <c r="L297" s="393">
        <v>51000</v>
      </c>
      <c r="M297" s="393" t="s">
        <v>304</v>
      </c>
      <c r="N297" s="393">
        <v>40.736139999999999</v>
      </c>
      <c r="O297" s="393">
        <v>-73.821529999999996</v>
      </c>
      <c r="P297" s="393">
        <v>8631</v>
      </c>
      <c r="Q297" s="393">
        <v>98</v>
      </c>
      <c r="R297" s="393">
        <v>8.2000000000000003E-2</v>
      </c>
      <c r="S297" s="393">
        <v>0.08</v>
      </c>
      <c r="T297" s="393">
        <v>7.5999999999999998E-2</v>
      </c>
      <c r="U297" s="393">
        <v>7.2999999999999995E-2</v>
      </c>
      <c r="V297" s="393">
        <v>3</v>
      </c>
      <c r="W297" s="393">
        <v>1</v>
      </c>
      <c r="X297" s="393">
        <v>0</v>
      </c>
      <c r="Z297" s="393">
        <v>87</v>
      </c>
      <c r="AA297" s="393">
        <v>768</v>
      </c>
      <c r="AB297" s="393">
        <v>358</v>
      </c>
      <c r="AC297" s="393">
        <v>365</v>
      </c>
    </row>
    <row r="298" spans="1:29" ht="15" customHeight="1" x14ac:dyDescent="0.2">
      <c r="A298" s="394">
        <v>340315001</v>
      </c>
      <c r="B298" s="393">
        <v>44201</v>
      </c>
      <c r="C298" s="393">
        <v>1</v>
      </c>
      <c r="D298" s="393">
        <v>0</v>
      </c>
      <c r="E298" s="393" t="s">
        <v>261</v>
      </c>
      <c r="F298" s="393">
        <v>2010</v>
      </c>
      <c r="G298" s="393">
        <v>7</v>
      </c>
      <c r="H298" s="393">
        <v>2</v>
      </c>
      <c r="I298" s="393">
        <v>43</v>
      </c>
      <c r="J298" s="393">
        <v>35620</v>
      </c>
      <c r="K298" s="393">
        <v>5601</v>
      </c>
      <c r="L298" s="393">
        <v>76730</v>
      </c>
      <c r="M298" s="393" t="s">
        <v>305</v>
      </c>
      <c r="N298" s="393">
        <v>41.058616999999998</v>
      </c>
      <c r="O298" s="393">
        <v>-74.255544</v>
      </c>
      <c r="P298" s="393">
        <v>6257</v>
      </c>
      <c r="Q298" s="393">
        <v>99</v>
      </c>
      <c r="R298" s="393">
        <v>9.4E-2</v>
      </c>
      <c r="S298" s="393">
        <v>8.3000000000000004E-2</v>
      </c>
      <c r="T298" s="393">
        <v>7.6999999999999999E-2</v>
      </c>
      <c r="U298" s="393">
        <v>7.6999999999999999E-2</v>
      </c>
      <c r="V298" s="393">
        <v>4</v>
      </c>
      <c r="W298" s="393">
        <v>1</v>
      </c>
      <c r="X298" s="393">
        <v>0</v>
      </c>
      <c r="Z298" s="393">
        <v>56</v>
      </c>
      <c r="AA298" s="393">
        <v>764</v>
      </c>
      <c r="AB298" s="393">
        <v>211</v>
      </c>
      <c r="AC298" s="393">
        <v>214</v>
      </c>
    </row>
    <row r="299" spans="1:29" ht="15" customHeight="1" x14ac:dyDescent="0.2">
      <c r="A299" s="394">
        <v>340315001</v>
      </c>
      <c r="B299" s="393">
        <v>44201</v>
      </c>
      <c r="C299" s="393">
        <v>1</v>
      </c>
      <c r="D299" s="393">
        <v>0</v>
      </c>
      <c r="E299" s="393" t="s">
        <v>261</v>
      </c>
      <c r="F299" s="393">
        <v>2011</v>
      </c>
      <c r="G299" s="393">
        <v>7</v>
      </c>
      <c r="H299" s="393">
        <v>2</v>
      </c>
      <c r="I299" s="393">
        <v>43</v>
      </c>
      <c r="J299" s="393">
        <v>35620</v>
      </c>
      <c r="K299" s="393">
        <v>5601</v>
      </c>
      <c r="L299" s="393">
        <v>76730</v>
      </c>
      <c r="M299" s="393" t="s">
        <v>305</v>
      </c>
      <c r="N299" s="393">
        <v>41.058616999999998</v>
      </c>
      <c r="O299" s="393">
        <v>-74.255544</v>
      </c>
      <c r="P299" s="393">
        <v>6294</v>
      </c>
      <c r="Q299" s="393">
        <v>94</v>
      </c>
      <c r="R299" s="393">
        <v>8.1000000000000003E-2</v>
      </c>
      <c r="S299" s="393">
        <v>7.9000000000000001E-2</v>
      </c>
      <c r="T299" s="393">
        <v>7.5999999999999998E-2</v>
      </c>
      <c r="U299" s="393">
        <v>7.4999999999999997E-2</v>
      </c>
      <c r="V299" s="393">
        <v>3</v>
      </c>
      <c r="W299" s="393">
        <v>1</v>
      </c>
      <c r="X299" s="393">
        <v>0</v>
      </c>
      <c r="Z299" s="393">
        <v>56</v>
      </c>
      <c r="AA299" s="393">
        <v>764</v>
      </c>
      <c r="AB299" s="393">
        <v>202</v>
      </c>
      <c r="AC299" s="393">
        <v>214</v>
      </c>
    </row>
    <row r="300" spans="1:29" ht="15" customHeight="1" x14ac:dyDescent="0.2">
      <c r="A300" s="394">
        <v>340315001</v>
      </c>
      <c r="B300" s="393">
        <v>44201</v>
      </c>
      <c r="C300" s="393">
        <v>1</v>
      </c>
      <c r="D300" s="393">
        <v>0</v>
      </c>
      <c r="E300" s="393" t="s">
        <v>261</v>
      </c>
      <c r="F300" s="393">
        <v>2012</v>
      </c>
      <c r="G300" s="393">
        <v>7</v>
      </c>
      <c r="H300" s="393">
        <v>2</v>
      </c>
      <c r="I300" s="393">
        <v>43</v>
      </c>
      <c r="J300" s="393">
        <v>35620</v>
      </c>
      <c r="K300" s="393">
        <v>5601</v>
      </c>
      <c r="L300" s="393">
        <v>76730</v>
      </c>
      <c r="M300" s="393" t="s">
        <v>305</v>
      </c>
      <c r="N300" s="393">
        <v>41.058616999999998</v>
      </c>
      <c r="O300" s="393">
        <v>-74.255544</v>
      </c>
      <c r="P300" s="393">
        <v>6504</v>
      </c>
      <c r="Q300" s="393">
        <v>95</v>
      </c>
      <c r="R300" s="393">
        <v>8.6999999999999994E-2</v>
      </c>
      <c r="S300" s="393">
        <v>7.2999999999999995E-2</v>
      </c>
      <c r="T300" s="393">
        <v>7.2999999999999995E-2</v>
      </c>
      <c r="U300" s="393">
        <v>7.2999999999999995E-2</v>
      </c>
      <c r="V300" s="393">
        <v>1</v>
      </c>
      <c r="W300" s="393">
        <v>1</v>
      </c>
      <c r="X300" s="393">
        <v>0</v>
      </c>
      <c r="Y300" s="393" t="s">
        <v>263</v>
      </c>
      <c r="Z300" s="393">
        <v>56</v>
      </c>
      <c r="AA300" s="393">
        <v>764</v>
      </c>
      <c r="AB300" s="393">
        <v>203</v>
      </c>
      <c r="AC300" s="393">
        <v>214</v>
      </c>
    </row>
    <row r="301" spans="1:29" ht="15" customHeight="1" x14ac:dyDescent="0.2">
      <c r="A301" s="394">
        <v>340315001</v>
      </c>
      <c r="B301" s="393">
        <v>44201</v>
      </c>
      <c r="C301" s="393">
        <v>1</v>
      </c>
      <c r="D301" s="393">
        <v>0</v>
      </c>
      <c r="E301" s="393" t="s">
        <v>261</v>
      </c>
      <c r="F301" s="393">
        <v>2013</v>
      </c>
      <c r="G301" s="393">
        <v>7</v>
      </c>
      <c r="H301" s="393">
        <v>2</v>
      </c>
      <c r="I301" s="393">
        <v>43</v>
      </c>
      <c r="J301" s="393">
        <v>35620</v>
      </c>
      <c r="K301" s="393">
        <v>5601</v>
      </c>
      <c r="L301" s="393">
        <v>76730</v>
      </c>
      <c r="M301" s="393" t="s">
        <v>305</v>
      </c>
      <c r="N301" s="393">
        <v>41.058616999999998</v>
      </c>
      <c r="O301" s="393">
        <v>-74.255544</v>
      </c>
      <c r="P301" s="393">
        <v>5969</v>
      </c>
      <c r="Q301" s="393">
        <v>94</v>
      </c>
      <c r="R301" s="393">
        <v>7.6999999999999999E-2</v>
      </c>
      <c r="S301" s="393">
        <v>7.4999999999999997E-2</v>
      </c>
      <c r="T301" s="393">
        <v>7.0000000000000007E-2</v>
      </c>
      <c r="U301" s="393">
        <v>6.9000000000000006E-2</v>
      </c>
      <c r="V301" s="393">
        <v>1</v>
      </c>
      <c r="W301" s="393">
        <v>1</v>
      </c>
      <c r="X301" s="393">
        <v>0</v>
      </c>
      <c r="Y301" s="393" t="s">
        <v>263</v>
      </c>
      <c r="Z301" s="393">
        <v>56</v>
      </c>
      <c r="AA301" s="393">
        <v>764</v>
      </c>
      <c r="AB301" s="393">
        <v>201</v>
      </c>
      <c r="AC301" s="393">
        <v>214</v>
      </c>
    </row>
    <row r="302" spans="1:29" ht="15" customHeight="1" x14ac:dyDescent="0.2">
      <c r="A302" s="394">
        <v>340315001</v>
      </c>
      <c r="B302" s="393">
        <v>44201</v>
      </c>
      <c r="C302" s="393">
        <v>1</v>
      </c>
      <c r="D302" s="393">
        <v>0</v>
      </c>
      <c r="E302" s="393" t="s">
        <v>261</v>
      </c>
      <c r="F302" s="393">
        <v>2014</v>
      </c>
      <c r="G302" s="393">
        <v>7</v>
      </c>
      <c r="H302" s="393">
        <v>2</v>
      </c>
      <c r="I302" s="393">
        <v>43</v>
      </c>
      <c r="J302" s="393">
        <v>35620</v>
      </c>
      <c r="K302" s="393">
        <v>5601</v>
      </c>
      <c r="L302" s="393">
        <v>76730</v>
      </c>
      <c r="M302" s="393" t="s">
        <v>305</v>
      </c>
      <c r="N302" s="393">
        <v>41.058616999999998</v>
      </c>
      <c r="O302" s="393">
        <v>-74.255544</v>
      </c>
      <c r="P302" s="393">
        <v>5765</v>
      </c>
      <c r="Q302" s="393">
        <v>97</v>
      </c>
      <c r="R302" s="393">
        <v>6.9000000000000006E-2</v>
      </c>
      <c r="S302" s="393">
        <v>6.8000000000000005E-2</v>
      </c>
      <c r="T302" s="393">
        <v>6.7000000000000004E-2</v>
      </c>
      <c r="U302" s="393">
        <v>6.5000000000000002E-2</v>
      </c>
      <c r="V302" s="393">
        <v>0</v>
      </c>
      <c r="W302" s="393">
        <v>1</v>
      </c>
      <c r="X302" s="393">
        <v>0</v>
      </c>
      <c r="Y302" s="393" t="s">
        <v>263</v>
      </c>
      <c r="Z302" s="393">
        <v>56</v>
      </c>
      <c r="AA302" s="393">
        <v>764</v>
      </c>
      <c r="AB302" s="393">
        <v>208</v>
      </c>
      <c r="AC302" s="393">
        <v>214</v>
      </c>
    </row>
    <row r="303" spans="1:29" ht="15" customHeight="1" x14ac:dyDescent="0.2">
      <c r="A303" s="394">
        <v>340315001</v>
      </c>
      <c r="B303" s="393">
        <v>44201</v>
      </c>
      <c r="C303" s="393">
        <v>1</v>
      </c>
      <c r="D303" s="393">
        <v>5</v>
      </c>
      <c r="E303" s="393" t="s">
        <v>261</v>
      </c>
      <c r="F303" s="393">
        <v>2015</v>
      </c>
      <c r="G303" s="393">
        <v>7</v>
      </c>
      <c r="H303" s="393">
        <v>2</v>
      </c>
      <c r="I303" s="393">
        <v>43</v>
      </c>
      <c r="J303" s="393">
        <v>35620</v>
      </c>
      <c r="K303" s="393">
        <v>5601</v>
      </c>
      <c r="L303" s="393">
        <v>76730</v>
      </c>
      <c r="M303" s="393" t="s">
        <v>305</v>
      </c>
      <c r="N303" s="393">
        <v>41.058616999999998</v>
      </c>
      <c r="O303" s="393">
        <v>-74.255544</v>
      </c>
      <c r="P303" s="393">
        <v>5801</v>
      </c>
      <c r="Q303" s="393">
        <v>93</v>
      </c>
      <c r="R303" s="393">
        <v>8.4000000000000005E-2</v>
      </c>
      <c r="S303" s="393">
        <v>8.1000000000000003E-2</v>
      </c>
      <c r="T303" s="393">
        <v>7.4999999999999997E-2</v>
      </c>
      <c r="U303" s="393">
        <v>7.0999999999999994E-2</v>
      </c>
      <c r="V303" s="393">
        <v>2</v>
      </c>
      <c r="W303" s="393">
        <v>1</v>
      </c>
      <c r="X303" s="393">
        <v>0</v>
      </c>
      <c r="Y303" s="393" t="s">
        <v>263</v>
      </c>
      <c r="Z303" s="393">
        <v>56</v>
      </c>
      <c r="AA303" s="393">
        <v>764</v>
      </c>
      <c r="AB303" s="393">
        <v>200</v>
      </c>
      <c r="AC303" s="393">
        <v>214</v>
      </c>
    </row>
    <row r="304" spans="1:29" ht="15" customHeight="1" x14ac:dyDescent="0.2">
      <c r="A304" s="394">
        <v>340315001</v>
      </c>
      <c r="B304" s="393">
        <v>44201</v>
      </c>
      <c r="C304" s="393">
        <v>1</v>
      </c>
      <c r="D304" s="393">
        <v>5</v>
      </c>
      <c r="E304" s="393" t="s">
        <v>261</v>
      </c>
      <c r="F304" s="393">
        <v>2016</v>
      </c>
      <c r="G304" s="393">
        <v>7</v>
      </c>
      <c r="H304" s="393">
        <v>2</v>
      </c>
      <c r="I304" s="393">
        <v>43</v>
      </c>
      <c r="J304" s="393">
        <v>35620</v>
      </c>
      <c r="K304" s="393">
        <v>5601</v>
      </c>
      <c r="L304" s="393">
        <v>76730</v>
      </c>
      <c r="M304" s="393" t="s">
        <v>305</v>
      </c>
      <c r="N304" s="393">
        <v>41.058616999999998</v>
      </c>
      <c r="O304" s="393">
        <v>-74.255544</v>
      </c>
      <c r="P304" s="393">
        <v>5484</v>
      </c>
      <c r="Q304" s="393">
        <v>95</v>
      </c>
      <c r="R304" s="393">
        <v>7.9000000000000001E-2</v>
      </c>
      <c r="S304" s="393">
        <v>7.1999999999999995E-2</v>
      </c>
      <c r="T304" s="393">
        <v>7.0999999999999994E-2</v>
      </c>
      <c r="U304" s="393">
        <v>6.8000000000000005E-2</v>
      </c>
      <c r="V304" s="393">
        <v>1</v>
      </c>
      <c r="W304" s="393">
        <v>1</v>
      </c>
      <c r="X304" s="393">
        <v>0</v>
      </c>
      <c r="Y304" s="393" t="s">
        <v>263</v>
      </c>
      <c r="Z304" s="393">
        <v>47</v>
      </c>
      <c r="AA304" s="393">
        <v>764</v>
      </c>
      <c r="AB304" s="393">
        <v>204</v>
      </c>
      <c r="AC304" s="393">
        <v>214</v>
      </c>
    </row>
    <row r="305" spans="1:29" ht="15" customHeight="1" x14ac:dyDescent="0.2">
      <c r="A305" s="394">
        <v>340315001</v>
      </c>
      <c r="B305" s="393">
        <v>44201</v>
      </c>
      <c r="C305" s="393">
        <v>1</v>
      </c>
      <c r="D305" s="393">
        <v>0</v>
      </c>
      <c r="E305" s="393" t="s">
        <v>261</v>
      </c>
      <c r="F305" s="393">
        <v>2017</v>
      </c>
      <c r="G305" s="393">
        <v>7</v>
      </c>
      <c r="H305" s="393">
        <v>2</v>
      </c>
      <c r="I305" s="393">
        <v>43</v>
      </c>
      <c r="J305" s="393">
        <v>35620</v>
      </c>
      <c r="K305" s="393">
        <v>5601</v>
      </c>
      <c r="L305" s="393">
        <v>76730</v>
      </c>
      <c r="M305" s="393" t="s">
        <v>305</v>
      </c>
      <c r="N305" s="393">
        <v>41.058616999999998</v>
      </c>
      <c r="O305" s="393">
        <v>-74.255544</v>
      </c>
      <c r="P305" s="393">
        <v>6327</v>
      </c>
      <c r="Q305" s="393">
        <v>100</v>
      </c>
      <c r="R305" s="393">
        <v>7.3999999999999996E-2</v>
      </c>
      <c r="S305" s="393">
        <v>7.0000000000000007E-2</v>
      </c>
      <c r="T305" s="393">
        <v>6.7000000000000004E-2</v>
      </c>
      <c r="U305" s="393">
        <v>6.6000000000000003E-2</v>
      </c>
      <c r="V305" s="393">
        <v>0</v>
      </c>
      <c r="W305" s="393">
        <v>1</v>
      </c>
      <c r="X305" s="393">
        <v>0</v>
      </c>
      <c r="Y305" s="393" t="s">
        <v>263</v>
      </c>
      <c r="Z305" s="393">
        <v>47</v>
      </c>
      <c r="AA305" s="393">
        <v>764</v>
      </c>
      <c r="AB305" s="393">
        <v>245</v>
      </c>
      <c r="AC305" s="393">
        <v>245</v>
      </c>
    </row>
    <row r="306" spans="1:29" ht="15" customHeight="1" x14ac:dyDescent="0.2">
      <c r="A306" s="394">
        <v>340315001</v>
      </c>
      <c r="B306" s="393">
        <v>44201</v>
      </c>
      <c r="C306" s="393">
        <v>1</v>
      </c>
      <c r="D306" s="393">
        <v>0</v>
      </c>
      <c r="E306" s="393" t="s">
        <v>261</v>
      </c>
      <c r="F306" s="393">
        <v>2018</v>
      </c>
      <c r="G306" s="393">
        <v>7</v>
      </c>
      <c r="H306" s="393">
        <v>2</v>
      </c>
      <c r="I306" s="393">
        <v>43</v>
      </c>
      <c r="J306" s="393">
        <v>35620</v>
      </c>
      <c r="K306" s="393">
        <v>5601</v>
      </c>
      <c r="L306" s="393">
        <v>76730</v>
      </c>
      <c r="M306" s="393" t="s">
        <v>305</v>
      </c>
      <c r="N306" s="393">
        <v>41.058616999999998</v>
      </c>
      <c r="O306" s="393">
        <v>-74.255544</v>
      </c>
      <c r="P306" s="393">
        <v>5601</v>
      </c>
      <c r="Q306" s="393">
        <v>94</v>
      </c>
      <c r="R306" s="393">
        <v>8.5000000000000006E-2</v>
      </c>
      <c r="S306" s="393">
        <v>7.4999999999999997E-2</v>
      </c>
      <c r="T306" s="393">
        <v>7.1999999999999995E-2</v>
      </c>
      <c r="U306" s="393">
        <v>6.9000000000000006E-2</v>
      </c>
      <c r="V306" s="393">
        <v>1</v>
      </c>
      <c r="W306" s="393">
        <v>1</v>
      </c>
      <c r="X306" s="393">
        <v>0</v>
      </c>
      <c r="Z306" s="393">
        <v>47</v>
      </c>
      <c r="AA306" s="393">
        <v>764</v>
      </c>
      <c r="AB306" s="393">
        <v>230</v>
      </c>
      <c r="AC306" s="393">
        <v>245</v>
      </c>
    </row>
    <row r="307" spans="1:29" ht="15" customHeight="1" x14ac:dyDescent="0.2">
      <c r="A307" s="394">
        <v>340315001</v>
      </c>
      <c r="B307" s="393">
        <v>44201</v>
      </c>
      <c r="C307" s="393">
        <v>1</v>
      </c>
      <c r="D307" s="393">
        <v>0</v>
      </c>
      <c r="E307" s="393" t="s">
        <v>261</v>
      </c>
      <c r="F307" s="393">
        <v>2019</v>
      </c>
      <c r="G307" s="393">
        <v>7</v>
      </c>
      <c r="H307" s="393">
        <v>2</v>
      </c>
      <c r="I307" s="393">
        <v>43</v>
      </c>
      <c r="J307" s="393">
        <v>35620</v>
      </c>
      <c r="K307" s="393">
        <v>5601</v>
      </c>
      <c r="L307" s="393">
        <v>76730</v>
      </c>
      <c r="M307" s="393" t="s">
        <v>305</v>
      </c>
      <c r="N307" s="393">
        <v>41.058616999999998</v>
      </c>
      <c r="O307" s="393">
        <v>-74.255544</v>
      </c>
      <c r="P307" s="393">
        <v>5601</v>
      </c>
      <c r="Q307" s="393">
        <v>94</v>
      </c>
      <c r="R307" s="393">
        <v>8.5000000000000006E-2</v>
      </c>
      <c r="S307" s="393">
        <v>7.4999999999999997E-2</v>
      </c>
      <c r="T307" s="393">
        <v>7.1999999999999995E-2</v>
      </c>
      <c r="U307" s="393">
        <v>6.4000000000000001E-2</v>
      </c>
      <c r="V307" s="393">
        <v>1</v>
      </c>
      <c r="W307" s="393">
        <v>1</v>
      </c>
      <c r="X307" s="393">
        <v>0</v>
      </c>
      <c r="Z307" s="393">
        <v>47</v>
      </c>
      <c r="AA307" s="393">
        <v>764</v>
      </c>
      <c r="AB307" s="393">
        <v>230</v>
      </c>
      <c r="AC307" s="393">
        <v>245</v>
      </c>
    </row>
    <row r="308" spans="1:29" ht="15" customHeight="1" x14ac:dyDescent="0.2">
      <c r="A308" s="394">
        <v>340190001</v>
      </c>
      <c r="B308" s="393">
        <v>44201</v>
      </c>
      <c r="C308" s="393">
        <v>1</v>
      </c>
      <c r="D308" s="393">
        <v>0</v>
      </c>
      <c r="E308" s="393" t="s">
        <v>261</v>
      </c>
      <c r="F308" s="393">
        <v>2010</v>
      </c>
      <c r="G308" s="393">
        <v>7</v>
      </c>
      <c r="H308" s="393">
        <v>2</v>
      </c>
      <c r="I308" s="393">
        <v>151</v>
      </c>
      <c r="J308" s="393">
        <v>35620</v>
      </c>
      <c r="K308" s="393">
        <v>5601</v>
      </c>
      <c r="L308" s="393">
        <v>23700</v>
      </c>
      <c r="M308" s="393" t="s">
        <v>306</v>
      </c>
      <c r="N308" s="393">
        <v>40.515262</v>
      </c>
      <c r="O308" s="393">
        <v>-74.806670999999994</v>
      </c>
      <c r="P308" s="393">
        <v>8695</v>
      </c>
      <c r="Q308" s="393">
        <v>99</v>
      </c>
      <c r="R308" s="393">
        <v>9.2999999999999999E-2</v>
      </c>
      <c r="S308" s="393">
        <v>8.5999999999999993E-2</v>
      </c>
      <c r="T308" s="393">
        <v>8.5000000000000006E-2</v>
      </c>
      <c r="U308" s="393">
        <v>8.1000000000000003E-2</v>
      </c>
      <c r="V308" s="393">
        <v>9</v>
      </c>
      <c r="W308" s="393">
        <v>1</v>
      </c>
      <c r="X308" s="393">
        <v>0</v>
      </c>
      <c r="Z308" s="393">
        <v>47</v>
      </c>
      <c r="AA308" s="393">
        <v>764</v>
      </c>
      <c r="AB308" s="393">
        <v>212</v>
      </c>
      <c r="AC308" s="393">
        <v>214</v>
      </c>
    </row>
    <row r="309" spans="1:29" ht="15" customHeight="1" x14ac:dyDescent="0.2">
      <c r="A309" s="394">
        <v>340190001</v>
      </c>
      <c r="B309" s="393">
        <v>44201</v>
      </c>
      <c r="C309" s="393">
        <v>1</v>
      </c>
      <c r="D309" s="393">
        <v>0</v>
      </c>
      <c r="E309" s="393" t="s">
        <v>261</v>
      </c>
      <c r="F309" s="393">
        <v>2011</v>
      </c>
      <c r="G309" s="393">
        <v>7</v>
      </c>
      <c r="H309" s="393">
        <v>2</v>
      </c>
      <c r="I309" s="393">
        <v>151</v>
      </c>
      <c r="J309" s="393">
        <v>35620</v>
      </c>
      <c r="K309" s="393">
        <v>5601</v>
      </c>
      <c r="L309" s="393">
        <v>23700</v>
      </c>
      <c r="M309" s="393" t="s">
        <v>306</v>
      </c>
      <c r="N309" s="393">
        <v>40.515262</v>
      </c>
      <c r="O309" s="393">
        <v>-74.806670999999994</v>
      </c>
      <c r="P309" s="393">
        <v>8679</v>
      </c>
      <c r="Q309" s="393">
        <v>98</v>
      </c>
      <c r="R309" s="393">
        <v>8.7999999999999995E-2</v>
      </c>
      <c r="S309" s="393">
        <v>8.5999999999999993E-2</v>
      </c>
      <c r="T309" s="393">
        <v>8.5000000000000006E-2</v>
      </c>
      <c r="U309" s="393">
        <v>8.1000000000000003E-2</v>
      </c>
      <c r="V309" s="393">
        <v>7</v>
      </c>
      <c r="W309" s="393">
        <v>1</v>
      </c>
      <c r="X309" s="393">
        <v>0</v>
      </c>
      <c r="Z309" s="393">
        <v>47</v>
      </c>
      <c r="AA309" s="393">
        <v>764</v>
      </c>
      <c r="AB309" s="393">
        <v>209</v>
      </c>
      <c r="AC309" s="393">
        <v>214</v>
      </c>
    </row>
    <row r="310" spans="1:29" ht="15" customHeight="1" x14ac:dyDescent="0.2">
      <c r="A310" s="394">
        <v>340190001</v>
      </c>
      <c r="B310" s="393">
        <v>44201</v>
      </c>
      <c r="C310" s="393">
        <v>1</v>
      </c>
      <c r="D310" s="393">
        <v>0</v>
      </c>
      <c r="E310" s="393" t="s">
        <v>261</v>
      </c>
      <c r="F310" s="393">
        <v>2012</v>
      </c>
      <c r="G310" s="393">
        <v>7</v>
      </c>
      <c r="H310" s="393">
        <v>2</v>
      </c>
      <c r="I310" s="393">
        <v>151</v>
      </c>
      <c r="J310" s="393">
        <v>35620</v>
      </c>
      <c r="K310" s="393">
        <v>5601</v>
      </c>
      <c r="L310" s="393">
        <v>23700</v>
      </c>
      <c r="M310" s="393" t="s">
        <v>306</v>
      </c>
      <c r="N310" s="393">
        <v>40.515262</v>
      </c>
      <c r="O310" s="393">
        <v>-74.806670999999994</v>
      </c>
      <c r="P310" s="393">
        <v>8684</v>
      </c>
      <c r="Q310" s="393">
        <v>97</v>
      </c>
      <c r="R310" s="393">
        <v>8.3000000000000004E-2</v>
      </c>
      <c r="S310" s="393">
        <v>0.08</v>
      </c>
      <c r="T310" s="393">
        <v>7.8E-2</v>
      </c>
      <c r="U310" s="393">
        <v>7.8E-2</v>
      </c>
      <c r="V310" s="393">
        <v>6</v>
      </c>
      <c r="W310" s="393">
        <v>1</v>
      </c>
      <c r="X310" s="393">
        <v>0</v>
      </c>
      <c r="Y310" s="393" t="s">
        <v>263</v>
      </c>
      <c r="Z310" s="393">
        <v>47</v>
      </c>
      <c r="AA310" s="393">
        <v>764</v>
      </c>
      <c r="AB310" s="393">
        <v>208</v>
      </c>
      <c r="AC310" s="393">
        <v>214</v>
      </c>
    </row>
    <row r="311" spans="1:29" ht="15" customHeight="1" x14ac:dyDescent="0.2">
      <c r="A311" s="394">
        <v>340190001</v>
      </c>
      <c r="B311" s="393">
        <v>44201</v>
      </c>
      <c r="C311" s="393">
        <v>1</v>
      </c>
      <c r="D311" s="393">
        <v>0</v>
      </c>
      <c r="E311" s="393" t="s">
        <v>261</v>
      </c>
      <c r="F311" s="393">
        <v>2013</v>
      </c>
      <c r="G311" s="393">
        <v>7</v>
      </c>
      <c r="H311" s="393">
        <v>2</v>
      </c>
      <c r="I311" s="393">
        <v>151</v>
      </c>
      <c r="J311" s="393">
        <v>35620</v>
      </c>
      <c r="K311" s="393">
        <v>5601</v>
      </c>
      <c r="L311" s="393">
        <v>23700</v>
      </c>
      <c r="M311" s="393" t="s">
        <v>306</v>
      </c>
      <c r="N311" s="393">
        <v>40.515262</v>
      </c>
      <c r="O311" s="393">
        <v>-74.806670999999994</v>
      </c>
      <c r="P311" s="393">
        <v>8743</v>
      </c>
      <c r="Q311" s="393">
        <v>100</v>
      </c>
      <c r="R311" s="393">
        <v>7.5999999999999998E-2</v>
      </c>
      <c r="S311" s="393">
        <v>7.3999999999999996E-2</v>
      </c>
      <c r="T311" s="393">
        <v>7.3999999999999996E-2</v>
      </c>
      <c r="U311" s="393">
        <v>7.2999999999999995E-2</v>
      </c>
      <c r="V311" s="393">
        <v>1</v>
      </c>
      <c r="W311" s="393">
        <v>1</v>
      </c>
      <c r="X311" s="393">
        <v>0</v>
      </c>
      <c r="Y311" s="393" t="s">
        <v>263</v>
      </c>
      <c r="Z311" s="393">
        <v>47</v>
      </c>
      <c r="AA311" s="393">
        <v>764</v>
      </c>
      <c r="AB311" s="393">
        <v>214</v>
      </c>
      <c r="AC311" s="393">
        <v>214</v>
      </c>
    </row>
    <row r="312" spans="1:29" ht="15" customHeight="1" x14ac:dyDescent="0.2">
      <c r="A312" s="394">
        <v>340190001</v>
      </c>
      <c r="B312" s="393">
        <v>44201</v>
      </c>
      <c r="C312" s="393">
        <v>1</v>
      </c>
      <c r="D312" s="393">
        <v>0</v>
      </c>
      <c r="E312" s="393" t="s">
        <v>261</v>
      </c>
      <c r="F312" s="393">
        <v>2014</v>
      </c>
      <c r="G312" s="393">
        <v>7</v>
      </c>
      <c r="H312" s="393">
        <v>2</v>
      </c>
      <c r="I312" s="393">
        <v>151</v>
      </c>
      <c r="J312" s="393">
        <v>35620</v>
      </c>
      <c r="K312" s="393">
        <v>5601</v>
      </c>
      <c r="L312" s="393">
        <v>23700</v>
      </c>
      <c r="M312" s="393" t="s">
        <v>306</v>
      </c>
      <c r="N312" s="393">
        <v>40.515262</v>
      </c>
      <c r="O312" s="393">
        <v>-74.806670999999994</v>
      </c>
      <c r="P312" s="393">
        <v>8684</v>
      </c>
      <c r="Q312" s="393">
        <v>100</v>
      </c>
      <c r="R312" s="393">
        <v>7.1999999999999995E-2</v>
      </c>
      <c r="S312" s="393">
        <v>7.0999999999999994E-2</v>
      </c>
      <c r="T312" s="393">
        <v>6.7000000000000004E-2</v>
      </c>
      <c r="U312" s="393">
        <v>6.5000000000000002E-2</v>
      </c>
      <c r="V312" s="393">
        <v>0</v>
      </c>
      <c r="W312" s="393">
        <v>1</v>
      </c>
      <c r="X312" s="393">
        <v>0</v>
      </c>
      <c r="Y312" s="393" t="s">
        <v>263</v>
      </c>
      <c r="Z312" s="393">
        <v>47</v>
      </c>
      <c r="AA312" s="393">
        <v>764</v>
      </c>
      <c r="AB312" s="393">
        <v>214</v>
      </c>
      <c r="AC312" s="393">
        <v>214</v>
      </c>
    </row>
    <row r="313" spans="1:29" ht="15" customHeight="1" x14ac:dyDescent="0.2">
      <c r="A313" s="394">
        <v>340190001</v>
      </c>
      <c r="B313" s="393">
        <v>44201</v>
      </c>
      <c r="C313" s="393">
        <v>1</v>
      </c>
      <c r="D313" s="393">
        <v>5</v>
      </c>
      <c r="E313" s="393" t="s">
        <v>261</v>
      </c>
      <c r="F313" s="393">
        <v>2015</v>
      </c>
      <c r="G313" s="393">
        <v>7</v>
      </c>
      <c r="H313" s="393">
        <v>2</v>
      </c>
      <c r="I313" s="393">
        <v>151</v>
      </c>
      <c r="J313" s="393">
        <v>35620</v>
      </c>
      <c r="K313" s="393">
        <v>5601</v>
      </c>
      <c r="L313" s="393">
        <v>23700</v>
      </c>
      <c r="M313" s="393" t="s">
        <v>306</v>
      </c>
      <c r="N313" s="393">
        <v>40.515262</v>
      </c>
      <c r="O313" s="393">
        <v>-74.806670999999994</v>
      </c>
      <c r="P313" s="393">
        <v>8706</v>
      </c>
      <c r="Q313" s="393">
        <v>100</v>
      </c>
      <c r="R313" s="393">
        <v>7.4999999999999997E-2</v>
      </c>
      <c r="S313" s="393">
        <v>7.4999999999999997E-2</v>
      </c>
      <c r="T313" s="393">
        <v>7.2999999999999995E-2</v>
      </c>
      <c r="U313" s="393">
        <v>7.2999999999999995E-2</v>
      </c>
      <c r="V313" s="393">
        <v>0</v>
      </c>
      <c r="W313" s="393">
        <v>1</v>
      </c>
      <c r="X313" s="393">
        <v>0</v>
      </c>
      <c r="Y313" s="393" t="s">
        <v>263</v>
      </c>
      <c r="Z313" s="393">
        <v>47</v>
      </c>
      <c r="AA313" s="393">
        <v>764</v>
      </c>
      <c r="AB313" s="393">
        <v>213</v>
      </c>
      <c r="AC313" s="393">
        <v>214</v>
      </c>
    </row>
    <row r="314" spans="1:29" ht="15" customHeight="1" x14ac:dyDescent="0.2">
      <c r="A314" s="394">
        <v>340190001</v>
      </c>
      <c r="B314" s="393">
        <v>44201</v>
      </c>
      <c r="C314" s="393">
        <v>1</v>
      </c>
      <c r="D314" s="393">
        <v>5</v>
      </c>
      <c r="E314" s="393" t="s">
        <v>261</v>
      </c>
      <c r="F314" s="393">
        <v>2016</v>
      </c>
      <c r="G314" s="393">
        <v>7</v>
      </c>
      <c r="H314" s="393">
        <v>2</v>
      </c>
      <c r="I314" s="393">
        <v>151</v>
      </c>
      <c r="J314" s="393">
        <v>35620</v>
      </c>
      <c r="K314" s="393">
        <v>5601</v>
      </c>
      <c r="L314" s="393">
        <v>23700</v>
      </c>
      <c r="M314" s="393" t="s">
        <v>306</v>
      </c>
      <c r="N314" s="393">
        <v>40.515262</v>
      </c>
      <c r="O314" s="393">
        <v>-74.806670999999994</v>
      </c>
      <c r="P314" s="393">
        <v>8381</v>
      </c>
      <c r="Q314" s="393">
        <v>99</v>
      </c>
      <c r="R314" s="393">
        <v>7.8E-2</v>
      </c>
      <c r="S314" s="393">
        <v>7.8E-2</v>
      </c>
      <c r="T314" s="393">
        <v>7.3999999999999996E-2</v>
      </c>
      <c r="U314" s="393">
        <v>7.2999999999999995E-2</v>
      </c>
      <c r="V314" s="393">
        <v>2</v>
      </c>
      <c r="W314" s="393">
        <v>1</v>
      </c>
      <c r="X314" s="393">
        <v>0</v>
      </c>
      <c r="Y314" s="393" t="s">
        <v>263</v>
      </c>
      <c r="Z314" s="393">
        <v>47</v>
      </c>
      <c r="AA314" s="393">
        <v>764</v>
      </c>
      <c r="AB314" s="393">
        <v>211</v>
      </c>
      <c r="AC314" s="393">
        <v>214</v>
      </c>
    </row>
    <row r="315" spans="1:29" ht="15" customHeight="1" x14ac:dyDescent="0.2">
      <c r="A315" s="394">
        <v>340190001</v>
      </c>
      <c r="B315" s="393">
        <v>44201</v>
      </c>
      <c r="C315" s="393">
        <v>1</v>
      </c>
      <c r="D315" s="393">
        <v>0</v>
      </c>
      <c r="E315" s="393" t="s">
        <v>261</v>
      </c>
      <c r="F315" s="393">
        <v>2017</v>
      </c>
      <c r="G315" s="393">
        <v>7</v>
      </c>
      <c r="H315" s="393">
        <v>2</v>
      </c>
      <c r="I315" s="393">
        <v>151</v>
      </c>
      <c r="J315" s="393">
        <v>35620</v>
      </c>
      <c r="K315" s="393">
        <v>5601</v>
      </c>
      <c r="L315" s="393">
        <v>23700</v>
      </c>
      <c r="M315" s="393" t="s">
        <v>306</v>
      </c>
      <c r="N315" s="393">
        <v>40.515262</v>
      </c>
      <c r="O315" s="393">
        <v>-74.806670999999994</v>
      </c>
      <c r="P315" s="393">
        <v>8399</v>
      </c>
      <c r="Q315" s="393">
        <v>92</v>
      </c>
      <c r="R315" s="393">
        <v>7.6999999999999999E-2</v>
      </c>
      <c r="S315" s="393">
        <v>7.2999999999999995E-2</v>
      </c>
      <c r="T315" s="393">
        <v>7.1999999999999995E-2</v>
      </c>
      <c r="U315" s="393">
        <v>7.1999999999999995E-2</v>
      </c>
      <c r="V315" s="393">
        <v>1</v>
      </c>
      <c r="W315" s="393">
        <v>1</v>
      </c>
      <c r="X315" s="393">
        <v>0</v>
      </c>
      <c r="Y315" s="393" t="s">
        <v>263</v>
      </c>
      <c r="Z315" s="393">
        <v>47</v>
      </c>
      <c r="AA315" s="393">
        <v>764</v>
      </c>
      <c r="AB315" s="393">
        <v>226</v>
      </c>
      <c r="AC315" s="393">
        <v>245</v>
      </c>
    </row>
    <row r="316" spans="1:29" ht="15" customHeight="1" x14ac:dyDescent="0.2">
      <c r="A316" s="394">
        <v>340190001</v>
      </c>
      <c r="B316" s="393">
        <v>44201</v>
      </c>
      <c r="C316" s="393">
        <v>1</v>
      </c>
      <c r="D316" s="393">
        <v>0</v>
      </c>
      <c r="E316" s="393" t="s">
        <v>261</v>
      </c>
      <c r="F316" s="393">
        <v>2018</v>
      </c>
      <c r="G316" s="393">
        <v>7</v>
      </c>
      <c r="H316" s="393">
        <v>2</v>
      </c>
      <c r="I316" s="393">
        <v>151</v>
      </c>
      <c r="J316" s="393">
        <v>35620</v>
      </c>
      <c r="K316" s="393">
        <v>5601</v>
      </c>
      <c r="L316" s="393">
        <v>23700</v>
      </c>
      <c r="M316" s="393" t="s">
        <v>306</v>
      </c>
      <c r="N316" s="393">
        <v>40.515262</v>
      </c>
      <c r="O316" s="393">
        <v>-74.806670999999994</v>
      </c>
      <c r="P316" s="393">
        <v>8078</v>
      </c>
      <c r="Q316" s="393">
        <v>89</v>
      </c>
      <c r="R316" s="393">
        <v>9.7000000000000003E-2</v>
      </c>
      <c r="S316" s="393">
        <v>8.5999999999999993E-2</v>
      </c>
      <c r="T316" s="393">
        <v>7.1999999999999995E-2</v>
      </c>
      <c r="U316" s="393">
        <v>7.1999999999999995E-2</v>
      </c>
      <c r="V316" s="393">
        <v>2</v>
      </c>
      <c r="W316" s="393">
        <v>1</v>
      </c>
      <c r="X316" s="393">
        <v>0</v>
      </c>
      <c r="Z316" s="393">
        <v>47</v>
      </c>
      <c r="AA316" s="393">
        <v>764</v>
      </c>
      <c r="AB316" s="393">
        <v>217</v>
      </c>
      <c r="AC316" s="393">
        <v>245</v>
      </c>
    </row>
    <row r="317" spans="1:29" ht="15" customHeight="1" x14ac:dyDescent="0.2">
      <c r="A317" s="394">
        <v>420170012</v>
      </c>
      <c r="B317" s="393">
        <v>44201</v>
      </c>
      <c r="C317" s="393">
        <v>1</v>
      </c>
      <c r="D317" s="393">
        <v>0</v>
      </c>
      <c r="E317" s="393" t="s">
        <v>261</v>
      </c>
      <c r="F317" s="393">
        <v>2010</v>
      </c>
      <c r="G317" s="393">
        <v>7</v>
      </c>
      <c r="H317" s="393">
        <v>3</v>
      </c>
      <c r="I317" s="393">
        <v>45</v>
      </c>
      <c r="J317" s="393">
        <v>37980</v>
      </c>
      <c r="K317" s="393">
        <v>6160</v>
      </c>
      <c r="L317" s="393">
        <v>8760</v>
      </c>
      <c r="M317" s="393" t="s">
        <v>307</v>
      </c>
      <c r="N317" s="393">
        <v>40.107222</v>
      </c>
      <c r="O317" s="393">
        <v>-74.882221999999999</v>
      </c>
      <c r="P317" s="393">
        <v>5076</v>
      </c>
      <c r="Q317" s="393">
        <v>99</v>
      </c>
      <c r="R317" s="393">
        <v>0.10100000000000001</v>
      </c>
      <c r="S317" s="393">
        <v>9.9000000000000005E-2</v>
      </c>
      <c r="T317" s="393">
        <v>0.09</v>
      </c>
      <c r="U317" s="393">
        <v>8.6999999999999994E-2</v>
      </c>
      <c r="V317" s="393">
        <v>13</v>
      </c>
      <c r="W317" s="393">
        <v>1</v>
      </c>
      <c r="X317" s="393">
        <v>0</v>
      </c>
      <c r="Z317" s="393">
        <v>87</v>
      </c>
      <c r="AA317" s="393">
        <v>851</v>
      </c>
      <c r="AB317" s="393">
        <v>211</v>
      </c>
      <c r="AC317" s="393">
        <v>214</v>
      </c>
    </row>
    <row r="318" spans="1:29" ht="15" customHeight="1" x14ac:dyDescent="0.2">
      <c r="A318" s="394">
        <v>420170012</v>
      </c>
      <c r="B318" s="393">
        <v>44201</v>
      </c>
      <c r="C318" s="393">
        <v>1</v>
      </c>
      <c r="D318" s="393">
        <v>0</v>
      </c>
      <c r="E318" s="393" t="s">
        <v>261</v>
      </c>
      <c r="F318" s="393">
        <v>2011</v>
      </c>
      <c r="G318" s="393">
        <v>7</v>
      </c>
      <c r="H318" s="393">
        <v>3</v>
      </c>
      <c r="I318" s="393">
        <v>45</v>
      </c>
      <c r="J318" s="393">
        <v>37980</v>
      </c>
      <c r="K318" s="393">
        <v>6160</v>
      </c>
      <c r="L318" s="393">
        <v>8760</v>
      </c>
      <c r="M318" s="393" t="s">
        <v>307</v>
      </c>
      <c r="N318" s="393">
        <v>40.107222</v>
      </c>
      <c r="O318" s="393">
        <v>-74.882221999999999</v>
      </c>
      <c r="P318" s="393">
        <v>7311</v>
      </c>
      <c r="Q318" s="393">
        <v>99</v>
      </c>
      <c r="R318" s="393">
        <v>8.5000000000000006E-2</v>
      </c>
      <c r="S318" s="393">
        <v>8.2000000000000003E-2</v>
      </c>
      <c r="T318" s="393">
        <v>8.1000000000000003E-2</v>
      </c>
      <c r="U318" s="393">
        <v>8.1000000000000003E-2</v>
      </c>
      <c r="V318" s="393">
        <v>6</v>
      </c>
      <c r="W318" s="393">
        <v>1</v>
      </c>
      <c r="X318" s="393">
        <v>0</v>
      </c>
      <c r="Y318" s="393" t="s">
        <v>263</v>
      </c>
      <c r="Z318" s="393">
        <v>87</v>
      </c>
      <c r="AA318" s="393">
        <v>851</v>
      </c>
      <c r="AB318" s="393">
        <v>212</v>
      </c>
      <c r="AC318" s="393">
        <v>214</v>
      </c>
    </row>
    <row r="319" spans="1:29" ht="15" customHeight="1" x14ac:dyDescent="0.2">
      <c r="A319" s="394">
        <v>420170012</v>
      </c>
      <c r="B319" s="393">
        <v>44201</v>
      </c>
      <c r="C319" s="393">
        <v>1</v>
      </c>
      <c r="D319" s="393">
        <v>0</v>
      </c>
      <c r="E319" s="393" t="s">
        <v>261</v>
      </c>
      <c r="F319" s="393">
        <v>2012</v>
      </c>
      <c r="G319" s="393">
        <v>7</v>
      </c>
      <c r="H319" s="393">
        <v>3</v>
      </c>
      <c r="I319" s="393">
        <v>45</v>
      </c>
      <c r="J319" s="393">
        <v>37980</v>
      </c>
      <c r="K319" s="393">
        <v>6160</v>
      </c>
      <c r="L319" s="393">
        <v>8760</v>
      </c>
      <c r="M319" s="393" t="s">
        <v>307</v>
      </c>
      <c r="N319" s="393">
        <v>40.107222</v>
      </c>
      <c r="O319" s="393">
        <v>-74.882221999999999</v>
      </c>
      <c r="P319" s="393">
        <v>8643</v>
      </c>
      <c r="Q319" s="393">
        <v>98</v>
      </c>
      <c r="R319" s="393">
        <v>0.09</v>
      </c>
      <c r="S319" s="393">
        <v>8.4000000000000005E-2</v>
      </c>
      <c r="T319" s="393">
        <v>8.2000000000000003E-2</v>
      </c>
      <c r="U319" s="393">
        <v>8.2000000000000003E-2</v>
      </c>
      <c r="V319" s="393">
        <v>13</v>
      </c>
      <c r="W319" s="393">
        <v>1</v>
      </c>
      <c r="X319" s="393">
        <v>0</v>
      </c>
      <c r="Z319" s="393">
        <v>87</v>
      </c>
      <c r="AA319" s="393">
        <v>851</v>
      </c>
      <c r="AB319" s="393">
        <v>210</v>
      </c>
      <c r="AC319" s="393">
        <v>214</v>
      </c>
    </row>
    <row r="320" spans="1:29" ht="15" customHeight="1" x14ac:dyDescent="0.2">
      <c r="A320" s="394">
        <v>420170012</v>
      </c>
      <c r="B320" s="393">
        <v>44201</v>
      </c>
      <c r="C320" s="393">
        <v>1</v>
      </c>
      <c r="D320" s="393">
        <v>0</v>
      </c>
      <c r="E320" s="393" t="s">
        <v>261</v>
      </c>
      <c r="F320" s="393">
        <v>2013</v>
      </c>
      <c r="G320" s="393">
        <v>7</v>
      </c>
      <c r="H320" s="393">
        <v>3</v>
      </c>
      <c r="I320" s="393">
        <v>45</v>
      </c>
      <c r="J320" s="393">
        <v>37980</v>
      </c>
      <c r="K320" s="393">
        <v>6160</v>
      </c>
      <c r="L320" s="393">
        <v>8760</v>
      </c>
      <c r="M320" s="393" t="s">
        <v>307</v>
      </c>
      <c r="N320" s="393">
        <v>40.107222</v>
      </c>
      <c r="O320" s="393">
        <v>-74.882221999999999</v>
      </c>
      <c r="P320" s="393">
        <v>8564</v>
      </c>
      <c r="Q320" s="393">
        <v>98</v>
      </c>
      <c r="R320" s="393">
        <v>7.6999999999999999E-2</v>
      </c>
      <c r="S320" s="393">
        <v>7.6999999999999999E-2</v>
      </c>
      <c r="T320" s="393">
        <v>7.5999999999999998E-2</v>
      </c>
      <c r="U320" s="393">
        <v>7.2999999999999995E-2</v>
      </c>
      <c r="V320" s="393">
        <v>3</v>
      </c>
      <c r="W320" s="393">
        <v>1</v>
      </c>
      <c r="X320" s="393">
        <v>0</v>
      </c>
      <c r="Y320" s="393" t="s">
        <v>263</v>
      </c>
      <c r="Z320" s="393">
        <v>87</v>
      </c>
      <c r="AA320" s="393">
        <v>851</v>
      </c>
      <c r="AB320" s="393">
        <v>210</v>
      </c>
      <c r="AC320" s="393">
        <v>214</v>
      </c>
    </row>
    <row r="321" spans="1:29" ht="15" customHeight="1" x14ac:dyDescent="0.2">
      <c r="A321" s="394">
        <v>420170012</v>
      </c>
      <c r="B321" s="393">
        <v>44201</v>
      </c>
      <c r="C321" s="393">
        <v>1</v>
      </c>
      <c r="D321" s="393">
        <v>0</v>
      </c>
      <c r="E321" s="393" t="s">
        <v>261</v>
      </c>
      <c r="F321" s="393">
        <v>2014</v>
      </c>
      <c r="G321" s="393">
        <v>7</v>
      </c>
      <c r="H321" s="393">
        <v>3</v>
      </c>
      <c r="I321" s="393">
        <v>45</v>
      </c>
      <c r="J321" s="393">
        <v>37980</v>
      </c>
      <c r="K321" s="393">
        <v>6160</v>
      </c>
      <c r="L321" s="393">
        <v>8760</v>
      </c>
      <c r="M321" s="393" t="s">
        <v>307</v>
      </c>
      <c r="N321" s="393">
        <v>40.107222</v>
      </c>
      <c r="O321" s="393">
        <v>-74.882221999999999</v>
      </c>
      <c r="P321" s="393">
        <v>8596</v>
      </c>
      <c r="Q321" s="393">
        <v>98</v>
      </c>
      <c r="R321" s="393">
        <v>9.4E-2</v>
      </c>
      <c r="S321" s="393">
        <v>7.2999999999999995E-2</v>
      </c>
      <c r="T321" s="393">
        <v>7.1999999999999995E-2</v>
      </c>
      <c r="U321" s="393">
        <v>7.0999999999999994E-2</v>
      </c>
      <c r="V321" s="393">
        <v>1</v>
      </c>
      <c r="W321" s="393">
        <v>1</v>
      </c>
      <c r="X321" s="393">
        <v>0</v>
      </c>
      <c r="Y321" s="393" t="s">
        <v>263</v>
      </c>
      <c r="Z321" s="393">
        <v>87</v>
      </c>
      <c r="AA321" s="393">
        <v>851</v>
      </c>
      <c r="AB321" s="393">
        <v>210</v>
      </c>
      <c r="AC321" s="393">
        <v>214</v>
      </c>
    </row>
    <row r="322" spans="1:29" ht="15" customHeight="1" x14ac:dyDescent="0.2">
      <c r="A322" s="394">
        <v>420170012</v>
      </c>
      <c r="B322" s="393">
        <v>44201</v>
      </c>
      <c r="C322" s="393">
        <v>1</v>
      </c>
      <c r="D322" s="393">
        <v>0</v>
      </c>
      <c r="E322" s="393" t="s">
        <v>261</v>
      </c>
      <c r="F322" s="393">
        <v>2015</v>
      </c>
      <c r="G322" s="393">
        <v>7</v>
      </c>
      <c r="H322" s="393">
        <v>3</v>
      </c>
      <c r="I322" s="393">
        <v>45</v>
      </c>
      <c r="J322" s="393">
        <v>37980</v>
      </c>
      <c r="K322" s="393">
        <v>6160</v>
      </c>
      <c r="L322" s="393">
        <v>8760</v>
      </c>
      <c r="M322" s="393" t="s">
        <v>307</v>
      </c>
      <c r="N322" s="393">
        <v>40.107222</v>
      </c>
      <c r="O322" s="393">
        <v>-74.882221999999999</v>
      </c>
      <c r="P322" s="393">
        <v>8370</v>
      </c>
      <c r="Q322" s="393">
        <v>95</v>
      </c>
      <c r="R322" s="393">
        <v>9.0999999999999998E-2</v>
      </c>
      <c r="S322" s="393">
        <v>8.5000000000000006E-2</v>
      </c>
      <c r="T322" s="393">
        <v>8.3000000000000004E-2</v>
      </c>
      <c r="U322" s="393">
        <v>8.2000000000000003E-2</v>
      </c>
      <c r="V322" s="393">
        <v>5</v>
      </c>
      <c r="W322" s="393">
        <v>1</v>
      </c>
      <c r="X322" s="393">
        <v>0</v>
      </c>
      <c r="Y322" s="393" t="s">
        <v>263</v>
      </c>
      <c r="Z322" s="393">
        <v>87</v>
      </c>
      <c r="AA322" s="393">
        <v>851</v>
      </c>
      <c r="AB322" s="393">
        <v>203</v>
      </c>
      <c r="AC322" s="393">
        <v>214</v>
      </c>
    </row>
    <row r="323" spans="1:29" ht="15" customHeight="1" x14ac:dyDescent="0.2">
      <c r="A323" s="394">
        <v>420170012</v>
      </c>
      <c r="B323" s="393">
        <v>44201</v>
      </c>
      <c r="C323" s="393">
        <v>1</v>
      </c>
      <c r="D323" s="393">
        <v>5</v>
      </c>
      <c r="E323" s="393" t="s">
        <v>261</v>
      </c>
      <c r="F323" s="393">
        <v>2016</v>
      </c>
      <c r="G323" s="393">
        <v>7</v>
      </c>
      <c r="H323" s="393">
        <v>3</v>
      </c>
      <c r="I323" s="393">
        <v>45</v>
      </c>
      <c r="J323" s="393">
        <v>37980</v>
      </c>
      <c r="K323" s="393">
        <v>6160</v>
      </c>
      <c r="L323" s="393">
        <v>8760</v>
      </c>
      <c r="M323" s="393" t="s">
        <v>307</v>
      </c>
      <c r="N323" s="393">
        <v>40.107222</v>
      </c>
      <c r="O323" s="393">
        <v>-74.882221999999999</v>
      </c>
      <c r="P323" s="393">
        <v>8387</v>
      </c>
      <c r="Q323" s="393">
        <v>93</v>
      </c>
      <c r="R323" s="393">
        <v>8.4000000000000005E-2</v>
      </c>
      <c r="S323" s="393">
        <v>8.2000000000000003E-2</v>
      </c>
      <c r="T323" s="393">
        <v>8.1000000000000003E-2</v>
      </c>
      <c r="U323" s="393">
        <v>0.08</v>
      </c>
      <c r="V323" s="393">
        <v>5</v>
      </c>
      <c r="W323" s="393">
        <v>1</v>
      </c>
      <c r="X323" s="393">
        <v>0</v>
      </c>
      <c r="Y323" s="393" t="s">
        <v>263</v>
      </c>
      <c r="Z323" s="393">
        <v>87</v>
      </c>
      <c r="AA323" s="393">
        <v>851</v>
      </c>
      <c r="AB323" s="393">
        <v>198</v>
      </c>
      <c r="AC323" s="393">
        <v>214</v>
      </c>
    </row>
    <row r="324" spans="1:29" ht="15" customHeight="1" x14ac:dyDescent="0.2">
      <c r="A324" s="394">
        <v>420170012</v>
      </c>
      <c r="B324" s="393">
        <v>44201</v>
      </c>
      <c r="C324" s="393">
        <v>1</v>
      </c>
      <c r="D324" s="393">
        <v>0</v>
      </c>
      <c r="E324" s="393" t="s">
        <v>261</v>
      </c>
      <c r="F324" s="393">
        <v>2017</v>
      </c>
      <c r="G324" s="393">
        <v>7</v>
      </c>
      <c r="H324" s="393">
        <v>3</v>
      </c>
      <c r="I324" s="393">
        <v>45</v>
      </c>
      <c r="J324" s="393">
        <v>37980</v>
      </c>
      <c r="K324" s="393">
        <v>6160</v>
      </c>
      <c r="L324" s="393">
        <v>8760</v>
      </c>
      <c r="M324" s="393" t="s">
        <v>307</v>
      </c>
      <c r="N324" s="393">
        <v>40.107222</v>
      </c>
      <c r="O324" s="393">
        <v>-74.882221999999999</v>
      </c>
      <c r="P324" s="393">
        <v>7951</v>
      </c>
      <c r="Q324" s="393">
        <v>87</v>
      </c>
      <c r="R324" s="393">
        <v>8.3000000000000004E-2</v>
      </c>
      <c r="S324" s="393">
        <v>8.1000000000000003E-2</v>
      </c>
      <c r="T324" s="393">
        <v>7.9000000000000001E-2</v>
      </c>
      <c r="U324" s="393">
        <v>7.9000000000000001E-2</v>
      </c>
      <c r="V324" s="393">
        <v>7</v>
      </c>
      <c r="W324" s="393">
        <v>1</v>
      </c>
      <c r="X324" s="393">
        <v>0</v>
      </c>
      <c r="Y324" s="393" t="s">
        <v>263</v>
      </c>
      <c r="Z324" s="393">
        <v>87</v>
      </c>
      <c r="AA324" s="393">
        <v>851</v>
      </c>
      <c r="AB324" s="393">
        <v>213</v>
      </c>
      <c r="AC324" s="393">
        <v>245</v>
      </c>
    </row>
    <row r="325" spans="1:29" ht="15" customHeight="1" x14ac:dyDescent="0.2">
      <c r="A325" s="394">
        <v>420170012</v>
      </c>
      <c r="B325" s="393">
        <v>44201</v>
      </c>
      <c r="C325" s="393">
        <v>1</v>
      </c>
      <c r="D325" s="393">
        <v>0</v>
      </c>
      <c r="E325" s="393" t="s">
        <v>261</v>
      </c>
      <c r="F325" s="393">
        <v>2018</v>
      </c>
      <c r="G325" s="393">
        <v>7</v>
      </c>
      <c r="H325" s="393">
        <v>3</v>
      </c>
      <c r="I325" s="393">
        <v>45</v>
      </c>
      <c r="J325" s="393">
        <v>37980</v>
      </c>
      <c r="K325" s="393">
        <v>6160</v>
      </c>
      <c r="L325" s="393">
        <v>8760</v>
      </c>
      <c r="M325" s="393" t="s">
        <v>307</v>
      </c>
      <c r="N325" s="393">
        <v>40.107222</v>
      </c>
      <c r="O325" s="393">
        <v>-74.882221999999999</v>
      </c>
      <c r="P325" s="393">
        <v>6504</v>
      </c>
      <c r="Q325" s="393">
        <v>89</v>
      </c>
      <c r="R325" s="393">
        <v>9.0999999999999998E-2</v>
      </c>
      <c r="S325" s="393">
        <v>8.5999999999999993E-2</v>
      </c>
      <c r="T325" s="393">
        <v>8.5999999999999993E-2</v>
      </c>
      <c r="U325" s="393">
        <v>8.4000000000000005E-2</v>
      </c>
      <c r="V325" s="393">
        <v>7</v>
      </c>
      <c r="W325" s="393">
        <v>1</v>
      </c>
      <c r="X325" s="393">
        <v>0</v>
      </c>
      <c r="Z325" s="393">
        <v>87</v>
      </c>
      <c r="AA325" s="393">
        <v>851</v>
      </c>
      <c r="AB325" s="393">
        <v>217</v>
      </c>
      <c r="AC325" s="393">
        <v>245</v>
      </c>
    </row>
    <row r="326" spans="1:29" ht="15" customHeight="1" x14ac:dyDescent="0.2">
      <c r="A326" s="394">
        <v>340150002</v>
      </c>
      <c r="B326" s="393">
        <v>44201</v>
      </c>
      <c r="C326" s="393">
        <v>1</v>
      </c>
      <c r="D326" s="393">
        <v>0</v>
      </c>
      <c r="E326" s="393" t="s">
        <v>261</v>
      </c>
      <c r="F326" s="393">
        <v>2010</v>
      </c>
      <c r="G326" s="393">
        <v>7</v>
      </c>
      <c r="H326" s="393">
        <v>2</v>
      </c>
      <c r="I326" s="393">
        <v>45</v>
      </c>
      <c r="J326" s="393">
        <v>37980</v>
      </c>
      <c r="K326" s="393">
        <v>6160</v>
      </c>
      <c r="L326" s="393">
        <v>19180</v>
      </c>
      <c r="M326" s="393" t="s">
        <v>308</v>
      </c>
      <c r="N326" s="393">
        <v>39.800339000000001</v>
      </c>
      <c r="O326" s="393">
        <v>-75.212119000000001</v>
      </c>
      <c r="P326" s="393">
        <v>8689</v>
      </c>
      <c r="Q326" s="393">
        <v>99</v>
      </c>
      <c r="R326" s="393">
        <v>9.7000000000000003E-2</v>
      </c>
      <c r="S326" s="393">
        <v>9.4E-2</v>
      </c>
      <c r="T326" s="393">
        <v>8.5000000000000006E-2</v>
      </c>
      <c r="U326" s="393">
        <v>8.3000000000000004E-2</v>
      </c>
      <c r="V326" s="393">
        <v>14</v>
      </c>
      <c r="W326" s="393">
        <v>1</v>
      </c>
      <c r="X326" s="393">
        <v>0</v>
      </c>
      <c r="Z326" s="393">
        <v>47</v>
      </c>
      <c r="AA326" s="393">
        <v>764</v>
      </c>
      <c r="AB326" s="393">
        <v>211</v>
      </c>
      <c r="AC326" s="393">
        <v>214</v>
      </c>
    </row>
    <row r="327" spans="1:29" ht="15" customHeight="1" x14ac:dyDescent="0.2">
      <c r="A327" s="394">
        <v>340150002</v>
      </c>
      <c r="B327" s="393">
        <v>44201</v>
      </c>
      <c r="C327" s="393">
        <v>1</v>
      </c>
      <c r="D327" s="393">
        <v>0</v>
      </c>
      <c r="E327" s="393" t="s">
        <v>261</v>
      </c>
      <c r="F327" s="393">
        <v>2011</v>
      </c>
      <c r="G327" s="393">
        <v>7</v>
      </c>
      <c r="H327" s="393">
        <v>2</v>
      </c>
      <c r="I327" s="393">
        <v>45</v>
      </c>
      <c r="J327" s="393">
        <v>37980</v>
      </c>
      <c r="K327" s="393">
        <v>6160</v>
      </c>
      <c r="L327" s="393">
        <v>19180</v>
      </c>
      <c r="M327" s="393" t="s">
        <v>308</v>
      </c>
      <c r="N327" s="393">
        <v>39.800339000000001</v>
      </c>
      <c r="O327" s="393">
        <v>-75.212119000000001</v>
      </c>
      <c r="P327" s="393">
        <v>7567</v>
      </c>
      <c r="Q327" s="393">
        <v>98</v>
      </c>
      <c r="R327" s="393">
        <v>0.10199999999999999</v>
      </c>
      <c r="S327" s="393">
        <v>9.5000000000000001E-2</v>
      </c>
      <c r="T327" s="393">
        <v>9.2999999999999999E-2</v>
      </c>
      <c r="U327" s="393">
        <v>9.1999999999999998E-2</v>
      </c>
      <c r="V327" s="393">
        <v>11</v>
      </c>
      <c r="W327" s="393">
        <v>1</v>
      </c>
      <c r="X327" s="393">
        <v>0</v>
      </c>
      <c r="Z327" s="393">
        <v>47</v>
      </c>
      <c r="AA327" s="393">
        <v>764</v>
      </c>
      <c r="AB327" s="393">
        <v>209</v>
      </c>
      <c r="AC327" s="393">
        <v>214</v>
      </c>
    </row>
    <row r="328" spans="1:29" ht="15" customHeight="1" x14ac:dyDescent="0.2">
      <c r="A328" s="394">
        <v>340150002</v>
      </c>
      <c r="B328" s="393">
        <v>44201</v>
      </c>
      <c r="C328" s="393">
        <v>1</v>
      </c>
      <c r="D328" s="393">
        <v>0</v>
      </c>
      <c r="E328" s="393" t="s">
        <v>261</v>
      </c>
      <c r="F328" s="393">
        <v>2012</v>
      </c>
      <c r="G328" s="393">
        <v>7</v>
      </c>
      <c r="H328" s="393">
        <v>2</v>
      </c>
      <c r="I328" s="393">
        <v>45</v>
      </c>
      <c r="J328" s="393">
        <v>37980</v>
      </c>
      <c r="K328" s="393">
        <v>6160</v>
      </c>
      <c r="L328" s="393">
        <v>19180</v>
      </c>
      <c r="M328" s="393" t="s">
        <v>308</v>
      </c>
      <c r="N328" s="393">
        <v>39.800339000000001</v>
      </c>
      <c r="O328" s="393">
        <v>-75.212119000000001</v>
      </c>
      <c r="P328" s="393">
        <v>5621</v>
      </c>
      <c r="Q328" s="393">
        <v>94</v>
      </c>
      <c r="R328" s="393">
        <v>9.1999999999999998E-2</v>
      </c>
      <c r="S328" s="393">
        <v>8.7999999999999995E-2</v>
      </c>
      <c r="T328" s="393">
        <v>8.6999999999999994E-2</v>
      </c>
      <c r="U328" s="393">
        <v>8.6999999999999994E-2</v>
      </c>
      <c r="V328" s="393">
        <v>16</v>
      </c>
      <c r="W328" s="393">
        <v>1</v>
      </c>
      <c r="X328" s="393">
        <v>0</v>
      </c>
      <c r="Y328" s="393" t="s">
        <v>263</v>
      </c>
      <c r="Z328" s="393">
        <v>47</v>
      </c>
      <c r="AA328" s="393">
        <v>764</v>
      </c>
      <c r="AB328" s="393">
        <v>201</v>
      </c>
      <c r="AC328" s="393">
        <v>214</v>
      </c>
    </row>
    <row r="329" spans="1:29" ht="15" customHeight="1" x14ac:dyDescent="0.2">
      <c r="A329" s="394">
        <v>340150002</v>
      </c>
      <c r="B329" s="393">
        <v>44201</v>
      </c>
      <c r="C329" s="393">
        <v>1</v>
      </c>
      <c r="D329" s="393">
        <v>0</v>
      </c>
      <c r="E329" s="393" t="s">
        <v>261</v>
      </c>
      <c r="F329" s="393">
        <v>2013</v>
      </c>
      <c r="G329" s="393">
        <v>7</v>
      </c>
      <c r="H329" s="393">
        <v>2</v>
      </c>
      <c r="I329" s="393">
        <v>45</v>
      </c>
      <c r="J329" s="393">
        <v>37980</v>
      </c>
      <c r="K329" s="393">
        <v>6160</v>
      </c>
      <c r="L329" s="393">
        <v>19180</v>
      </c>
      <c r="M329" s="393" t="s">
        <v>308</v>
      </c>
      <c r="N329" s="393">
        <v>39.800339000000001</v>
      </c>
      <c r="O329" s="393">
        <v>-75.212119000000001</v>
      </c>
      <c r="P329" s="393">
        <v>6175</v>
      </c>
      <c r="Q329" s="393">
        <v>98</v>
      </c>
      <c r="R329" s="393">
        <v>7.8E-2</v>
      </c>
      <c r="S329" s="393">
        <v>7.4999999999999997E-2</v>
      </c>
      <c r="T329" s="393">
        <v>7.3999999999999996E-2</v>
      </c>
      <c r="U329" s="393">
        <v>7.2999999999999995E-2</v>
      </c>
      <c r="V329" s="393">
        <v>1</v>
      </c>
      <c r="W329" s="393">
        <v>1</v>
      </c>
      <c r="X329" s="393">
        <v>0</v>
      </c>
      <c r="Y329" s="393" t="s">
        <v>263</v>
      </c>
      <c r="Z329" s="393">
        <v>47</v>
      </c>
      <c r="AA329" s="393">
        <v>764</v>
      </c>
      <c r="AB329" s="393">
        <v>209</v>
      </c>
      <c r="AC329" s="393">
        <v>214</v>
      </c>
    </row>
    <row r="330" spans="1:29" ht="15" customHeight="1" x14ac:dyDescent="0.2">
      <c r="A330" s="394">
        <v>340150002</v>
      </c>
      <c r="B330" s="393">
        <v>44201</v>
      </c>
      <c r="C330" s="393">
        <v>1</v>
      </c>
      <c r="D330" s="393">
        <v>0</v>
      </c>
      <c r="E330" s="393" t="s">
        <v>261</v>
      </c>
      <c r="F330" s="393">
        <v>2014</v>
      </c>
      <c r="G330" s="393">
        <v>7</v>
      </c>
      <c r="H330" s="393">
        <v>2</v>
      </c>
      <c r="I330" s="393">
        <v>45</v>
      </c>
      <c r="J330" s="393">
        <v>37980</v>
      </c>
      <c r="K330" s="393">
        <v>6160</v>
      </c>
      <c r="L330" s="393">
        <v>19180</v>
      </c>
      <c r="M330" s="393" t="s">
        <v>308</v>
      </c>
      <c r="N330" s="393">
        <v>39.800339000000001</v>
      </c>
      <c r="O330" s="393">
        <v>-75.212119000000001</v>
      </c>
      <c r="P330" s="393">
        <v>4408</v>
      </c>
      <c r="Q330" s="393">
        <v>83</v>
      </c>
      <c r="R330" s="393">
        <v>7.6999999999999999E-2</v>
      </c>
      <c r="S330" s="393">
        <v>7.4999999999999997E-2</v>
      </c>
      <c r="T330" s="393">
        <v>7.0999999999999994E-2</v>
      </c>
      <c r="U330" s="393">
        <v>7.0000000000000007E-2</v>
      </c>
      <c r="V330" s="393">
        <v>1</v>
      </c>
      <c r="W330" s="393">
        <v>1</v>
      </c>
      <c r="X330" s="393">
        <v>0</v>
      </c>
      <c r="Y330" s="393" t="s">
        <v>263</v>
      </c>
      <c r="Z330" s="393">
        <v>47</v>
      </c>
      <c r="AA330" s="393">
        <v>764</v>
      </c>
      <c r="AB330" s="393">
        <v>177</v>
      </c>
      <c r="AC330" s="393">
        <v>214</v>
      </c>
    </row>
    <row r="331" spans="1:29" ht="15" customHeight="1" x14ac:dyDescent="0.2">
      <c r="A331" s="394">
        <v>340150002</v>
      </c>
      <c r="B331" s="393">
        <v>44201</v>
      </c>
      <c r="C331" s="393">
        <v>1</v>
      </c>
      <c r="D331" s="393">
        <v>5</v>
      </c>
      <c r="E331" s="393" t="s">
        <v>261</v>
      </c>
      <c r="F331" s="393">
        <v>2015</v>
      </c>
      <c r="G331" s="393">
        <v>7</v>
      </c>
      <c r="H331" s="393">
        <v>2</v>
      </c>
      <c r="I331" s="393">
        <v>45</v>
      </c>
      <c r="J331" s="393">
        <v>37980</v>
      </c>
      <c r="K331" s="393">
        <v>6160</v>
      </c>
      <c r="L331" s="393">
        <v>19180</v>
      </c>
      <c r="M331" s="393" t="s">
        <v>308</v>
      </c>
      <c r="N331" s="393">
        <v>39.800339000000001</v>
      </c>
      <c r="O331" s="393">
        <v>-75.212119000000001</v>
      </c>
      <c r="P331" s="393">
        <v>5611</v>
      </c>
      <c r="Q331" s="393">
        <v>95</v>
      </c>
      <c r="R331" s="393">
        <v>0.08</v>
      </c>
      <c r="S331" s="393">
        <v>7.9000000000000001E-2</v>
      </c>
      <c r="T331" s="393">
        <v>7.6999999999999999E-2</v>
      </c>
      <c r="U331" s="393">
        <v>7.5999999999999998E-2</v>
      </c>
      <c r="V331" s="393">
        <v>4</v>
      </c>
      <c r="W331" s="393">
        <v>1</v>
      </c>
      <c r="X331" s="393">
        <v>0</v>
      </c>
      <c r="Y331" s="393" t="s">
        <v>263</v>
      </c>
      <c r="Z331" s="393">
        <v>47</v>
      </c>
      <c r="AA331" s="393">
        <v>764</v>
      </c>
      <c r="AB331" s="393">
        <v>203</v>
      </c>
      <c r="AC331" s="393">
        <v>214</v>
      </c>
    </row>
    <row r="332" spans="1:29" ht="15" customHeight="1" x14ac:dyDescent="0.2">
      <c r="A332" s="394">
        <v>340150002</v>
      </c>
      <c r="B332" s="393">
        <v>44201</v>
      </c>
      <c r="C332" s="393">
        <v>1</v>
      </c>
      <c r="D332" s="393">
        <v>5</v>
      </c>
      <c r="E332" s="393" t="s">
        <v>261</v>
      </c>
      <c r="F332" s="393">
        <v>2016</v>
      </c>
      <c r="G332" s="393">
        <v>7</v>
      </c>
      <c r="H332" s="393">
        <v>2</v>
      </c>
      <c r="I332" s="393">
        <v>45</v>
      </c>
      <c r="J332" s="393">
        <v>37980</v>
      </c>
      <c r="K332" s="393">
        <v>6160</v>
      </c>
      <c r="L332" s="393">
        <v>19180</v>
      </c>
      <c r="M332" s="393" t="s">
        <v>308</v>
      </c>
      <c r="N332" s="393">
        <v>39.800339000000001</v>
      </c>
      <c r="O332" s="393">
        <v>-75.212119000000001</v>
      </c>
      <c r="P332" s="393">
        <v>5468</v>
      </c>
      <c r="Q332" s="393">
        <v>95</v>
      </c>
      <c r="R332" s="393">
        <v>7.9000000000000001E-2</v>
      </c>
      <c r="S332" s="393">
        <v>7.6999999999999999E-2</v>
      </c>
      <c r="T332" s="393">
        <v>7.5999999999999998E-2</v>
      </c>
      <c r="U332" s="393">
        <v>7.3999999999999996E-2</v>
      </c>
      <c r="V332" s="393">
        <v>3</v>
      </c>
      <c r="W332" s="393">
        <v>1</v>
      </c>
      <c r="X332" s="393">
        <v>0</v>
      </c>
      <c r="Y332" s="393" t="s">
        <v>263</v>
      </c>
      <c r="Z332" s="393">
        <v>47</v>
      </c>
      <c r="AA332" s="393">
        <v>764</v>
      </c>
      <c r="AB332" s="393">
        <v>203</v>
      </c>
      <c r="AC332" s="393">
        <v>214</v>
      </c>
    </row>
    <row r="333" spans="1:29" ht="15" customHeight="1" x14ac:dyDescent="0.2">
      <c r="A333" s="394">
        <v>340150002</v>
      </c>
      <c r="B333" s="393">
        <v>44201</v>
      </c>
      <c r="C333" s="393">
        <v>1</v>
      </c>
      <c r="D333" s="393">
        <v>0</v>
      </c>
      <c r="E333" s="393" t="s">
        <v>261</v>
      </c>
      <c r="F333" s="393">
        <v>2017</v>
      </c>
      <c r="G333" s="393">
        <v>7</v>
      </c>
      <c r="H333" s="393">
        <v>2</v>
      </c>
      <c r="I333" s="393">
        <v>45</v>
      </c>
      <c r="J333" s="393">
        <v>37980</v>
      </c>
      <c r="K333" s="393">
        <v>6160</v>
      </c>
      <c r="L333" s="393">
        <v>19180</v>
      </c>
      <c r="M333" s="393" t="s">
        <v>308</v>
      </c>
      <c r="N333" s="393">
        <v>39.800339000000001</v>
      </c>
      <c r="O333" s="393">
        <v>-75.212119000000001</v>
      </c>
      <c r="P333" s="393">
        <v>6330</v>
      </c>
      <c r="Q333" s="393">
        <v>98</v>
      </c>
      <c r="R333" s="393">
        <v>7.8E-2</v>
      </c>
      <c r="S333" s="393">
        <v>7.5999999999999998E-2</v>
      </c>
      <c r="T333" s="393">
        <v>7.5999999999999998E-2</v>
      </c>
      <c r="U333" s="393">
        <v>7.2999999999999995E-2</v>
      </c>
      <c r="V333" s="393">
        <v>3</v>
      </c>
      <c r="W333" s="393">
        <v>1</v>
      </c>
      <c r="X333" s="393">
        <v>0</v>
      </c>
      <c r="Y333" s="393" t="s">
        <v>263</v>
      </c>
      <c r="Z333" s="393">
        <v>47</v>
      </c>
      <c r="AA333" s="393">
        <v>764</v>
      </c>
      <c r="AB333" s="393">
        <v>241</v>
      </c>
      <c r="AC333" s="393">
        <v>245</v>
      </c>
    </row>
    <row r="334" spans="1:29" ht="15" customHeight="1" x14ac:dyDescent="0.2">
      <c r="A334" s="394">
        <v>340150002</v>
      </c>
      <c r="B334" s="393">
        <v>44201</v>
      </c>
      <c r="C334" s="393">
        <v>1</v>
      </c>
      <c r="D334" s="393">
        <v>0</v>
      </c>
      <c r="E334" s="393" t="s">
        <v>261</v>
      </c>
      <c r="F334" s="393">
        <v>2018</v>
      </c>
      <c r="G334" s="393">
        <v>7</v>
      </c>
      <c r="H334" s="393">
        <v>2</v>
      </c>
      <c r="I334" s="393">
        <v>45</v>
      </c>
      <c r="J334" s="393">
        <v>37980</v>
      </c>
      <c r="K334" s="393">
        <v>6160</v>
      </c>
      <c r="L334" s="393">
        <v>19180</v>
      </c>
      <c r="M334" s="393" t="s">
        <v>308</v>
      </c>
      <c r="N334" s="393">
        <v>39.800339000000001</v>
      </c>
      <c r="O334" s="393">
        <v>-75.212119000000001</v>
      </c>
      <c r="P334" s="393">
        <v>5783</v>
      </c>
      <c r="Q334" s="393">
        <v>98</v>
      </c>
      <c r="R334" s="393">
        <v>8.4000000000000005E-2</v>
      </c>
      <c r="S334" s="393">
        <v>7.9000000000000001E-2</v>
      </c>
      <c r="T334" s="393">
        <v>7.8E-2</v>
      </c>
      <c r="U334" s="393">
        <v>7.6999999999999999E-2</v>
      </c>
      <c r="V334" s="393">
        <v>4</v>
      </c>
      <c r="W334" s="393">
        <v>1</v>
      </c>
      <c r="X334" s="393">
        <v>0</v>
      </c>
      <c r="Z334" s="393">
        <v>47</v>
      </c>
      <c r="AA334" s="393">
        <v>764</v>
      </c>
      <c r="AB334" s="393">
        <v>239</v>
      </c>
      <c r="AC334" s="393">
        <v>245</v>
      </c>
    </row>
    <row r="335" spans="1:29" ht="15" customHeight="1" x14ac:dyDescent="0.2">
      <c r="A335" s="394">
        <v>90019003</v>
      </c>
      <c r="B335" s="393">
        <v>44201</v>
      </c>
      <c r="C335" s="393">
        <v>1</v>
      </c>
      <c r="D335" s="393">
        <v>0</v>
      </c>
      <c r="E335" s="393" t="s">
        <v>261</v>
      </c>
      <c r="F335" s="393">
        <v>2010</v>
      </c>
      <c r="G335" s="393">
        <v>7</v>
      </c>
      <c r="H335" s="393">
        <v>1</v>
      </c>
      <c r="I335" s="393">
        <v>43</v>
      </c>
      <c r="J335" s="393">
        <v>14860</v>
      </c>
      <c r="K335" s="393">
        <v>5760</v>
      </c>
      <c r="L335" s="393">
        <v>83570</v>
      </c>
      <c r="M335" s="393" t="s">
        <v>309</v>
      </c>
      <c r="N335" s="393">
        <v>41.118333</v>
      </c>
      <c r="O335" s="393">
        <v>-73.336667000000006</v>
      </c>
      <c r="P335" s="393">
        <v>4238</v>
      </c>
      <c r="Q335" s="393">
        <v>95</v>
      </c>
      <c r="R335" s="393">
        <v>8.6999999999999994E-2</v>
      </c>
      <c r="S335" s="393">
        <v>8.3000000000000004E-2</v>
      </c>
      <c r="T335" s="393">
        <v>7.9000000000000001E-2</v>
      </c>
      <c r="U335" s="393">
        <v>7.9000000000000001E-2</v>
      </c>
      <c r="V335" s="393">
        <v>10</v>
      </c>
      <c r="W335" s="393">
        <v>1</v>
      </c>
      <c r="X335" s="393">
        <v>0</v>
      </c>
      <c r="Y335" s="393" t="s">
        <v>263</v>
      </c>
      <c r="Z335" s="393">
        <v>47</v>
      </c>
      <c r="AA335" s="393">
        <v>251</v>
      </c>
      <c r="AB335" s="393">
        <v>173</v>
      </c>
      <c r="AC335" s="393">
        <v>183</v>
      </c>
    </row>
    <row r="336" spans="1:29" ht="15" customHeight="1" x14ac:dyDescent="0.2">
      <c r="A336" s="394">
        <v>90019003</v>
      </c>
      <c r="B336" s="393">
        <v>44201</v>
      </c>
      <c r="C336" s="393">
        <v>1</v>
      </c>
      <c r="D336" s="393">
        <v>0</v>
      </c>
      <c r="E336" s="393" t="s">
        <v>261</v>
      </c>
      <c r="F336" s="393">
        <v>2011</v>
      </c>
      <c r="G336" s="393">
        <v>7</v>
      </c>
      <c r="H336" s="393">
        <v>1</v>
      </c>
      <c r="I336" s="393">
        <v>43</v>
      </c>
      <c r="J336" s="393">
        <v>14860</v>
      </c>
      <c r="K336" s="393">
        <v>5760</v>
      </c>
      <c r="L336" s="393">
        <v>83570</v>
      </c>
      <c r="M336" s="393" t="s">
        <v>309</v>
      </c>
      <c r="N336" s="393">
        <v>41.118333</v>
      </c>
      <c r="O336" s="393">
        <v>-73.336667000000006</v>
      </c>
      <c r="P336" s="393">
        <v>4278</v>
      </c>
      <c r="Q336" s="393">
        <v>96</v>
      </c>
      <c r="R336" s="393">
        <v>0.10100000000000001</v>
      </c>
      <c r="S336" s="393">
        <v>9.1999999999999998E-2</v>
      </c>
      <c r="T336" s="393">
        <v>8.6999999999999994E-2</v>
      </c>
      <c r="U336" s="393">
        <v>8.6999999999999994E-2</v>
      </c>
      <c r="V336" s="393">
        <v>9</v>
      </c>
      <c r="W336" s="393">
        <v>1</v>
      </c>
      <c r="X336" s="393">
        <v>0</v>
      </c>
      <c r="Z336" s="393">
        <v>47</v>
      </c>
      <c r="AA336" s="393">
        <v>251</v>
      </c>
      <c r="AB336" s="393">
        <v>175</v>
      </c>
      <c r="AC336" s="393">
        <v>183</v>
      </c>
    </row>
    <row r="337" spans="1:29" ht="15" customHeight="1" x14ac:dyDescent="0.2">
      <c r="A337" s="394">
        <v>90019003</v>
      </c>
      <c r="B337" s="393">
        <v>44201</v>
      </c>
      <c r="C337" s="393">
        <v>1</v>
      </c>
      <c r="D337" s="393">
        <v>0</v>
      </c>
      <c r="E337" s="393" t="s">
        <v>261</v>
      </c>
      <c r="F337" s="393">
        <v>2012</v>
      </c>
      <c r="G337" s="393">
        <v>7</v>
      </c>
      <c r="H337" s="393">
        <v>1</v>
      </c>
      <c r="I337" s="393">
        <v>43</v>
      </c>
      <c r="J337" s="393">
        <v>14860</v>
      </c>
      <c r="K337" s="393">
        <v>5760</v>
      </c>
      <c r="L337" s="393">
        <v>83570</v>
      </c>
      <c r="M337" s="393" t="s">
        <v>309</v>
      </c>
      <c r="N337" s="393">
        <v>41.118333</v>
      </c>
      <c r="O337" s="393">
        <v>-73.336667000000006</v>
      </c>
      <c r="P337" s="393">
        <v>4357</v>
      </c>
      <c r="Q337" s="393">
        <v>98</v>
      </c>
      <c r="R337" s="393">
        <v>9.2999999999999999E-2</v>
      </c>
      <c r="S337" s="393">
        <v>9.1999999999999998E-2</v>
      </c>
      <c r="T337" s="393">
        <v>9.0999999999999998E-2</v>
      </c>
      <c r="U337" s="393">
        <v>8.8999999999999996E-2</v>
      </c>
      <c r="V337" s="393">
        <v>14</v>
      </c>
      <c r="W337" s="393">
        <v>1</v>
      </c>
      <c r="X337" s="393">
        <v>0</v>
      </c>
      <c r="Y337" s="393" t="s">
        <v>263</v>
      </c>
      <c r="Z337" s="393">
        <v>87</v>
      </c>
      <c r="AA337" s="393">
        <v>251</v>
      </c>
      <c r="AB337" s="393">
        <v>179</v>
      </c>
      <c r="AC337" s="393">
        <v>183</v>
      </c>
    </row>
    <row r="338" spans="1:29" ht="15" customHeight="1" x14ac:dyDescent="0.2">
      <c r="A338" s="394">
        <v>90019003</v>
      </c>
      <c r="B338" s="393">
        <v>44201</v>
      </c>
      <c r="C338" s="393">
        <v>1</v>
      </c>
      <c r="D338" s="393">
        <v>0</v>
      </c>
      <c r="E338" s="393" t="s">
        <v>261</v>
      </c>
      <c r="F338" s="393">
        <v>2013</v>
      </c>
      <c r="G338" s="393">
        <v>7</v>
      </c>
      <c r="H338" s="393">
        <v>1</v>
      </c>
      <c r="I338" s="393">
        <v>43</v>
      </c>
      <c r="J338" s="393">
        <v>14860</v>
      </c>
      <c r="K338" s="393">
        <v>5760</v>
      </c>
      <c r="L338" s="393">
        <v>83570</v>
      </c>
      <c r="M338" s="393" t="s">
        <v>309</v>
      </c>
      <c r="N338" s="393">
        <v>41.118333</v>
      </c>
      <c r="O338" s="393">
        <v>-73.336667000000006</v>
      </c>
      <c r="P338" s="393">
        <v>4278</v>
      </c>
      <c r="Q338" s="393">
        <v>97</v>
      </c>
      <c r="R338" s="393">
        <v>9.9000000000000005E-2</v>
      </c>
      <c r="S338" s="393">
        <v>9.5000000000000001E-2</v>
      </c>
      <c r="T338" s="393">
        <v>8.6999999999999994E-2</v>
      </c>
      <c r="U338" s="393">
        <v>8.5999999999999993E-2</v>
      </c>
      <c r="V338" s="393">
        <v>12</v>
      </c>
      <c r="W338" s="393">
        <v>1</v>
      </c>
      <c r="X338" s="393">
        <v>0</v>
      </c>
      <c r="Y338" s="393" t="s">
        <v>263</v>
      </c>
      <c r="Z338" s="393">
        <v>87</v>
      </c>
      <c r="AA338" s="393">
        <v>251</v>
      </c>
      <c r="AB338" s="393">
        <v>177</v>
      </c>
      <c r="AC338" s="393">
        <v>183</v>
      </c>
    </row>
    <row r="339" spans="1:29" ht="15" customHeight="1" x14ac:dyDescent="0.2">
      <c r="A339" s="394">
        <v>90019003</v>
      </c>
      <c r="B339" s="393">
        <v>44201</v>
      </c>
      <c r="C339" s="393">
        <v>1</v>
      </c>
      <c r="D339" s="393">
        <v>0</v>
      </c>
      <c r="E339" s="393" t="s">
        <v>261</v>
      </c>
      <c r="F339" s="393">
        <v>2014</v>
      </c>
      <c r="G339" s="393">
        <v>7</v>
      </c>
      <c r="H339" s="393">
        <v>1</v>
      </c>
      <c r="I339" s="393">
        <v>43</v>
      </c>
      <c r="J339" s="393">
        <v>14860</v>
      </c>
      <c r="K339" s="393">
        <v>5760</v>
      </c>
      <c r="L339" s="393">
        <v>83570</v>
      </c>
      <c r="M339" s="393" t="s">
        <v>309</v>
      </c>
      <c r="N339" s="393">
        <v>41.118333</v>
      </c>
      <c r="O339" s="393">
        <v>-73.336667000000006</v>
      </c>
      <c r="P339" s="393">
        <v>4283</v>
      </c>
      <c r="Q339" s="393">
        <v>95</v>
      </c>
      <c r="R339" s="393">
        <v>8.7999999999999995E-2</v>
      </c>
      <c r="S339" s="393">
        <v>8.4000000000000005E-2</v>
      </c>
      <c r="T339" s="393">
        <v>8.2000000000000003E-2</v>
      </c>
      <c r="U339" s="393">
        <v>8.1000000000000003E-2</v>
      </c>
      <c r="V339" s="393">
        <v>7</v>
      </c>
      <c r="W339" s="393">
        <v>1</v>
      </c>
      <c r="X339" s="393">
        <v>0</v>
      </c>
      <c r="Y339" s="393" t="s">
        <v>263</v>
      </c>
      <c r="Z339" s="393">
        <v>87</v>
      </c>
      <c r="AA339" s="393">
        <v>251</v>
      </c>
      <c r="AB339" s="393">
        <v>174</v>
      </c>
      <c r="AC339" s="393">
        <v>183</v>
      </c>
    </row>
    <row r="340" spans="1:29" ht="15" customHeight="1" x14ac:dyDescent="0.2">
      <c r="A340" s="394">
        <v>90019003</v>
      </c>
      <c r="B340" s="393">
        <v>44201</v>
      </c>
      <c r="C340" s="393">
        <v>1</v>
      </c>
      <c r="D340" s="393">
        <v>0</v>
      </c>
      <c r="E340" s="393" t="s">
        <v>261</v>
      </c>
      <c r="F340" s="393">
        <v>2015</v>
      </c>
      <c r="G340" s="393">
        <v>7</v>
      </c>
      <c r="H340" s="393">
        <v>1</v>
      </c>
      <c r="I340" s="393">
        <v>43</v>
      </c>
      <c r="J340" s="393">
        <v>14860</v>
      </c>
      <c r="K340" s="393">
        <v>5760</v>
      </c>
      <c r="L340" s="393">
        <v>83570</v>
      </c>
      <c r="M340" s="393" t="s">
        <v>309</v>
      </c>
      <c r="N340" s="393">
        <v>41.118333</v>
      </c>
      <c r="O340" s="393">
        <v>-73.336667000000006</v>
      </c>
      <c r="P340" s="393">
        <v>4196</v>
      </c>
      <c r="Q340" s="393">
        <v>93</v>
      </c>
      <c r="R340" s="393">
        <v>9.6000000000000002E-2</v>
      </c>
      <c r="S340" s="393">
        <v>9.1999999999999998E-2</v>
      </c>
      <c r="T340" s="393">
        <v>9.1999999999999998E-2</v>
      </c>
      <c r="U340" s="393">
        <v>8.6999999999999994E-2</v>
      </c>
      <c r="V340" s="393">
        <v>10</v>
      </c>
      <c r="W340" s="393">
        <v>1</v>
      </c>
      <c r="X340" s="393">
        <v>0</v>
      </c>
      <c r="Y340" s="393" t="s">
        <v>263</v>
      </c>
      <c r="Z340" s="393">
        <v>87</v>
      </c>
      <c r="AA340" s="393">
        <v>251</v>
      </c>
      <c r="AB340" s="393">
        <v>171</v>
      </c>
      <c r="AC340" s="393">
        <v>183</v>
      </c>
    </row>
    <row r="341" spans="1:29" ht="15" customHeight="1" x14ac:dyDescent="0.2">
      <c r="A341" s="394">
        <v>90019003</v>
      </c>
      <c r="B341" s="393">
        <v>44201</v>
      </c>
      <c r="C341" s="393">
        <v>1</v>
      </c>
      <c r="D341" s="393">
        <v>5</v>
      </c>
      <c r="E341" s="393" t="s">
        <v>261</v>
      </c>
      <c r="F341" s="393">
        <v>2016</v>
      </c>
      <c r="G341" s="393">
        <v>7</v>
      </c>
      <c r="H341" s="393">
        <v>1</v>
      </c>
      <c r="I341" s="393">
        <v>43</v>
      </c>
      <c r="J341" s="393">
        <v>14860</v>
      </c>
      <c r="K341" s="393">
        <v>5760</v>
      </c>
      <c r="L341" s="393">
        <v>83570</v>
      </c>
      <c r="M341" s="393" t="s">
        <v>309</v>
      </c>
      <c r="N341" s="393">
        <v>41.118333</v>
      </c>
      <c r="O341" s="393">
        <v>-73.336667000000006</v>
      </c>
      <c r="P341" s="393">
        <v>3743</v>
      </c>
      <c r="Q341" s="393">
        <v>85</v>
      </c>
      <c r="R341" s="393">
        <v>9.7000000000000003E-2</v>
      </c>
      <c r="S341" s="393">
        <v>8.6999999999999994E-2</v>
      </c>
      <c r="T341" s="393">
        <v>8.6999999999999994E-2</v>
      </c>
      <c r="U341" s="393">
        <v>8.1000000000000003E-2</v>
      </c>
      <c r="V341" s="393">
        <v>8</v>
      </c>
      <c r="W341" s="393">
        <v>1</v>
      </c>
      <c r="X341" s="393">
        <v>0</v>
      </c>
      <c r="Y341" s="393" t="s">
        <v>263</v>
      </c>
      <c r="Z341" s="393">
        <v>87</v>
      </c>
      <c r="AA341" s="393">
        <v>251</v>
      </c>
      <c r="AB341" s="393">
        <v>155</v>
      </c>
      <c r="AC341" s="393">
        <v>183</v>
      </c>
    </row>
    <row r="342" spans="1:29" ht="15" customHeight="1" x14ac:dyDescent="0.2">
      <c r="A342" s="394">
        <v>90019003</v>
      </c>
      <c r="B342" s="393">
        <v>44201</v>
      </c>
      <c r="C342" s="393">
        <v>1</v>
      </c>
      <c r="D342" s="393">
        <v>0</v>
      </c>
      <c r="E342" s="393" t="s">
        <v>261</v>
      </c>
      <c r="F342" s="393">
        <v>2017</v>
      </c>
      <c r="G342" s="393">
        <v>7</v>
      </c>
      <c r="H342" s="393">
        <v>1</v>
      </c>
      <c r="I342" s="393">
        <v>43</v>
      </c>
      <c r="J342" s="393">
        <v>14860</v>
      </c>
      <c r="K342" s="393">
        <v>5760</v>
      </c>
      <c r="L342" s="393">
        <v>83570</v>
      </c>
      <c r="M342" s="393" t="s">
        <v>309</v>
      </c>
      <c r="N342" s="393">
        <v>41.118333</v>
      </c>
      <c r="O342" s="393">
        <v>-73.336667000000006</v>
      </c>
      <c r="P342" s="393">
        <v>5011</v>
      </c>
      <c r="Q342" s="393">
        <v>96</v>
      </c>
      <c r="R342" s="393">
        <v>9.7000000000000003E-2</v>
      </c>
      <c r="S342" s="393">
        <v>0.09</v>
      </c>
      <c r="T342" s="393">
        <v>0.09</v>
      </c>
      <c r="U342" s="393">
        <v>8.1000000000000003E-2</v>
      </c>
      <c r="V342" s="393">
        <v>5</v>
      </c>
      <c r="W342" s="393">
        <v>1</v>
      </c>
      <c r="X342" s="393">
        <v>0</v>
      </c>
      <c r="Y342" s="393" t="s">
        <v>263</v>
      </c>
      <c r="Z342" s="393">
        <v>87</v>
      </c>
      <c r="AA342" s="393">
        <v>251</v>
      </c>
      <c r="AB342" s="393">
        <v>205</v>
      </c>
      <c r="AC342" s="393">
        <v>214</v>
      </c>
    </row>
    <row r="343" spans="1:29" ht="15" customHeight="1" x14ac:dyDescent="0.2">
      <c r="A343" s="394">
        <v>90019003</v>
      </c>
      <c r="B343" s="393">
        <v>44201</v>
      </c>
      <c r="C343" s="393">
        <v>1</v>
      </c>
      <c r="D343" s="393">
        <v>0</v>
      </c>
      <c r="E343" s="393" t="s">
        <v>261</v>
      </c>
      <c r="F343" s="393">
        <v>2018</v>
      </c>
      <c r="G343" s="393">
        <v>7</v>
      </c>
      <c r="H343" s="393">
        <v>1</v>
      </c>
      <c r="I343" s="393">
        <v>43</v>
      </c>
      <c r="J343" s="393">
        <v>14860</v>
      </c>
      <c r="K343" s="393">
        <v>5760</v>
      </c>
      <c r="L343" s="393">
        <v>83570</v>
      </c>
      <c r="M343" s="393" t="s">
        <v>309</v>
      </c>
      <c r="N343" s="393">
        <v>41.118333</v>
      </c>
      <c r="O343" s="393">
        <v>-73.336667000000006</v>
      </c>
      <c r="P343" s="393">
        <v>4852</v>
      </c>
      <c r="Q343" s="393">
        <v>93</v>
      </c>
      <c r="R343" s="393">
        <v>9.4E-2</v>
      </c>
      <c r="S343" s="393">
        <v>8.4000000000000005E-2</v>
      </c>
      <c r="T343" s="393">
        <v>8.4000000000000005E-2</v>
      </c>
      <c r="U343" s="393">
        <v>8.4000000000000005E-2</v>
      </c>
      <c r="V343" s="393">
        <v>9</v>
      </c>
      <c r="W343" s="393">
        <v>1</v>
      </c>
      <c r="X343" s="393">
        <v>0</v>
      </c>
      <c r="Y343" s="393" t="s">
        <v>270</v>
      </c>
      <c r="Z343" s="393">
        <v>87</v>
      </c>
      <c r="AA343" s="393">
        <v>251</v>
      </c>
      <c r="AB343" s="393">
        <v>198</v>
      </c>
      <c r="AC343" s="393">
        <v>214</v>
      </c>
    </row>
    <row r="344" spans="1:29" ht="15" customHeight="1" x14ac:dyDescent="0.2">
      <c r="A344" s="394">
        <v>420910013</v>
      </c>
      <c r="B344" s="393">
        <v>44201</v>
      </c>
      <c r="C344" s="393">
        <v>1</v>
      </c>
      <c r="D344" s="393">
        <v>0</v>
      </c>
      <c r="E344" s="393" t="s">
        <v>261</v>
      </c>
      <c r="F344" s="393">
        <v>2010</v>
      </c>
      <c r="G344" s="393">
        <v>7</v>
      </c>
      <c r="H344" s="393">
        <v>3</v>
      </c>
      <c r="I344" s="393">
        <v>45</v>
      </c>
      <c r="J344" s="393">
        <v>37980</v>
      </c>
      <c r="K344" s="393">
        <v>6160</v>
      </c>
      <c r="L344" s="393">
        <v>54656</v>
      </c>
      <c r="M344" s="393" t="s">
        <v>310</v>
      </c>
      <c r="N344" s="393">
        <v>40.112222000000003</v>
      </c>
      <c r="O344" s="393">
        <v>-75.309167000000002</v>
      </c>
      <c r="P344" s="393">
        <v>5042</v>
      </c>
      <c r="Q344" s="393">
        <v>98</v>
      </c>
      <c r="R344" s="393">
        <v>8.8999999999999996E-2</v>
      </c>
      <c r="S344" s="393">
        <v>8.4000000000000005E-2</v>
      </c>
      <c r="T344" s="393">
        <v>8.2000000000000003E-2</v>
      </c>
      <c r="U344" s="393">
        <v>8.1000000000000003E-2</v>
      </c>
      <c r="V344" s="393">
        <v>11</v>
      </c>
      <c r="W344" s="393">
        <v>1</v>
      </c>
      <c r="X344" s="393">
        <v>0</v>
      </c>
      <c r="Z344" s="393">
        <v>87</v>
      </c>
      <c r="AA344" s="393">
        <v>851</v>
      </c>
      <c r="AB344" s="393">
        <v>210</v>
      </c>
      <c r="AC344" s="393">
        <v>214</v>
      </c>
    </row>
    <row r="345" spans="1:29" ht="15" customHeight="1" x14ac:dyDescent="0.2">
      <c r="A345" s="394">
        <v>420910013</v>
      </c>
      <c r="B345" s="393">
        <v>44201</v>
      </c>
      <c r="C345" s="393">
        <v>1</v>
      </c>
      <c r="D345" s="393">
        <v>0</v>
      </c>
      <c r="E345" s="393" t="s">
        <v>261</v>
      </c>
      <c r="F345" s="393">
        <v>2011</v>
      </c>
      <c r="G345" s="393">
        <v>7</v>
      </c>
      <c r="H345" s="393">
        <v>3</v>
      </c>
      <c r="I345" s="393">
        <v>45</v>
      </c>
      <c r="J345" s="393">
        <v>37980</v>
      </c>
      <c r="K345" s="393">
        <v>6160</v>
      </c>
      <c r="L345" s="393">
        <v>54656</v>
      </c>
      <c r="M345" s="393" t="s">
        <v>310</v>
      </c>
      <c r="N345" s="393">
        <v>40.112222000000003</v>
      </c>
      <c r="O345" s="393">
        <v>-75.309167000000002</v>
      </c>
      <c r="P345" s="393">
        <v>7278</v>
      </c>
      <c r="Q345" s="393">
        <v>99</v>
      </c>
      <c r="R345" s="393">
        <v>8.5999999999999993E-2</v>
      </c>
      <c r="S345" s="393">
        <v>8.5000000000000006E-2</v>
      </c>
      <c r="T345" s="393">
        <v>8.4000000000000005E-2</v>
      </c>
      <c r="U345" s="393">
        <v>0.08</v>
      </c>
      <c r="V345" s="393">
        <v>6</v>
      </c>
      <c r="W345" s="393">
        <v>1</v>
      </c>
      <c r="X345" s="393">
        <v>0</v>
      </c>
      <c r="Y345" s="393" t="s">
        <v>263</v>
      </c>
      <c r="Z345" s="393">
        <v>87</v>
      </c>
      <c r="AA345" s="393">
        <v>851</v>
      </c>
      <c r="AB345" s="393">
        <v>212</v>
      </c>
      <c r="AC345" s="393">
        <v>214</v>
      </c>
    </row>
    <row r="346" spans="1:29" ht="15" customHeight="1" x14ac:dyDescent="0.2">
      <c r="A346" s="394">
        <v>420910013</v>
      </c>
      <c r="B346" s="393">
        <v>44201</v>
      </c>
      <c r="C346" s="393">
        <v>1</v>
      </c>
      <c r="D346" s="393">
        <v>0</v>
      </c>
      <c r="E346" s="393" t="s">
        <v>261</v>
      </c>
      <c r="F346" s="393">
        <v>2012</v>
      </c>
      <c r="G346" s="393">
        <v>7</v>
      </c>
      <c r="H346" s="393">
        <v>3</v>
      </c>
      <c r="I346" s="393">
        <v>45</v>
      </c>
      <c r="J346" s="393">
        <v>37980</v>
      </c>
      <c r="K346" s="393">
        <v>6160</v>
      </c>
      <c r="L346" s="393">
        <v>54656</v>
      </c>
      <c r="M346" s="393" t="s">
        <v>310</v>
      </c>
      <c r="N346" s="393">
        <v>40.112222000000003</v>
      </c>
      <c r="O346" s="393">
        <v>-75.309167000000002</v>
      </c>
      <c r="P346" s="393">
        <v>8571</v>
      </c>
      <c r="Q346" s="393">
        <v>98</v>
      </c>
      <c r="R346" s="393">
        <v>7.8E-2</v>
      </c>
      <c r="S346" s="393">
        <v>7.6999999999999999E-2</v>
      </c>
      <c r="T346" s="393">
        <v>7.4999999999999997E-2</v>
      </c>
      <c r="U346" s="393">
        <v>7.4999999999999997E-2</v>
      </c>
      <c r="V346" s="393">
        <v>2</v>
      </c>
      <c r="W346" s="393">
        <v>1</v>
      </c>
      <c r="X346" s="393">
        <v>0</v>
      </c>
      <c r="Z346" s="393">
        <v>87</v>
      </c>
      <c r="AA346" s="393">
        <v>851</v>
      </c>
      <c r="AB346" s="393">
        <v>209</v>
      </c>
      <c r="AC346" s="393">
        <v>214</v>
      </c>
    </row>
    <row r="347" spans="1:29" ht="15" customHeight="1" x14ac:dyDescent="0.2">
      <c r="A347" s="394">
        <v>420910013</v>
      </c>
      <c r="B347" s="393">
        <v>44201</v>
      </c>
      <c r="C347" s="393">
        <v>1</v>
      </c>
      <c r="D347" s="393">
        <v>0</v>
      </c>
      <c r="E347" s="393" t="s">
        <v>261</v>
      </c>
      <c r="F347" s="393">
        <v>2013</v>
      </c>
      <c r="G347" s="393">
        <v>7</v>
      </c>
      <c r="H347" s="393">
        <v>3</v>
      </c>
      <c r="I347" s="393">
        <v>45</v>
      </c>
      <c r="J347" s="393">
        <v>37980</v>
      </c>
      <c r="K347" s="393">
        <v>6160</v>
      </c>
      <c r="L347" s="393">
        <v>54656</v>
      </c>
      <c r="M347" s="393" t="s">
        <v>310</v>
      </c>
      <c r="N347" s="393">
        <v>40.112222000000003</v>
      </c>
      <c r="O347" s="393">
        <v>-75.309167000000002</v>
      </c>
      <c r="P347" s="393">
        <v>8656</v>
      </c>
      <c r="Q347" s="393">
        <v>100</v>
      </c>
      <c r="R347" s="393">
        <v>7.3999999999999996E-2</v>
      </c>
      <c r="S347" s="393">
        <v>7.2999999999999995E-2</v>
      </c>
      <c r="T347" s="393">
        <v>7.0000000000000007E-2</v>
      </c>
      <c r="U347" s="393">
        <v>6.9000000000000006E-2</v>
      </c>
      <c r="V347" s="393">
        <v>0</v>
      </c>
      <c r="W347" s="393">
        <v>1</v>
      </c>
      <c r="X347" s="393">
        <v>0</v>
      </c>
      <c r="Y347" s="393" t="s">
        <v>263</v>
      </c>
      <c r="Z347" s="393">
        <v>87</v>
      </c>
      <c r="AA347" s="393">
        <v>851</v>
      </c>
      <c r="AB347" s="393">
        <v>213</v>
      </c>
      <c r="AC347" s="393">
        <v>214</v>
      </c>
    </row>
    <row r="348" spans="1:29" ht="15" customHeight="1" x14ac:dyDescent="0.2">
      <c r="A348" s="394">
        <v>420910013</v>
      </c>
      <c r="B348" s="393">
        <v>44201</v>
      </c>
      <c r="C348" s="393">
        <v>1</v>
      </c>
      <c r="D348" s="393">
        <v>0</v>
      </c>
      <c r="E348" s="393" t="s">
        <v>261</v>
      </c>
      <c r="F348" s="393">
        <v>2014</v>
      </c>
      <c r="G348" s="393">
        <v>7</v>
      </c>
      <c r="H348" s="393">
        <v>3</v>
      </c>
      <c r="I348" s="393">
        <v>45</v>
      </c>
      <c r="J348" s="393">
        <v>37980</v>
      </c>
      <c r="K348" s="393">
        <v>6160</v>
      </c>
      <c r="L348" s="393">
        <v>54656</v>
      </c>
      <c r="M348" s="393" t="s">
        <v>310</v>
      </c>
      <c r="N348" s="393">
        <v>40.112222000000003</v>
      </c>
      <c r="O348" s="393">
        <v>-75.309167000000002</v>
      </c>
      <c r="P348" s="393">
        <v>8640</v>
      </c>
      <c r="Q348" s="393">
        <v>99</v>
      </c>
      <c r="R348" s="393">
        <v>7.6999999999999999E-2</v>
      </c>
      <c r="S348" s="393">
        <v>7.3999999999999996E-2</v>
      </c>
      <c r="T348" s="393">
        <v>7.2999999999999995E-2</v>
      </c>
      <c r="U348" s="393">
        <v>7.1999999999999995E-2</v>
      </c>
      <c r="V348" s="393">
        <v>1</v>
      </c>
      <c r="W348" s="393">
        <v>1</v>
      </c>
      <c r="X348" s="393">
        <v>0</v>
      </c>
      <c r="Y348" s="393" t="s">
        <v>263</v>
      </c>
      <c r="Z348" s="393">
        <v>87</v>
      </c>
      <c r="AA348" s="393">
        <v>851</v>
      </c>
      <c r="AB348" s="393">
        <v>211</v>
      </c>
      <c r="AC348" s="393">
        <v>214</v>
      </c>
    </row>
    <row r="349" spans="1:29" ht="15" customHeight="1" x14ac:dyDescent="0.2">
      <c r="A349" s="394">
        <v>420910013</v>
      </c>
      <c r="B349" s="393">
        <v>44201</v>
      </c>
      <c r="C349" s="393">
        <v>1</v>
      </c>
      <c r="D349" s="393">
        <v>0</v>
      </c>
      <c r="E349" s="393" t="s">
        <v>261</v>
      </c>
      <c r="F349" s="393">
        <v>2015</v>
      </c>
      <c r="G349" s="393">
        <v>7</v>
      </c>
      <c r="H349" s="393">
        <v>3</v>
      </c>
      <c r="I349" s="393">
        <v>45</v>
      </c>
      <c r="J349" s="393">
        <v>37980</v>
      </c>
      <c r="K349" s="393">
        <v>6160</v>
      </c>
      <c r="L349" s="393">
        <v>54656</v>
      </c>
      <c r="M349" s="393" t="s">
        <v>310</v>
      </c>
      <c r="N349" s="393">
        <v>40.112222000000003</v>
      </c>
      <c r="O349" s="393">
        <v>-75.309167000000002</v>
      </c>
      <c r="P349" s="393">
        <v>8703</v>
      </c>
      <c r="Q349" s="393">
        <v>99</v>
      </c>
      <c r="R349" s="393">
        <v>0.08</v>
      </c>
      <c r="S349" s="393">
        <v>7.5999999999999998E-2</v>
      </c>
      <c r="T349" s="393">
        <v>7.4999999999999997E-2</v>
      </c>
      <c r="U349" s="393">
        <v>7.2999999999999995E-2</v>
      </c>
      <c r="V349" s="393">
        <v>2</v>
      </c>
      <c r="W349" s="393">
        <v>1</v>
      </c>
      <c r="X349" s="393">
        <v>0</v>
      </c>
      <c r="Y349" s="393" t="s">
        <v>263</v>
      </c>
      <c r="Z349" s="393">
        <v>87</v>
      </c>
      <c r="AA349" s="393">
        <v>851</v>
      </c>
      <c r="AB349" s="393">
        <v>211</v>
      </c>
      <c r="AC349" s="393">
        <v>214</v>
      </c>
    </row>
    <row r="350" spans="1:29" ht="15" customHeight="1" x14ac:dyDescent="0.2">
      <c r="A350" s="394">
        <v>420910013</v>
      </c>
      <c r="B350" s="393">
        <v>44201</v>
      </c>
      <c r="C350" s="393">
        <v>1</v>
      </c>
      <c r="D350" s="393">
        <v>5</v>
      </c>
      <c r="E350" s="393" t="s">
        <v>261</v>
      </c>
      <c r="F350" s="393">
        <v>2016</v>
      </c>
      <c r="G350" s="393">
        <v>7</v>
      </c>
      <c r="H350" s="393">
        <v>3</v>
      </c>
      <c r="I350" s="393">
        <v>45</v>
      </c>
      <c r="J350" s="393">
        <v>37980</v>
      </c>
      <c r="K350" s="393">
        <v>6160</v>
      </c>
      <c r="L350" s="393">
        <v>54656</v>
      </c>
      <c r="M350" s="393" t="s">
        <v>310</v>
      </c>
      <c r="N350" s="393">
        <v>40.112222000000003</v>
      </c>
      <c r="O350" s="393">
        <v>-75.309167000000002</v>
      </c>
      <c r="P350" s="393">
        <v>7549</v>
      </c>
      <c r="Q350" s="393">
        <v>93</v>
      </c>
      <c r="R350" s="393">
        <v>7.8E-2</v>
      </c>
      <c r="S350" s="393">
        <v>7.2999999999999995E-2</v>
      </c>
      <c r="T350" s="393">
        <v>7.0999999999999994E-2</v>
      </c>
      <c r="U350" s="393">
        <v>6.7000000000000004E-2</v>
      </c>
      <c r="V350" s="393">
        <v>1</v>
      </c>
      <c r="W350" s="393">
        <v>1</v>
      </c>
      <c r="X350" s="393">
        <v>0</v>
      </c>
      <c r="Y350" s="393" t="s">
        <v>263</v>
      </c>
      <c r="Z350" s="393">
        <v>87</v>
      </c>
      <c r="AA350" s="393">
        <v>851</v>
      </c>
      <c r="AB350" s="393">
        <v>198</v>
      </c>
      <c r="AC350" s="393">
        <v>214</v>
      </c>
    </row>
    <row r="351" spans="1:29" ht="15" customHeight="1" x14ac:dyDescent="0.2">
      <c r="A351" s="394">
        <v>420910013</v>
      </c>
      <c r="B351" s="393">
        <v>44201</v>
      </c>
      <c r="C351" s="393">
        <v>1</v>
      </c>
      <c r="D351" s="393">
        <v>0</v>
      </c>
      <c r="E351" s="393" t="s">
        <v>261</v>
      </c>
      <c r="F351" s="393">
        <v>2017</v>
      </c>
      <c r="G351" s="393">
        <v>7</v>
      </c>
      <c r="H351" s="393">
        <v>3</v>
      </c>
      <c r="I351" s="393">
        <v>45</v>
      </c>
      <c r="J351" s="393">
        <v>37980</v>
      </c>
      <c r="K351" s="393">
        <v>6160</v>
      </c>
      <c r="L351" s="393">
        <v>54656</v>
      </c>
      <c r="M351" s="393" t="s">
        <v>310</v>
      </c>
      <c r="N351" s="393">
        <v>40.112222000000003</v>
      </c>
      <c r="O351" s="393">
        <v>-75.309167000000002</v>
      </c>
      <c r="P351" s="393">
        <v>8176</v>
      </c>
      <c r="Q351" s="393">
        <v>90</v>
      </c>
      <c r="R351" s="393">
        <v>7.9000000000000001E-2</v>
      </c>
      <c r="S351" s="393">
        <v>7.6999999999999999E-2</v>
      </c>
      <c r="T351" s="393">
        <v>7.5999999999999998E-2</v>
      </c>
      <c r="U351" s="393">
        <v>7.5999999999999998E-2</v>
      </c>
      <c r="V351" s="393">
        <v>4</v>
      </c>
      <c r="W351" s="393">
        <v>1</v>
      </c>
      <c r="X351" s="393">
        <v>0</v>
      </c>
      <c r="Y351" s="393" t="s">
        <v>263</v>
      </c>
      <c r="Z351" s="393">
        <v>87</v>
      </c>
      <c r="AA351" s="393">
        <v>851</v>
      </c>
      <c r="AB351" s="393">
        <v>220</v>
      </c>
      <c r="AC351" s="393">
        <v>245</v>
      </c>
    </row>
    <row r="352" spans="1:29" ht="15" customHeight="1" x14ac:dyDescent="0.2">
      <c r="A352" s="394">
        <v>420910013</v>
      </c>
      <c r="B352" s="393">
        <v>44201</v>
      </c>
      <c r="C352" s="393">
        <v>1</v>
      </c>
      <c r="D352" s="393">
        <v>0</v>
      </c>
      <c r="E352" s="393" t="s">
        <v>261</v>
      </c>
      <c r="F352" s="393">
        <v>2018</v>
      </c>
      <c r="G352" s="393">
        <v>7</v>
      </c>
      <c r="H352" s="393">
        <v>3</v>
      </c>
      <c r="I352" s="393">
        <v>45</v>
      </c>
      <c r="J352" s="393">
        <v>37980</v>
      </c>
      <c r="K352" s="393">
        <v>6160</v>
      </c>
      <c r="L352" s="393">
        <v>54656</v>
      </c>
      <c r="M352" s="393" t="s">
        <v>310</v>
      </c>
      <c r="N352" s="393">
        <v>40.112222000000003</v>
      </c>
      <c r="O352" s="393">
        <v>-75.309167000000002</v>
      </c>
      <c r="P352" s="393">
        <v>7485</v>
      </c>
      <c r="Q352" s="393">
        <v>91</v>
      </c>
      <c r="R352" s="393">
        <v>7.9000000000000001E-2</v>
      </c>
      <c r="S352" s="393">
        <v>7.8E-2</v>
      </c>
      <c r="T352" s="393">
        <v>7.3999999999999996E-2</v>
      </c>
      <c r="U352" s="393">
        <v>7.2999999999999995E-2</v>
      </c>
      <c r="V352" s="393">
        <v>2</v>
      </c>
      <c r="W352" s="393">
        <v>1</v>
      </c>
      <c r="X352" s="393">
        <v>0</v>
      </c>
      <c r="Z352" s="393">
        <v>87</v>
      </c>
      <c r="AA352" s="393">
        <v>851</v>
      </c>
      <c r="AB352" s="393">
        <v>224</v>
      </c>
      <c r="AC352" s="393">
        <v>245</v>
      </c>
    </row>
    <row r="353" spans="1:29" ht="15" customHeight="1" x14ac:dyDescent="0.2">
      <c r="A353" s="394">
        <v>100010002</v>
      </c>
      <c r="B353" s="393">
        <v>44201</v>
      </c>
      <c r="C353" s="393">
        <v>1</v>
      </c>
      <c r="D353" s="393">
        <v>0</v>
      </c>
      <c r="E353" s="393" t="s">
        <v>261</v>
      </c>
      <c r="F353" s="393">
        <v>2010</v>
      </c>
      <c r="G353" s="393">
        <v>7</v>
      </c>
      <c r="H353" s="393">
        <v>3</v>
      </c>
      <c r="I353" s="393">
        <v>46</v>
      </c>
      <c r="J353" s="393">
        <v>20100</v>
      </c>
      <c r="K353" s="393">
        <v>0</v>
      </c>
      <c r="L353" s="393">
        <v>0</v>
      </c>
      <c r="M353" s="393" t="s">
        <v>311</v>
      </c>
      <c r="N353" s="393">
        <v>38.986671999999999</v>
      </c>
      <c r="O353" s="393">
        <v>-75.556799999999996</v>
      </c>
      <c r="P353" s="393">
        <v>6564</v>
      </c>
      <c r="Q353" s="393">
        <v>100</v>
      </c>
      <c r="R353" s="393">
        <v>9.1999999999999998E-2</v>
      </c>
      <c r="S353" s="393">
        <v>8.8999999999999996E-2</v>
      </c>
      <c r="T353" s="393">
        <v>8.6999999999999994E-2</v>
      </c>
      <c r="U353" s="393">
        <v>7.6999999999999999E-2</v>
      </c>
      <c r="V353" s="393">
        <v>5</v>
      </c>
      <c r="W353" s="393">
        <v>1</v>
      </c>
      <c r="X353" s="393">
        <v>0</v>
      </c>
      <c r="Z353" s="393">
        <v>91</v>
      </c>
      <c r="AA353" s="393">
        <v>294</v>
      </c>
      <c r="AB353" s="393">
        <v>213</v>
      </c>
      <c r="AC353" s="393">
        <v>214</v>
      </c>
    </row>
    <row r="354" spans="1:29" ht="15" customHeight="1" x14ac:dyDescent="0.2">
      <c r="A354" s="394">
        <v>100010002</v>
      </c>
      <c r="B354" s="393">
        <v>44201</v>
      </c>
      <c r="C354" s="393">
        <v>1</v>
      </c>
      <c r="D354" s="393">
        <v>0</v>
      </c>
      <c r="E354" s="393" t="s">
        <v>261</v>
      </c>
      <c r="F354" s="393">
        <v>2011</v>
      </c>
      <c r="G354" s="393">
        <v>7</v>
      </c>
      <c r="H354" s="393">
        <v>3</v>
      </c>
      <c r="I354" s="393">
        <v>46</v>
      </c>
      <c r="J354" s="393">
        <v>20100</v>
      </c>
      <c r="K354" s="393">
        <v>0</v>
      </c>
      <c r="L354" s="393">
        <v>0</v>
      </c>
      <c r="M354" s="393" t="s">
        <v>311</v>
      </c>
      <c r="N354" s="393">
        <v>38.986671999999999</v>
      </c>
      <c r="O354" s="393">
        <v>-75.556799999999996</v>
      </c>
      <c r="P354" s="393">
        <v>8755</v>
      </c>
      <c r="Q354" s="393">
        <v>100</v>
      </c>
      <c r="R354" s="393">
        <v>9.4E-2</v>
      </c>
      <c r="S354" s="393">
        <v>8.7999999999999995E-2</v>
      </c>
      <c r="T354" s="393">
        <v>7.5999999999999998E-2</v>
      </c>
      <c r="U354" s="393">
        <v>7.1999999999999995E-2</v>
      </c>
      <c r="V354" s="393">
        <v>3</v>
      </c>
      <c r="W354" s="393">
        <v>1</v>
      </c>
      <c r="X354" s="393">
        <v>0</v>
      </c>
      <c r="Z354" s="393">
        <v>91</v>
      </c>
      <c r="AA354" s="393">
        <v>294</v>
      </c>
      <c r="AB354" s="393">
        <v>214</v>
      </c>
      <c r="AC354" s="393">
        <v>214</v>
      </c>
    </row>
    <row r="355" spans="1:29" ht="15" customHeight="1" x14ac:dyDescent="0.2">
      <c r="A355" s="394">
        <v>100010002</v>
      </c>
      <c r="B355" s="393">
        <v>44201</v>
      </c>
      <c r="C355" s="393">
        <v>1</v>
      </c>
      <c r="D355" s="393">
        <v>0</v>
      </c>
      <c r="E355" s="393" t="s">
        <v>261</v>
      </c>
      <c r="F355" s="393">
        <v>2012</v>
      </c>
      <c r="G355" s="393">
        <v>7</v>
      </c>
      <c r="H355" s="393">
        <v>3</v>
      </c>
      <c r="I355" s="393">
        <v>46</v>
      </c>
      <c r="J355" s="393">
        <v>20100</v>
      </c>
      <c r="K355" s="393">
        <v>0</v>
      </c>
      <c r="L355" s="393">
        <v>0</v>
      </c>
      <c r="M355" s="393" t="s">
        <v>311</v>
      </c>
      <c r="N355" s="393">
        <v>38.986671999999999</v>
      </c>
      <c r="O355" s="393">
        <v>-75.556799999999996</v>
      </c>
      <c r="P355" s="393">
        <v>7881</v>
      </c>
      <c r="Q355" s="393">
        <v>99</v>
      </c>
      <c r="R355" s="393">
        <v>9.8000000000000004E-2</v>
      </c>
      <c r="S355" s="393">
        <v>8.8999999999999996E-2</v>
      </c>
      <c r="T355" s="393">
        <v>8.7999999999999995E-2</v>
      </c>
      <c r="U355" s="393">
        <v>8.6999999999999994E-2</v>
      </c>
      <c r="V355" s="393">
        <v>15</v>
      </c>
      <c r="W355" s="393">
        <v>1</v>
      </c>
      <c r="X355" s="393">
        <v>0</v>
      </c>
      <c r="Y355" s="393" t="s">
        <v>263</v>
      </c>
      <c r="Z355" s="393">
        <v>47</v>
      </c>
      <c r="AA355" s="393">
        <v>294</v>
      </c>
      <c r="AB355" s="393">
        <v>211</v>
      </c>
      <c r="AC355" s="393">
        <v>214</v>
      </c>
    </row>
    <row r="356" spans="1:29" ht="15" customHeight="1" x14ac:dyDescent="0.2">
      <c r="A356" s="394">
        <v>100010002</v>
      </c>
      <c r="B356" s="393">
        <v>44201</v>
      </c>
      <c r="C356" s="393">
        <v>1</v>
      </c>
      <c r="D356" s="393">
        <v>0</v>
      </c>
      <c r="E356" s="393" t="s">
        <v>261</v>
      </c>
      <c r="F356" s="393">
        <v>2013</v>
      </c>
      <c r="G356" s="393">
        <v>7</v>
      </c>
      <c r="H356" s="393">
        <v>3</v>
      </c>
      <c r="I356" s="393">
        <v>46</v>
      </c>
      <c r="J356" s="393">
        <v>20100</v>
      </c>
      <c r="K356" s="393">
        <v>0</v>
      </c>
      <c r="L356" s="393">
        <v>0</v>
      </c>
      <c r="M356" s="393" t="s">
        <v>311</v>
      </c>
      <c r="N356" s="393">
        <v>38.986671999999999</v>
      </c>
      <c r="O356" s="393">
        <v>-75.556799999999996</v>
      </c>
      <c r="P356" s="393">
        <v>8326</v>
      </c>
      <c r="Q356" s="393">
        <v>95</v>
      </c>
      <c r="R356" s="393">
        <v>7.0000000000000007E-2</v>
      </c>
      <c r="S356" s="393">
        <v>7.0000000000000007E-2</v>
      </c>
      <c r="T356" s="393">
        <v>6.4000000000000001E-2</v>
      </c>
      <c r="U356" s="393">
        <v>6.4000000000000001E-2</v>
      </c>
      <c r="V356" s="393">
        <v>0</v>
      </c>
      <c r="W356" s="393">
        <v>1</v>
      </c>
      <c r="X356" s="393">
        <v>0</v>
      </c>
      <c r="Y356" s="393" t="s">
        <v>270</v>
      </c>
      <c r="Z356" s="393">
        <v>47</v>
      </c>
      <c r="AA356" s="393">
        <v>294</v>
      </c>
      <c r="AB356" s="393">
        <v>203</v>
      </c>
      <c r="AC356" s="393">
        <v>214</v>
      </c>
    </row>
    <row r="357" spans="1:29" ht="15" customHeight="1" x14ac:dyDescent="0.2">
      <c r="A357" s="394">
        <v>100010002</v>
      </c>
      <c r="B357" s="393">
        <v>44201</v>
      </c>
      <c r="C357" s="393">
        <v>1</v>
      </c>
      <c r="D357" s="393">
        <v>0</v>
      </c>
      <c r="E357" s="393" t="s">
        <v>261</v>
      </c>
      <c r="F357" s="393">
        <v>2014</v>
      </c>
      <c r="G357" s="393">
        <v>7</v>
      </c>
      <c r="H357" s="393">
        <v>3</v>
      </c>
      <c r="I357" s="393">
        <v>46</v>
      </c>
      <c r="J357" s="393">
        <v>20100</v>
      </c>
      <c r="K357" s="393">
        <v>0</v>
      </c>
      <c r="L357" s="393">
        <v>0</v>
      </c>
      <c r="M357" s="393" t="s">
        <v>311</v>
      </c>
      <c r="N357" s="393">
        <v>38.986671999999999</v>
      </c>
      <c r="O357" s="393">
        <v>-75.556799999999996</v>
      </c>
      <c r="P357" s="393">
        <v>8602</v>
      </c>
      <c r="Q357" s="393">
        <v>99</v>
      </c>
      <c r="R357" s="393">
        <v>7.2999999999999995E-2</v>
      </c>
      <c r="S357" s="393">
        <v>6.9000000000000006E-2</v>
      </c>
      <c r="T357" s="393">
        <v>6.6000000000000003E-2</v>
      </c>
      <c r="U357" s="393">
        <v>6.6000000000000003E-2</v>
      </c>
      <c r="V357" s="393">
        <v>0</v>
      </c>
      <c r="W357" s="393">
        <v>1</v>
      </c>
      <c r="X357" s="393">
        <v>0</v>
      </c>
      <c r="Y357" s="393" t="s">
        <v>263</v>
      </c>
      <c r="Z357" s="393">
        <v>47</v>
      </c>
      <c r="AA357" s="393">
        <v>294</v>
      </c>
      <c r="AB357" s="393">
        <v>212</v>
      </c>
      <c r="AC357" s="393">
        <v>214</v>
      </c>
    </row>
    <row r="358" spans="1:29" ht="15" customHeight="1" x14ac:dyDescent="0.2">
      <c r="A358" s="394">
        <v>100010002</v>
      </c>
      <c r="B358" s="393">
        <v>44201</v>
      </c>
      <c r="C358" s="393">
        <v>1</v>
      </c>
      <c r="D358" s="393">
        <v>0</v>
      </c>
      <c r="E358" s="393" t="s">
        <v>261</v>
      </c>
      <c r="F358" s="393">
        <v>2015</v>
      </c>
      <c r="G358" s="393">
        <v>7</v>
      </c>
      <c r="H358" s="393">
        <v>3</v>
      </c>
      <c r="I358" s="393">
        <v>46</v>
      </c>
      <c r="J358" s="393">
        <v>20100</v>
      </c>
      <c r="K358" s="393">
        <v>0</v>
      </c>
      <c r="L358" s="393">
        <v>0</v>
      </c>
      <c r="M358" s="393" t="s">
        <v>311</v>
      </c>
      <c r="N358" s="393">
        <v>38.986671999999999</v>
      </c>
      <c r="O358" s="393">
        <v>-75.556799999999996</v>
      </c>
      <c r="P358" s="393">
        <v>8755</v>
      </c>
      <c r="Q358" s="393">
        <v>100</v>
      </c>
      <c r="R358" s="393">
        <v>7.0000000000000007E-2</v>
      </c>
      <c r="S358" s="393">
        <v>6.9000000000000006E-2</v>
      </c>
      <c r="T358" s="393">
        <v>6.8000000000000005E-2</v>
      </c>
      <c r="U358" s="393">
        <v>6.6000000000000003E-2</v>
      </c>
      <c r="V358" s="393">
        <v>0</v>
      </c>
      <c r="W358" s="393">
        <v>1</v>
      </c>
      <c r="X358" s="393">
        <v>0</v>
      </c>
      <c r="Y358" s="393" t="s">
        <v>263</v>
      </c>
      <c r="Z358" s="393">
        <v>47</v>
      </c>
      <c r="AA358" s="393">
        <v>294</v>
      </c>
      <c r="AB358" s="393">
        <v>214</v>
      </c>
      <c r="AC358" s="393">
        <v>214</v>
      </c>
    </row>
    <row r="359" spans="1:29" ht="15" customHeight="1" x14ac:dyDescent="0.2">
      <c r="A359" s="394">
        <v>100010002</v>
      </c>
      <c r="B359" s="393">
        <v>44201</v>
      </c>
      <c r="C359" s="393">
        <v>1</v>
      </c>
      <c r="D359" s="393">
        <v>0</v>
      </c>
      <c r="E359" s="393" t="s">
        <v>261</v>
      </c>
      <c r="F359" s="393">
        <v>2016</v>
      </c>
      <c r="G359" s="393">
        <v>7</v>
      </c>
      <c r="H359" s="393">
        <v>3</v>
      </c>
      <c r="I359" s="393">
        <v>46</v>
      </c>
      <c r="J359" s="393">
        <v>20100</v>
      </c>
      <c r="K359" s="393">
        <v>0</v>
      </c>
      <c r="L359" s="393">
        <v>0</v>
      </c>
      <c r="M359" s="393" t="s">
        <v>311</v>
      </c>
      <c r="N359" s="393">
        <v>38.986671999999999</v>
      </c>
      <c r="O359" s="393">
        <v>-75.556799999999996</v>
      </c>
      <c r="P359" s="393">
        <v>8705</v>
      </c>
      <c r="Q359" s="393">
        <v>98</v>
      </c>
      <c r="R359" s="393">
        <v>8.1000000000000003E-2</v>
      </c>
      <c r="S359" s="393">
        <v>7.2999999999999995E-2</v>
      </c>
      <c r="T359" s="393">
        <v>6.8000000000000005E-2</v>
      </c>
      <c r="U359" s="393">
        <v>6.8000000000000005E-2</v>
      </c>
      <c r="V359" s="393">
        <v>1</v>
      </c>
      <c r="W359" s="393">
        <v>1</v>
      </c>
      <c r="X359" s="393">
        <v>0</v>
      </c>
      <c r="Y359" s="393" t="s">
        <v>263</v>
      </c>
      <c r="Z359" s="393">
        <v>47</v>
      </c>
      <c r="AA359" s="393">
        <v>294</v>
      </c>
      <c r="AB359" s="393">
        <v>210</v>
      </c>
      <c r="AC359" s="393">
        <v>214</v>
      </c>
    </row>
    <row r="360" spans="1:29" ht="15" customHeight="1" x14ac:dyDescent="0.2">
      <c r="A360" s="394">
        <v>100010002</v>
      </c>
      <c r="B360" s="393">
        <v>44201</v>
      </c>
      <c r="C360" s="393">
        <v>1</v>
      </c>
      <c r="D360" s="393">
        <v>0</v>
      </c>
      <c r="E360" s="393" t="s">
        <v>261</v>
      </c>
      <c r="F360" s="393">
        <v>2017</v>
      </c>
      <c r="G360" s="393">
        <v>7</v>
      </c>
      <c r="H360" s="393">
        <v>3</v>
      </c>
      <c r="I360" s="393">
        <v>46</v>
      </c>
      <c r="J360" s="393">
        <v>20100</v>
      </c>
      <c r="K360" s="393">
        <v>0</v>
      </c>
      <c r="L360" s="393">
        <v>0</v>
      </c>
      <c r="M360" s="393" t="s">
        <v>311</v>
      </c>
      <c r="N360" s="393">
        <v>38.986671999999999</v>
      </c>
      <c r="O360" s="393">
        <v>-75.556799999999996</v>
      </c>
      <c r="P360" s="393">
        <v>8462</v>
      </c>
      <c r="Q360" s="393">
        <v>100</v>
      </c>
      <c r="R360" s="393">
        <v>7.0999999999999994E-2</v>
      </c>
      <c r="S360" s="393">
        <v>7.0000000000000007E-2</v>
      </c>
      <c r="T360" s="393">
        <v>6.9000000000000006E-2</v>
      </c>
      <c r="U360" s="393">
        <v>6.6000000000000003E-2</v>
      </c>
      <c r="V360" s="393">
        <v>0</v>
      </c>
      <c r="W360" s="393">
        <v>1</v>
      </c>
      <c r="X360" s="393">
        <v>0</v>
      </c>
      <c r="Y360" s="393" t="s">
        <v>263</v>
      </c>
      <c r="Z360" s="393">
        <v>47</v>
      </c>
      <c r="AA360" s="393">
        <v>294</v>
      </c>
      <c r="AB360" s="393">
        <v>245</v>
      </c>
      <c r="AC360" s="393">
        <v>245</v>
      </c>
    </row>
    <row r="361" spans="1:29" ht="15" customHeight="1" x14ac:dyDescent="0.2">
      <c r="A361" s="394">
        <v>100010002</v>
      </c>
      <c r="B361" s="393">
        <v>44201</v>
      </c>
      <c r="C361" s="393">
        <v>1</v>
      </c>
      <c r="D361" s="393">
        <v>0</v>
      </c>
      <c r="E361" s="393" t="s">
        <v>261</v>
      </c>
      <c r="F361" s="393">
        <v>2018</v>
      </c>
      <c r="G361" s="393">
        <v>7</v>
      </c>
      <c r="H361" s="393">
        <v>3</v>
      </c>
      <c r="I361" s="393">
        <v>46</v>
      </c>
      <c r="J361" s="393">
        <v>20100</v>
      </c>
      <c r="K361" s="393">
        <v>0</v>
      </c>
      <c r="L361" s="393">
        <v>0</v>
      </c>
      <c r="M361" s="393" t="s">
        <v>311</v>
      </c>
      <c r="N361" s="393">
        <v>38.986671999999999</v>
      </c>
      <c r="O361" s="393">
        <v>-75.556799999999996</v>
      </c>
      <c r="P361" s="393">
        <v>8694</v>
      </c>
      <c r="Q361" s="393">
        <v>99</v>
      </c>
      <c r="R361" s="393">
        <v>0.08</v>
      </c>
      <c r="S361" s="393">
        <v>7.4999999999999997E-2</v>
      </c>
      <c r="T361" s="393">
        <v>7.0000000000000007E-2</v>
      </c>
      <c r="U361" s="393">
        <v>6.7000000000000004E-2</v>
      </c>
      <c r="V361" s="393">
        <v>1</v>
      </c>
      <c r="W361" s="393">
        <v>1</v>
      </c>
      <c r="X361" s="393">
        <v>0</v>
      </c>
      <c r="Z361" s="393">
        <v>47</v>
      </c>
      <c r="AA361" s="393">
        <v>294</v>
      </c>
      <c r="AB361" s="393">
        <v>243</v>
      </c>
      <c r="AC361" s="393">
        <v>245</v>
      </c>
    </row>
    <row r="362" spans="1:29" ht="15" customHeight="1" x14ac:dyDescent="0.2">
      <c r="A362" s="394">
        <v>360850067</v>
      </c>
      <c r="B362" s="393">
        <v>44201</v>
      </c>
      <c r="C362" s="393">
        <v>1</v>
      </c>
      <c r="D362" s="393">
        <v>0</v>
      </c>
      <c r="E362" s="393" t="s">
        <v>261</v>
      </c>
      <c r="F362" s="393">
        <v>2010</v>
      </c>
      <c r="G362" s="393">
        <v>7</v>
      </c>
      <c r="H362" s="393">
        <v>2</v>
      </c>
      <c r="I362" s="393">
        <v>43</v>
      </c>
      <c r="J362" s="393">
        <v>35620</v>
      </c>
      <c r="K362" s="393">
        <v>5601</v>
      </c>
      <c r="L362" s="393">
        <v>51000</v>
      </c>
      <c r="M362" s="393" t="s">
        <v>312</v>
      </c>
      <c r="N362" s="393">
        <v>40.596640000000001</v>
      </c>
      <c r="O362" s="393">
        <v>-74.125249999999994</v>
      </c>
      <c r="P362" s="393">
        <v>8703</v>
      </c>
      <c r="Q362" s="393">
        <v>100</v>
      </c>
      <c r="R362" s="393">
        <v>0.113</v>
      </c>
      <c r="S362" s="393">
        <v>8.8999999999999996E-2</v>
      </c>
      <c r="T362" s="393">
        <v>8.7999999999999995E-2</v>
      </c>
      <c r="U362" s="393">
        <v>8.5000000000000006E-2</v>
      </c>
      <c r="V362" s="393">
        <v>12</v>
      </c>
      <c r="W362" s="393">
        <v>1</v>
      </c>
      <c r="X362" s="393">
        <v>0</v>
      </c>
      <c r="Z362" s="393">
        <v>47</v>
      </c>
      <c r="AA362" s="393">
        <v>768</v>
      </c>
      <c r="AB362" s="393">
        <v>214</v>
      </c>
      <c r="AC362" s="393">
        <v>214</v>
      </c>
    </row>
    <row r="363" spans="1:29" ht="15" customHeight="1" x14ac:dyDescent="0.2">
      <c r="A363" s="394">
        <v>360850067</v>
      </c>
      <c r="B363" s="393">
        <v>44201</v>
      </c>
      <c r="C363" s="393">
        <v>1</v>
      </c>
      <c r="D363" s="393">
        <v>0</v>
      </c>
      <c r="E363" s="393" t="s">
        <v>261</v>
      </c>
      <c r="F363" s="393">
        <v>2011</v>
      </c>
      <c r="G363" s="393">
        <v>7</v>
      </c>
      <c r="H363" s="393">
        <v>2</v>
      </c>
      <c r="I363" s="393">
        <v>43</v>
      </c>
      <c r="J363" s="393">
        <v>35620</v>
      </c>
      <c r="K363" s="393">
        <v>5601</v>
      </c>
      <c r="L363" s="393">
        <v>51000</v>
      </c>
      <c r="M363" s="393" t="s">
        <v>312</v>
      </c>
      <c r="N363" s="393">
        <v>40.596640000000001</v>
      </c>
      <c r="O363" s="393">
        <v>-74.125249999999994</v>
      </c>
      <c r="P363" s="393">
        <v>8654</v>
      </c>
      <c r="Q363" s="393">
        <v>98</v>
      </c>
      <c r="R363" s="393">
        <v>9.2999999999999999E-2</v>
      </c>
      <c r="S363" s="393">
        <v>0.09</v>
      </c>
      <c r="T363" s="393">
        <v>8.8999999999999996E-2</v>
      </c>
      <c r="U363" s="393">
        <v>8.6999999999999994E-2</v>
      </c>
      <c r="V363" s="393">
        <v>10</v>
      </c>
      <c r="W363" s="393">
        <v>1</v>
      </c>
      <c r="X363" s="393">
        <v>0</v>
      </c>
      <c r="Z363" s="393">
        <v>47</v>
      </c>
      <c r="AA363" s="393">
        <v>768</v>
      </c>
      <c r="AB363" s="393">
        <v>209</v>
      </c>
      <c r="AC363" s="393">
        <v>214</v>
      </c>
    </row>
    <row r="364" spans="1:29" ht="15" customHeight="1" x14ac:dyDescent="0.2">
      <c r="A364" s="394">
        <v>360850067</v>
      </c>
      <c r="B364" s="393">
        <v>44201</v>
      </c>
      <c r="C364" s="393">
        <v>1</v>
      </c>
      <c r="D364" s="393">
        <v>0</v>
      </c>
      <c r="E364" s="393" t="s">
        <v>261</v>
      </c>
      <c r="F364" s="393">
        <v>2012</v>
      </c>
      <c r="G364" s="393">
        <v>7</v>
      </c>
      <c r="H364" s="393">
        <v>2</v>
      </c>
      <c r="I364" s="393">
        <v>43</v>
      </c>
      <c r="J364" s="393">
        <v>35620</v>
      </c>
      <c r="K364" s="393">
        <v>5601</v>
      </c>
      <c r="L364" s="393">
        <v>51000</v>
      </c>
      <c r="M364" s="393" t="s">
        <v>312</v>
      </c>
      <c r="N364" s="393">
        <v>40.596640000000001</v>
      </c>
      <c r="O364" s="393">
        <v>-74.125249999999994</v>
      </c>
      <c r="P364" s="393">
        <v>8578</v>
      </c>
      <c r="Q364" s="393">
        <v>98</v>
      </c>
      <c r="R364" s="393">
        <v>8.4000000000000005E-2</v>
      </c>
      <c r="S364" s="393">
        <v>8.2000000000000003E-2</v>
      </c>
      <c r="T364" s="393">
        <v>0.08</v>
      </c>
      <c r="U364" s="393">
        <v>7.8E-2</v>
      </c>
      <c r="V364" s="393">
        <v>6</v>
      </c>
      <c r="W364" s="393">
        <v>1</v>
      </c>
      <c r="X364" s="393">
        <v>0</v>
      </c>
      <c r="Y364" s="393" t="s">
        <v>263</v>
      </c>
      <c r="Z364" s="393">
        <v>47</v>
      </c>
      <c r="AA364" s="393">
        <v>768</v>
      </c>
      <c r="AB364" s="393">
        <v>209</v>
      </c>
      <c r="AC364" s="393">
        <v>214</v>
      </c>
    </row>
    <row r="365" spans="1:29" ht="15" customHeight="1" x14ac:dyDescent="0.2">
      <c r="A365" s="394">
        <v>360850067</v>
      </c>
      <c r="B365" s="393">
        <v>44201</v>
      </c>
      <c r="C365" s="393">
        <v>1</v>
      </c>
      <c r="D365" s="393">
        <v>0</v>
      </c>
      <c r="E365" s="393" t="s">
        <v>261</v>
      </c>
      <c r="F365" s="393">
        <v>2013</v>
      </c>
      <c r="G365" s="393">
        <v>7</v>
      </c>
      <c r="H365" s="393">
        <v>2</v>
      </c>
      <c r="I365" s="393">
        <v>43</v>
      </c>
      <c r="J365" s="393">
        <v>35620</v>
      </c>
      <c r="K365" s="393">
        <v>5601</v>
      </c>
      <c r="L365" s="393">
        <v>51000</v>
      </c>
      <c r="M365" s="393" t="s">
        <v>312</v>
      </c>
      <c r="N365" s="393">
        <v>40.596640000000001</v>
      </c>
      <c r="O365" s="393">
        <v>-74.125249999999994</v>
      </c>
      <c r="P365" s="393">
        <v>7506</v>
      </c>
      <c r="Q365" s="393">
        <v>100</v>
      </c>
      <c r="R365" s="393">
        <v>8.5999999999999993E-2</v>
      </c>
      <c r="S365" s="393">
        <v>7.2999999999999995E-2</v>
      </c>
      <c r="T365" s="393">
        <v>7.0999999999999994E-2</v>
      </c>
      <c r="U365" s="393">
        <v>7.0999999999999994E-2</v>
      </c>
      <c r="V365" s="393">
        <v>1</v>
      </c>
      <c r="W365" s="393">
        <v>1</v>
      </c>
      <c r="X365" s="393">
        <v>0</v>
      </c>
      <c r="Y365" s="393" t="s">
        <v>263</v>
      </c>
      <c r="Z365" s="393">
        <v>47</v>
      </c>
      <c r="AA365" s="393">
        <v>768</v>
      </c>
      <c r="AB365" s="393">
        <v>214</v>
      </c>
      <c r="AC365" s="393">
        <v>214</v>
      </c>
    </row>
    <row r="366" spans="1:29" ht="15" customHeight="1" x14ac:dyDescent="0.2">
      <c r="A366" s="394">
        <v>360850067</v>
      </c>
      <c r="B366" s="393">
        <v>44201</v>
      </c>
      <c r="C366" s="393">
        <v>1</v>
      </c>
      <c r="D366" s="393">
        <v>0</v>
      </c>
      <c r="E366" s="393" t="s">
        <v>261</v>
      </c>
      <c r="F366" s="393">
        <v>2014</v>
      </c>
      <c r="G366" s="393">
        <v>7</v>
      </c>
      <c r="H366" s="393">
        <v>2</v>
      </c>
      <c r="I366" s="393">
        <v>43</v>
      </c>
      <c r="J366" s="393">
        <v>35620</v>
      </c>
      <c r="K366" s="393">
        <v>5601</v>
      </c>
      <c r="L366" s="393">
        <v>51000</v>
      </c>
      <c r="M366" s="393" t="s">
        <v>312</v>
      </c>
      <c r="N366" s="393">
        <v>40.596640000000001</v>
      </c>
      <c r="O366" s="393">
        <v>-74.125249999999994</v>
      </c>
      <c r="P366" s="393">
        <v>5940</v>
      </c>
      <c r="Q366" s="393">
        <v>95</v>
      </c>
      <c r="R366" s="393">
        <v>0.1</v>
      </c>
      <c r="S366" s="393">
        <v>8.3000000000000004E-2</v>
      </c>
      <c r="T366" s="393">
        <v>7.8E-2</v>
      </c>
      <c r="U366" s="393">
        <v>7.1999999999999995E-2</v>
      </c>
      <c r="V366" s="393">
        <v>3</v>
      </c>
      <c r="W366" s="393">
        <v>1</v>
      </c>
      <c r="X366" s="393">
        <v>0</v>
      </c>
      <c r="Y366" s="393" t="s">
        <v>263</v>
      </c>
      <c r="Z366" s="393">
        <v>47</v>
      </c>
      <c r="AA366" s="393">
        <v>768</v>
      </c>
      <c r="AB366" s="393">
        <v>204</v>
      </c>
      <c r="AC366" s="393">
        <v>214</v>
      </c>
    </row>
    <row r="367" spans="1:29" ht="15" customHeight="1" x14ac:dyDescent="0.2">
      <c r="A367" s="394">
        <v>360850067</v>
      </c>
      <c r="B367" s="393">
        <v>44201</v>
      </c>
      <c r="C367" s="393">
        <v>1</v>
      </c>
      <c r="D367" s="393">
        <v>0</v>
      </c>
      <c r="E367" s="393" t="s">
        <v>261</v>
      </c>
      <c r="F367" s="393">
        <v>2015</v>
      </c>
      <c r="G367" s="393">
        <v>7</v>
      </c>
      <c r="H367" s="393">
        <v>2</v>
      </c>
      <c r="I367" s="393">
        <v>43</v>
      </c>
      <c r="J367" s="393">
        <v>35620</v>
      </c>
      <c r="K367" s="393">
        <v>5601</v>
      </c>
      <c r="L367" s="393">
        <v>51000</v>
      </c>
      <c r="M367" s="393" t="s">
        <v>312</v>
      </c>
      <c r="N367" s="393">
        <v>40.596640000000001</v>
      </c>
      <c r="O367" s="393">
        <v>-74.125249999999994</v>
      </c>
      <c r="P367" s="393">
        <v>6016</v>
      </c>
      <c r="Q367" s="393">
        <v>100</v>
      </c>
      <c r="R367" s="393">
        <v>8.5000000000000006E-2</v>
      </c>
      <c r="S367" s="393">
        <v>8.1000000000000003E-2</v>
      </c>
      <c r="T367" s="393">
        <v>0.08</v>
      </c>
      <c r="U367" s="393">
        <v>7.9000000000000001E-2</v>
      </c>
      <c r="V367" s="393">
        <v>4</v>
      </c>
      <c r="W367" s="393">
        <v>1</v>
      </c>
      <c r="X367" s="393">
        <v>0</v>
      </c>
      <c r="Y367" s="393" t="s">
        <v>263</v>
      </c>
      <c r="Z367" s="393">
        <v>47</v>
      </c>
      <c r="AA367" s="393">
        <v>768</v>
      </c>
      <c r="AB367" s="393">
        <v>214</v>
      </c>
      <c r="AC367" s="393">
        <v>214</v>
      </c>
    </row>
    <row r="368" spans="1:29" ht="15" customHeight="1" x14ac:dyDescent="0.2">
      <c r="A368" s="394">
        <v>360850067</v>
      </c>
      <c r="B368" s="393">
        <v>44201</v>
      </c>
      <c r="C368" s="393">
        <v>1</v>
      </c>
      <c r="D368" s="393">
        <v>0</v>
      </c>
      <c r="E368" s="393" t="s">
        <v>261</v>
      </c>
      <c r="F368" s="393">
        <v>2016</v>
      </c>
      <c r="G368" s="393">
        <v>7</v>
      </c>
      <c r="H368" s="393">
        <v>2</v>
      </c>
      <c r="I368" s="393">
        <v>43</v>
      </c>
      <c r="J368" s="393">
        <v>35620</v>
      </c>
      <c r="K368" s="393">
        <v>5601</v>
      </c>
      <c r="L368" s="393">
        <v>51000</v>
      </c>
      <c r="M368" s="393" t="s">
        <v>312</v>
      </c>
      <c r="N368" s="393">
        <v>40.596640000000001</v>
      </c>
      <c r="O368" s="393">
        <v>-74.125249999999994</v>
      </c>
      <c r="P368" s="393">
        <v>6290</v>
      </c>
      <c r="Q368" s="393">
        <v>99</v>
      </c>
      <c r="R368" s="393">
        <v>8.5999999999999993E-2</v>
      </c>
      <c r="S368" s="393">
        <v>8.1000000000000003E-2</v>
      </c>
      <c r="T368" s="393">
        <v>7.8E-2</v>
      </c>
      <c r="U368" s="393">
        <v>7.6999999999999999E-2</v>
      </c>
      <c r="V368" s="393">
        <v>4</v>
      </c>
      <c r="W368" s="393">
        <v>1</v>
      </c>
      <c r="X368" s="393">
        <v>0</v>
      </c>
      <c r="Y368" s="393" t="s">
        <v>263</v>
      </c>
      <c r="Z368" s="393">
        <v>87</v>
      </c>
      <c r="AA368" s="393">
        <v>768</v>
      </c>
      <c r="AB368" s="393">
        <v>211</v>
      </c>
      <c r="AC368" s="393">
        <v>214</v>
      </c>
    </row>
    <row r="369" spans="1:29" ht="15" customHeight="1" x14ac:dyDescent="0.2">
      <c r="A369" s="394">
        <v>360850067</v>
      </c>
      <c r="B369" s="393">
        <v>44201</v>
      </c>
      <c r="C369" s="393">
        <v>1</v>
      </c>
      <c r="D369" s="393">
        <v>0</v>
      </c>
      <c r="E369" s="393" t="s">
        <v>261</v>
      </c>
      <c r="F369" s="393">
        <v>2017</v>
      </c>
      <c r="G369" s="393">
        <v>7</v>
      </c>
      <c r="H369" s="393">
        <v>2</v>
      </c>
      <c r="I369" s="393">
        <v>43</v>
      </c>
      <c r="J369" s="393">
        <v>35620</v>
      </c>
      <c r="K369" s="393">
        <v>5601</v>
      </c>
      <c r="L369" s="393">
        <v>51000</v>
      </c>
      <c r="M369" s="393" t="s">
        <v>312</v>
      </c>
      <c r="N369" s="393">
        <v>40.596640000000001</v>
      </c>
      <c r="O369" s="393">
        <v>-74.125249999999994</v>
      </c>
      <c r="P369" s="393">
        <v>6246</v>
      </c>
      <c r="Q369" s="393">
        <v>99</v>
      </c>
      <c r="R369" s="393">
        <v>8.1000000000000003E-2</v>
      </c>
      <c r="S369" s="393">
        <v>7.9000000000000001E-2</v>
      </c>
      <c r="T369" s="393">
        <v>7.3999999999999996E-2</v>
      </c>
      <c r="U369" s="393">
        <v>7.1999999999999995E-2</v>
      </c>
      <c r="V369" s="393">
        <v>2</v>
      </c>
      <c r="W369" s="393">
        <v>1</v>
      </c>
      <c r="X369" s="393">
        <v>0</v>
      </c>
      <c r="Y369" s="393" t="s">
        <v>263</v>
      </c>
      <c r="Z369" s="393">
        <v>87</v>
      </c>
      <c r="AA369" s="393">
        <v>768</v>
      </c>
      <c r="AB369" s="393">
        <v>242</v>
      </c>
      <c r="AC369" s="393">
        <v>245</v>
      </c>
    </row>
    <row r="370" spans="1:29" ht="15" customHeight="1" x14ac:dyDescent="0.2">
      <c r="A370" s="394">
        <v>90010017</v>
      </c>
      <c r="B370" s="393">
        <v>44201</v>
      </c>
      <c r="C370" s="393">
        <v>1</v>
      </c>
      <c r="D370" s="393">
        <v>0</v>
      </c>
      <c r="E370" s="393" t="s">
        <v>261</v>
      </c>
      <c r="F370" s="393">
        <v>2010</v>
      </c>
      <c r="G370" s="393">
        <v>7</v>
      </c>
      <c r="H370" s="393">
        <v>1</v>
      </c>
      <c r="I370" s="393">
        <v>43</v>
      </c>
      <c r="J370" s="393">
        <v>14860</v>
      </c>
      <c r="K370" s="393">
        <v>0</v>
      </c>
      <c r="L370" s="393">
        <v>33620</v>
      </c>
      <c r="M370" s="393" t="s">
        <v>313</v>
      </c>
      <c r="N370" s="393">
        <v>41.004657000000002</v>
      </c>
      <c r="O370" s="393">
        <v>-73.585127999999997</v>
      </c>
      <c r="P370" s="393">
        <v>4325</v>
      </c>
      <c r="Q370" s="393">
        <v>97</v>
      </c>
      <c r="R370" s="393">
        <v>9.0999999999999998E-2</v>
      </c>
      <c r="S370" s="393">
        <v>8.2000000000000003E-2</v>
      </c>
      <c r="T370" s="393">
        <v>8.2000000000000003E-2</v>
      </c>
      <c r="U370" s="393">
        <v>7.9000000000000001E-2</v>
      </c>
      <c r="V370" s="393">
        <v>7</v>
      </c>
      <c r="W370" s="393">
        <v>1</v>
      </c>
      <c r="X370" s="393">
        <v>0</v>
      </c>
      <c r="Y370" s="393" t="s">
        <v>263</v>
      </c>
      <c r="Z370" s="393">
        <v>47</v>
      </c>
      <c r="AA370" s="393">
        <v>251</v>
      </c>
      <c r="AB370" s="393">
        <v>177</v>
      </c>
      <c r="AC370" s="393">
        <v>183</v>
      </c>
    </row>
    <row r="371" spans="1:29" ht="15" customHeight="1" x14ac:dyDescent="0.2">
      <c r="A371" s="394">
        <v>90010017</v>
      </c>
      <c r="B371" s="393">
        <v>44201</v>
      </c>
      <c r="C371" s="393">
        <v>1</v>
      </c>
      <c r="D371" s="393">
        <v>0</v>
      </c>
      <c r="E371" s="393" t="s">
        <v>261</v>
      </c>
      <c r="F371" s="393">
        <v>2011</v>
      </c>
      <c r="G371" s="393">
        <v>7</v>
      </c>
      <c r="H371" s="393">
        <v>1</v>
      </c>
      <c r="I371" s="393">
        <v>43</v>
      </c>
      <c r="J371" s="393">
        <v>14860</v>
      </c>
      <c r="K371" s="393">
        <v>0</v>
      </c>
      <c r="L371" s="393">
        <v>33620</v>
      </c>
      <c r="M371" s="393" t="s">
        <v>313</v>
      </c>
      <c r="N371" s="393">
        <v>41.004657000000002</v>
      </c>
      <c r="O371" s="393">
        <v>-73.585127999999997</v>
      </c>
      <c r="P371" s="393">
        <v>3216</v>
      </c>
      <c r="Q371" s="393">
        <v>72</v>
      </c>
      <c r="R371" s="393">
        <v>9.2999999999999999E-2</v>
      </c>
      <c r="S371" s="393">
        <v>8.6999999999999994E-2</v>
      </c>
      <c r="T371" s="393">
        <v>8.5999999999999993E-2</v>
      </c>
      <c r="U371" s="393">
        <v>8.1000000000000003E-2</v>
      </c>
      <c r="V371" s="393">
        <v>8</v>
      </c>
      <c r="W371" s="393">
        <v>1</v>
      </c>
      <c r="X371" s="393">
        <v>0</v>
      </c>
      <c r="Z371" s="393">
        <v>47</v>
      </c>
      <c r="AA371" s="393">
        <v>251</v>
      </c>
      <c r="AB371" s="393">
        <v>131</v>
      </c>
      <c r="AC371" s="393">
        <v>183</v>
      </c>
    </row>
    <row r="372" spans="1:29" ht="15" customHeight="1" x14ac:dyDescent="0.2">
      <c r="A372" s="394">
        <v>90010017</v>
      </c>
      <c r="B372" s="393">
        <v>44201</v>
      </c>
      <c r="C372" s="393">
        <v>1</v>
      </c>
      <c r="D372" s="393">
        <v>0</v>
      </c>
      <c r="E372" s="393" t="s">
        <v>261</v>
      </c>
      <c r="F372" s="393">
        <v>2012</v>
      </c>
      <c r="G372" s="393">
        <v>7</v>
      </c>
      <c r="H372" s="393">
        <v>1</v>
      </c>
      <c r="I372" s="393">
        <v>43</v>
      </c>
      <c r="J372" s="393">
        <v>14860</v>
      </c>
      <c r="K372" s="393">
        <v>0</v>
      </c>
      <c r="L372" s="393">
        <v>33620</v>
      </c>
      <c r="M372" s="393" t="s">
        <v>313</v>
      </c>
      <c r="N372" s="393">
        <v>41.004657000000002</v>
      </c>
      <c r="O372" s="393">
        <v>-73.585127999999997</v>
      </c>
      <c r="P372" s="393">
        <v>4230</v>
      </c>
      <c r="Q372" s="393">
        <v>93</v>
      </c>
      <c r="R372" s="393">
        <v>9.5000000000000001E-2</v>
      </c>
      <c r="S372" s="393">
        <v>0.09</v>
      </c>
      <c r="T372" s="393">
        <v>8.8999999999999996E-2</v>
      </c>
      <c r="U372" s="393">
        <v>8.7999999999999995E-2</v>
      </c>
      <c r="V372" s="393">
        <v>15</v>
      </c>
      <c r="W372" s="393">
        <v>1</v>
      </c>
      <c r="X372" s="393">
        <v>0</v>
      </c>
      <c r="Y372" s="393" t="s">
        <v>263</v>
      </c>
      <c r="Z372" s="393">
        <v>87</v>
      </c>
      <c r="AA372" s="393">
        <v>251</v>
      </c>
      <c r="AB372" s="393">
        <v>170</v>
      </c>
      <c r="AC372" s="393">
        <v>183</v>
      </c>
    </row>
    <row r="373" spans="1:29" ht="15" customHeight="1" x14ac:dyDescent="0.2">
      <c r="A373" s="394">
        <v>90010017</v>
      </c>
      <c r="B373" s="393">
        <v>44201</v>
      </c>
      <c r="C373" s="393">
        <v>1</v>
      </c>
      <c r="D373" s="393">
        <v>0</v>
      </c>
      <c r="E373" s="393" t="s">
        <v>261</v>
      </c>
      <c r="F373" s="393">
        <v>2013</v>
      </c>
      <c r="G373" s="393">
        <v>7</v>
      </c>
      <c r="H373" s="393">
        <v>1</v>
      </c>
      <c r="I373" s="393">
        <v>43</v>
      </c>
      <c r="J373" s="393">
        <v>14860</v>
      </c>
      <c r="K373" s="393">
        <v>0</v>
      </c>
      <c r="L373" s="393">
        <v>33620</v>
      </c>
      <c r="M373" s="393" t="s">
        <v>313</v>
      </c>
      <c r="N373" s="393">
        <v>41.004657000000002</v>
      </c>
      <c r="O373" s="393">
        <v>-73.585127999999997</v>
      </c>
      <c r="P373" s="393">
        <v>4339</v>
      </c>
      <c r="Q373" s="393">
        <v>98</v>
      </c>
      <c r="R373" s="393">
        <v>8.8999999999999996E-2</v>
      </c>
      <c r="S373" s="393">
        <v>8.3000000000000004E-2</v>
      </c>
      <c r="T373" s="393">
        <v>8.2000000000000003E-2</v>
      </c>
      <c r="U373" s="393">
        <v>8.2000000000000003E-2</v>
      </c>
      <c r="V373" s="393">
        <v>8</v>
      </c>
      <c r="W373" s="393">
        <v>1</v>
      </c>
      <c r="X373" s="393">
        <v>0</v>
      </c>
      <c r="Y373" s="393" t="s">
        <v>263</v>
      </c>
      <c r="Z373" s="393">
        <v>87</v>
      </c>
      <c r="AA373" s="393">
        <v>251</v>
      </c>
      <c r="AB373" s="393">
        <v>179</v>
      </c>
      <c r="AC373" s="393">
        <v>183</v>
      </c>
    </row>
    <row r="374" spans="1:29" ht="15" customHeight="1" x14ac:dyDescent="0.2">
      <c r="A374" s="394">
        <v>90010017</v>
      </c>
      <c r="B374" s="393">
        <v>44201</v>
      </c>
      <c r="C374" s="393">
        <v>1</v>
      </c>
      <c r="D374" s="393">
        <v>0</v>
      </c>
      <c r="E374" s="393" t="s">
        <v>261</v>
      </c>
      <c r="F374" s="393">
        <v>2014</v>
      </c>
      <c r="G374" s="393">
        <v>7</v>
      </c>
      <c r="H374" s="393">
        <v>1</v>
      </c>
      <c r="I374" s="393">
        <v>43</v>
      </c>
      <c r="J374" s="393">
        <v>14860</v>
      </c>
      <c r="K374" s="393">
        <v>0</v>
      </c>
      <c r="L374" s="393">
        <v>33620</v>
      </c>
      <c r="M374" s="393" t="s">
        <v>313</v>
      </c>
      <c r="N374" s="393">
        <v>41.004657000000002</v>
      </c>
      <c r="O374" s="393">
        <v>-73.585127999999997</v>
      </c>
      <c r="P374" s="393">
        <v>4300</v>
      </c>
      <c r="Q374" s="393">
        <v>96</v>
      </c>
      <c r="R374" s="393">
        <v>9.0999999999999998E-2</v>
      </c>
      <c r="S374" s="393">
        <v>8.3000000000000004E-2</v>
      </c>
      <c r="T374" s="393">
        <v>8.1000000000000003E-2</v>
      </c>
      <c r="U374" s="393">
        <v>7.8E-2</v>
      </c>
      <c r="V374" s="393">
        <v>4</v>
      </c>
      <c r="W374" s="393">
        <v>1</v>
      </c>
      <c r="X374" s="393">
        <v>0</v>
      </c>
      <c r="Y374" s="393" t="s">
        <v>263</v>
      </c>
      <c r="Z374" s="393">
        <v>87</v>
      </c>
      <c r="AA374" s="393">
        <v>251</v>
      </c>
      <c r="AB374" s="393">
        <v>175</v>
      </c>
      <c r="AC374" s="393">
        <v>183</v>
      </c>
    </row>
    <row r="375" spans="1:29" ht="15" customHeight="1" x14ac:dyDescent="0.2">
      <c r="A375" s="394">
        <v>90010017</v>
      </c>
      <c r="B375" s="393">
        <v>44201</v>
      </c>
      <c r="C375" s="393">
        <v>1</v>
      </c>
      <c r="D375" s="393">
        <v>0</v>
      </c>
      <c r="E375" s="393" t="s">
        <v>261</v>
      </c>
      <c r="F375" s="393">
        <v>2015</v>
      </c>
      <c r="G375" s="393">
        <v>7</v>
      </c>
      <c r="H375" s="393">
        <v>1</v>
      </c>
      <c r="I375" s="393">
        <v>43</v>
      </c>
      <c r="J375" s="393">
        <v>14860</v>
      </c>
      <c r="K375" s="393">
        <v>0</v>
      </c>
      <c r="L375" s="393">
        <v>33620</v>
      </c>
      <c r="M375" s="393" t="s">
        <v>313</v>
      </c>
      <c r="N375" s="393">
        <v>41.004657000000002</v>
      </c>
      <c r="O375" s="393">
        <v>-73.585127999999997</v>
      </c>
      <c r="P375" s="393">
        <v>4274</v>
      </c>
      <c r="Q375" s="393">
        <v>95</v>
      </c>
      <c r="R375" s="393">
        <v>9.0999999999999998E-2</v>
      </c>
      <c r="S375" s="393">
        <v>8.8999999999999996E-2</v>
      </c>
      <c r="T375" s="393">
        <v>8.5999999999999993E-2</v>
      </c>
      <c r="U375" s="393">
        <v>8.4000000000000005E-2</v>
      </c>
      <c r="V375" s="393">
        <v>9</v>
      </c>
      <c r="W375" s="393">
        <v>1</v>
      </c>
      <c r="X375" s="393">
        <v>0</v>
      </c>
      <c r="Y375" s="393" t="s">
        <v>263</v>
      </c>
      <c r="Z375" s="393">
        <v>87</v>
      </c>
      <c r="AA375" s="393">
        <v>251</v>
      </c>
      <c r="AB375" s="393">
        <v>174</v>
      </c>
      <c r="AC375" s="393">
        <v>183</v>
      </c>
    </row>
    <row r="376" spans="1:29" ht="15" customHeight="1" x14ac:dyDescent="0.2">
      <c r="A376" s="394">
        <v>90010017</v>
      </c>
      <c r="B376" s="393">
        <v>44201</v>
      </c>
      <c r="C376" s="393">
        <v>1</v>
      </c>
      <c r="D376" s="393">
        <v>0</v>
      </c>
      <c r="E376" s="393" t="s">
        <v>261</v>
      </c>
      <c r="F376" s="393">
        <v>2016</v>
      </c>
      <c r="G376" s="393">
        <v>7</v>
      </c>
      <c r="H376" s="393">
        <v>1</v>
      </c>
      <c r="I376" s="393">
        <v>43</v>
      </c>
      <c r="J376" s="393">
        <v>14860</v>
      </c>
      <c r="K376" s="393">
        <v>0</v>
      </c>
      <c r="L376" s="393">
        <v>33620</v>
      </c>
      <c r="M376" s="393" t="s">
        <v>313</v>
      </c>
      <c r="N376" s="393">
        <v>41.004657000000002</v>
      </c>
      <c r="O376" s="393">
        <v>-73.585127999999997</v>
      </c>
      <c r="P376" s="393">
        <v>2341</v>
      </c>
      <c r="Q376" s="393">
        <v>51</v>
      </c>
      <c r="R376" s="393">
        <v>8.6999999999999994E-2</v>
      </c>
      <c r="S376" s="393">
        <v>8.5000000000000006E-2</v>
      </c>
      <c r="T376" s="393">
        <v>8.1000000000000003E-2</v>
      </c>
      <c r="U376" s="393">
        <v>7.9000000000000001E-2</v>
      </c>
      <c r="V376" s="393">
        <v>9</v>
      </c>
      <c r="W376" s="393">
        <v>1</v>
      </c>
      <c r="X376" s="393">
        <v>0</v>
      </c>
      <c r="Y376" s="393" t="s">
        <v>269</v>
      </c>
      <c r="Z376" s="393">
        <v>87</v>
      </c>
      <c r="AA376" s="393">
        <v>251</v>
      </c>
      <c r="AB376" s="393">
        <v>94</v>
      </c>
      <c r="AC376" s="393">
        <v>183</v>
      </c>
    </row>
    <row r="377" spans="1:29" ht="15" customHeight="1" x14ac:dyDescent="0.2">
      <c r="A377" s="394">
        <v>90010017</v>
      </c>
      <c r="B377" s="393">
        <v>44201</v>
      </c>
      <c r="C377" s="393">
        <v>1</v>
      </c>
      <c r="D377" s="393">
        <v>0</v>
      </c>
      <c r="E377" s="393" t="s">
        <v>261</v>
      </c>
      <c r="F377" s="393">
        <v>2017</v>
      </c>
      <c r="G377" s="393">
        <v>7</v>
      </c>
      <c r="H377" s="393">
        <v>1</v>
      </c>
      <c r="I377" s="393">
        <v>43</v>
      </c>
      <c r="J377" s="393">
        <v>14860</v>
      </c>
      <c r="K377" s="393">
        <v>0</v>
      </c>
      <c r="L377" s="393">
        <v>33620</v>
      </c>
      <c r="M377" s="393" t="s">
        <v>313</v>
      </c>
      <c r="N377" s="393">
        <v>41.004657000000002</v>
      </c>
      <c r="O377" s="393">
        <v>-73.585127999999997</v>
      </c>
      <c r="P377" s="393">
        <v>4850</v>
      </c>
      <c r="Q377" s="393">
        <v>92</v>
      </c>
      <c r="R377" s="393">
        <v>0.09</v>
      </c>
      <c r="S377" s="393">
        <v>8.5999999999999993E-2</v>
      </c>
      <c r="T377" s="393">
        <v>8.4000000000000005E-2</v>
      </c>
      <c r="U377" s="393">
        <v>7.3999999999999996E-2</v>
      </c>
      <c r="V377" s="393">
        <v>3</v>
      </c>
      <c r="W377" s="393">
        <v>1</v>
      </c>
      <c r="X377" s="393">
        <v>0</v>
      </c>
      <c r="Y377" s="393" t="s">
        <v>263</v>
      </c>
      <c r="Z377" s="393">
        <v>87</v>
      </c>
      <c r="AA377" s="393">
        <v>251</v>
      </c>
      <c r="AB377" s="393">
        <v>196</v>
      </c>
      <c r="AC377" s="393">
        <v>214</v>
      </c>
    </row>
    <row r="378" spans="1:29" ht="15" customHeight="1" x14ac:dyDescent="0.2">
      <c r="A378" s="394">
        <v>90010017</v>
      </c>
      <c r="B378" s="393">
        <v>44201</v>
      </c>
      <c r="C378" s="393">
        <v>1</v>
      </c>
      <c r="D378" s="393">
        <v>0</v>
      </c>
      <c r="E378" s="393" t="s">
        <v>261</v>
      </c>
      <c r="F378" s="393">
        <v>2018</v>
      </c>
      <c r="G378" s="393">
        <v>7</v>
      </c>
      <c r="H378" s="393">
        <v>1</v>
      </c>
      <c r="I378" s="393">
        <v>43</v>
      </c>
      <c r="J378" s="393">
        <v>14860</v>
      </c>
      <c r="K378" s="393">
        <v>0</v>
      </c>
      <c r="L378" s="393">
        <v>33620</v>
      </c>
      <c r="M378" s="393" t="s">
        <v>313</v>
      </c>
      <c r="N378" s="393">
        <v>41.004657000000002</v>
      </c>
      <c r="O378" s="393">
        <v>-73.585127999999997</v>
      </c>
      <c r="P378" s="393">
        <v>4750</v>
      </c>
      <c r="Q378" s="393">
        <v>91</v>
      </c>
      <c r="R378" s="393">
        <v>9.5000000000000001E-2</v>
      </c>
      <c r="S378" s="393">
        <v>9.0999999999999998E-2</v>
      </c>
      <c r="T378" s="393">
        <v>8.5999999999999993E-2</v>
      </c>
      <c r="U378" s="393">
        <v>8.5999999999999993E-2</v>
      </c>
      <c r="V378" s="393">
        <v>9</v>
      </c>
      <c r="W378" s="393">
        <v>1</v>
      </c>
      <c r="X378" s="393">
        <v>0</v>
      </c>
      <c r="Y378" s="393" t="s">
        <v>270</v>
      </c>
      <c r="Z378" s="393">
        <v>87</v>
      </c>
      <c r="AA378" s="393">
        <v>251</v>
      </c>
      <c r="AB378" s="393">
        <v>194</v>
      </c>
      <c r="AC378" s="393">
        <v>214</v>
      </c>
    </row>
    <row r="379" spans="1:29" ht="15" customHeight="1" x14ac:dyDescent="0.2">
      <c r="A379" s="394">
        <v>100051003</v>
      </c>
      <c r="B379" s="393">
        <v>44201</v>
      </c>
      <c r="C379" s="393">
        <v>1</v>
      </c>
      <c r="D379" s="393">
        <v>0</v>
      </c>
      <c r="E379" s="393" t="s">
        <v>261</v>
      </c>
      <c r="F379" s="393">
        <v>2010</v>
      </c>
      <c r="G379" s="393">
        <v>7</v>
      </c>
      <c r="H379" s="393">
        <v>3</v>
      </c>
      <c r="I379" s="393">
        <v>46</v>
      </c>
      <c r="J379" s="393">
        <v>41540</v>
      </c>
      <c r="K379" s="393">
        <v>0</v>
      </c>
      <c r="L379" s="393">
        <v>41830</v>
      </c>
      <c r="M379" s="393" t="s">
        <v>314</v>
      </c>
      <c r="N379" s="393">
        <v>38.7791</v>
      </c>
      <c r="O379" s="393">
        <v>-75.163229999999999</v>
      </c>
      <c r="P379" s="393">
        <v>6371</v>
      </c>
      <c r="Q379" s="393">
        <v>93</v>
      </c>
      <c r="R379" s="393">
        <v>9.8000000000000004E-2</v>
      </c>
      <c r="S379" s="393">
        <v>9.6000000000000002E-2</v>
      </c>
      <c r="T379" s="393">
        <v>0.09</v>
      </c>
      <c r="U379" s="393">
        <v>8.3000000000000004E-2</v>
      </c>
      <c r="V379" s="393">
        <v>6</v>
      </c>
      <c r="W379" s="393">
        <v>1</v>
      </c>
      <c r="X379" s="393">
        <v>0</v>
      </c>
      <c r="Z379" s="393">
        <v>91</v>
      </c>
      <c r="AA379" s="393">
        <v>294</v>
      </c>
      <c r="AB379" s="393">
        <v>200</v>
      </c>
      <c r="AC379" s="393">
        <v>214</v>
      </c>
    </row>
    <row r="380" spans="1:29" ht="15" customHeight="1" x14ac:dyDescent="0.2">
      <c r="A380" s="394">
        <v>100051003</v>
      </c>
      <c r="B380" s="393">
        <v>44201</v>
      </c>
      <c r="C380" s="393">
        <v>1</v>
      </c>
      <c r="D380" s="393">
        <v>0</v>
      </c>
      <c r="E380" s="393" t="s">
        <v>261</v>
      </c>
      <c r="F380" s="393">
        <v>2011</v>
      </c>
      <c r="G380" s="393">
        <v>7</v>
      </c>
      <c r="H380" s="393">
        <v>3</v>
      </c>
      <c r="I380" s="393">
        <v>46</v>
      </c>
      <c r="J380" s="393">
        <v>41540</v>
      </c>
      <c r="K380" s="393">
        <v>0</v>
      </c>
      <c r="L380" s="393">
        <v>41830</v>
      </c>
      <c r="M380" s="393" t="s">
        <v>314</v>
      </c>
      <c r="N380" s="393">
        <v>38.7791</v>
      </c>
      <c r="O380" s="393">
        <v>-75.163229999999999</v>
      </c>
      <c r="P380" s="393">
        <v>8736</v>
      </c>
      <c r="Q380" s="393">
        <v>100</v>
      </c>
      <c r="R380" s="393">
        <v>8.5000000000000006E-2</v>
      </c>
      <c r="S380" s="393">
        <v>8.4000000000000005E-2</v>
      </c>
      <c r="T380" s="393">
        <v>8.3000000000000004E-2</v>
      </c>
      <c r="U380" s="393">
        <v>7.4999999999999997E-2</v>
      </c>
      <c r="V380" s="393">
        <v>3</v>
      </c>
      <c r="W380" s="393">
        <v>1</v>
      </c>
      <c r="X380" s="393">
        <v>0</v>
      </c>
      <c r="Z380" s="393">
        <v>91</v>
      </c>
      <c r="AA380" s="393">
        <v>294</v>
      </c>
      <c r="AB380" s="393">
        <v>213</v>
      </c>
      <c r="AC380" s="393">
        <v>214</v>
      </c>
    </row>
    <row r="381" spans="1:29" ht="15" customHeight="1" x14ac:dyDescent="0.2">
      <c r="A381" s="394">
        <v>100051003</v>
      </c>
      <c r="B381" s="393">
        <v>44201</v>
      </c>
      <c r="C381" s="393">
        <v>1</v>
      </c>
      <c r="D381" s="393">
        <v>0</v>
      </c>
      <c r="E381" s="393" t="s">
        <v>261</v>
      </c>
      <c r="F381" s="393">
        <v>2012</v>
      </c>
      <c r="G381" s="393">
        <v>7</v>
      </c>
      <c r="H381" s="393">
        <v>3</v>
      </c>
      <c r="I381" s="393">
        <v>46</v>
      </c>
      <c r="J381" s="393">
        <v>41540</v>
      </c>
      <c r="K381" s="393">
        <v>0</v>
      </c>
      <c r="L381" s="393">
        <v>41830</v>
      </c>
      <c r="M381" s="393" t="s">
        <v>314</v>
      </c>
      <c r="N381" s="393">
        <v>38.7791</v>
      </c>
      <c r="O381" s="393">
        <v>-75.163229999999999</v>
      </c>
      <c r="P381" s="393">
        <v>8262</v>
      </c>
      <c r="Q381" s="393">
        <v>92</v>
      </c>
      <c r="R381" s="393">
        <v>9.7000000000000003E-2</v>
      </c>
      <c r="S381" s="393">
        <v>8.5999999999999993E-2</v>
      </c>
      <c r="T381" s="393">
        <v>8.5999999999999993E-2</v>
      </c>
      <c r="U381" s="393">
        <v>8.5000000000000006E-2</v>
      </c>
      <c r="V381" s="393">
        <v>10</v>
      </c>
      <c r="W381" s="393">
        <v>1</v>
      </c>
      <c r="X381" s="393">
        <v>0</v>
      </c>
      <c r="Y381" s="393" t="s">
        <v>284</v>
      </c>
      <c r="Z381" s="393">
        <v>47</v>
      </c>
      <c r="AA381" s="393">
        <v>294</v>
      </c>
      <c r="AB381" s="393">
        <v>197</v>
      </c>
      <c r="AC381" s="393">
        <v>214</v>
      </c>
    </row>
    <row r="382" spans="1:29" ht="15" customHeight="1" x14ac:dyDescent="0.2">
      <c r="A382" s="394">
        <v>100051003</v>
      </c>
      <c r="B382" s="393">
        <v>44201</v>
      </c>
      <c r="C382" s="393">
        <v>1</v>
      </c>
      <c r="D382" s="393">
        <v>0</v>
      </c>
      <c r="E382" s="393" t="s">
        <v>261</v>
      </c>
      <c r="F382" s="393">
        <v>2013</v>
      </c>
      <c r="G382" s="393">
        <v>7</v>
      </c>
      <c r="H382" s="393">
        <v>3</v>
      </c>
      <c r="I382" s="393">
        <v>46</v>
      </c>
      <c r="J382" s="393">
        <v>41540</v>
      </c>
      <c r="K382" s="393">
        <v>0</v>
      </c>
      <c r="L382" s="393">
        <v>41830</v>
      </c>
      <c r="M382" s="393" t="s">
        <v>314</v>
      </c>
      <c r="N382" s="393">
        <v>38.7791</v>
      </c>
      <c r="O382" s="393">
        <v>-75.163229999999999</v>
      </c>
      <c r="P382" s="393">
        <v>8617</v>
      </c>
      <c r="Q382" s="393">
        <v>97</v>
      </c>
      <c r="R382" s="393">
        <v>8.1000000000000003E-2</v>
      </c>
      <c r="S382" s="393">
        <v>7.4999999999999997E-2</v>
      </c>
      <c r="T382" s="393">
        <v>7.4999999999999997E-2</v>
      </c>
      <c r="U382" s="393">
        <v>7.1999999999999995E-2</v>
      </c>
      <c r="V382" s="393">
        <v>1</v>
      </c>
      <c r="W382" s="393">
        <v>1</v>
      </c>
      <c r="X382" s="393">
        <v>0</v>
      </c>
      <c r="Y382" s="393" t="s">
        <v>270</v>
      </c>
      <c r="Z382" s="393">
        <v>47</v>
      </c>
      <c r="AA382" s="393">
        <v>294</v>
      </c>
      <c r="AB382" s="393">
        <v>208</v>
      </c>
      <c r="AC382" s="393">
        <v>214</v>
      </c>
    </row>
    <row r="383" spans="1:29" ht="15" customHeight="1" x14ac:dyDescent="0.2">
      <c r="A383" s="394">
        <v>100051003</v>
      </c>
      <c r="B383" s="393">
        <v>44201</v>
      </c>
      <c r="C383" s="393">
        <v>1</v>
      </c>
      <c r="D383" s="393">
        <v>0</v>
      </c>
      <c r="E383" s="393" t="s">
        <v>261</v>
      </c>
      <c r="F383" s="393">
        <v>2014</v>
      </c>
      <c r="G383" s="393">
        <v>7</v>
      </c>
      <c r="H383" s="393">
        <v>3</v>
      </c>
      <c r="I383" s="393">
        <v>46</v>
      </c>
      <c r="J383" s="393">
        <v>41540</v>
      </c>
      <c r="K383" s="393">
        <v>0</v>
      </c>
      <c r="L383" s="393">
        <v>41830</v>
      </c>
      <c r="M383" s="393" t="s">
        <v>314</v>
      </c>
      <c r="N383" s="393">
        <v>38.7791</v>
      </c>
      <c r="O383" s="393">
        <v>-75.163229999999999</v>
      </c>
      <c r="P383" s="393">
        <v>8641</v>
      </c>
      <c r="Q383" s="393">
        <v>97</v>
      </c>
      <c r="R383" s="393">
        <v>7.1999999999999995E-2</v>
      </c>
      <c r="S383" s="393">
        <v>7.0000000000000007E-2</v>
      </c>
      <c r="T383" s="393">
        <v>6.7000000000000004E-2</v>
      </c>
      <c r="U383" s="393">
        <v>6.7000000000000004E-2</v>
      </c>
      <c r="V383" s="393">
        <v>0</v>
      </c>
      <c r="W383" s="393">
        <v>1</v>
      </c>
      <c r="X383" s="393">
        <v>0</v>
      </c>
      <c r="Y383" s="393" t="s">
        <v>263</v>
      </c>
      <c r="Z383" s="393">
        <v>47</v>
      </c>
      <c r="AA383" s="393">
        <v>294</v>
      </c>
      <c r="AB383" s="393">
        <v>208</v>
      </c>
      <c r="AC383" s="393">
        <v>214</v>
      </c>
    </row>
    <row r="384" spans="1:29" ht="15" customHeight="1" x14ac:dyDescent="0.2">
      <c r="A384" s="394">
        <v>100051003</v>
      </c>
      <c r="B384" s="393">
        <v>44201</v>
      </c>
      <c r="C384" s="393">
        <v>1</v>
      </c>
      <c r="D384" s="393">
        <v>0</v>
      </c>
      <c r="E384" s="393" t="s">
        <v>261</v>
      </c>
      <c r="F384" s="393">
        <v>2015</v>
      </c>
      <c r="G384" s="393">
        <v>7</v>
      </c>
      <c r="H384" s="393">
        <v>3</v>
      </c>
      <c r="I384" s="393">
        <v>46</v>
      </c>
      <c r="J384" s="393">
        <v>41540</v>
      </c>
      <c r="K384" s="393">
        <v>0</v>
      </c>
      <c r="L384" s="393">
        <v>41830</v>
      </c>
      <c r="M384" s="393" t="s">
        <v>314</v>
      </c>
      <c r="N384" s="393">
        <v>38.7791</v>
      </c>
      <c r="O384" s="393">
        <v>-75.163229999999999</v>
      </c>
      <c r="P384" s="393">
        <v>8707</v>
      </c>
      <c r="Q384" s="393">
        <v>99</v>
      </c>
      <c r="R384" s="393">
        <v>7.4999999999999997E-2</v>
      </c>
      <c r="S384" s="393">
        <v>7.2999999999999995E-2</v>
      </c>
      <c r="T384" s="393">
        <v>7.1999999999999995E-2</v>
      </c>
      <c r="U384" s="393">
        <v>7.0000000000000007E-2</v>
      </c>
      <c r="V384" s="393">
        <v>0</v>
      </c>
      <c r="W384" s="393">
        <v>1</v>
      </c>
      <c r="X384" s="393">
        <v>0</v>
      </c>
      <c r="Y384" s="393" t="s">
        <v>263</v>
      </c>
      <c r="Z384" s="393">
        <v>47</v>
      </c>
      <c r="AA384" s="393">
        <v>294</v>
      </c>
      <c r="AB384" s="393">
        <v>212</v>
      </c>
      <c r="AC384" s="393">
        <v>214</v>
      </c>
    </row>
    <row r="385" spans="1:29" ht="15" customHeight="1" x14ac:dyDescent="0.2">
      <c r="A385" s="394">
        <v>100051003</v>
      </c>
      <c r="B385" s="393">
        <v>44201</v>
      </c>
      <c r="C385" s="393">
        <v>1</v>
      </c>
      <c r="D385" s="393">
        <v>0</v>
      </c>
      <c r="E385" s="393" t="s">
        <v>261</v>
      </c>
      <c r="F385" s="393">
        <v>2016</v>
      </c>
      <c r="G385" s="393">
        <v>7</v>
      </c>
      <c r="H385" s="393">
        <v>3</v>
      </c>
      <c r="I385" s="393">
        <v>46</v>
      </c>
      <c r="J385" s="393">
        <v>41540</v>
      </c>
      <c r="K385" s="393">
        <v>0</v>
      </c>
      <c r="L385" s="393">
        <v>41830</v>
      </c>
      <c r="M385" s="393" t="s">
        <v>314</v>
      </c>
      <c r="N385" s="393">
        <v>38.7791</v>
      </c>
      <c r="O385" s="393">
        <v>-75.163229999999999</v>
      </c>
      <c r="P385" s="393">
        <v>8340</v>
      </c>
      <c r="Q385" s="393">
        <v>92</v>
      </c>
      <c r="R385" s="393">
        <v>7.9000000000000001E-2</v>
      </c>
      <c r="S385" s="393">
        <v>7.6999999999999999E-2</v>
      </c>
      <c r="T385" s="393">
        <v>7.0999999999999994E-2</v>
      </c>
      <c r="U385" s="393">
        <v>7.0000000000000007E-2</v>
      </c>
      <c r="V385" s="393">
        <v>2</v>
      </c>
      <c r="W385" s="393">
        <v>1</v>
      </c>
      <c r="X385" s="393">
        <v>0</v>
      </c>
      <c r="Y385" s="393" t="s">
        <v>263</v>
      </c>
      <c r="Z385" s="393">
        <v>47</v>
      </c>
      <c r="AA385" s="393">
        <v>294</v>
      </c>
      <c r="AB385" s="393">
        <v>196</v>
      </c>
      <c r="AC385" s="393">
        <v>214</v>
      </c>
    </row>
    <row r="386" spans="1:29" ht="15" customHeight="1" x14ac:dyDescent="0.2">
      <c r="A386" s="394">
        <v>100051003</v>
      </c>
      <c r="B386" s="393">
        <v>44201</v>
      </c>
      <c r="C386" s="393">
        <v>1</v>
      </c>
      <c r="D386" s="393">
        <v>0</v>
      </c>
      <c r="E386" s="393" t="s">
        <v>261</v>
      </c>
      <c r="F386" s="393">
        <v>2017</v>
      </c>
      <c r="G386" s="393">
        <v>7</v>
      </c>
      <c r="H386" s="393">
        <v>3</v>
      </c>
      <c r="I386" s="393">
        <v>46</v>
      </c>
      <c r="J386" s="393">
        <v>41540</v>
      </c>
      <c r="K386" s="393">
        <v>0</v>
      </c>
      <c r="L386" s="393">
        <v>41830</v>
      </c>
      <c r="M386" s="393" t="s">
        <v>314</v>
      </c>
      <c r="N386" s="393">
        <v>38.7791</v>
      </c>
      <c r="O386" s="393">
        <v>-75.163229999999999</v>
      </c>
      <c r="P386" s="393">
        <v>8557</v>
      </c>
      <c r="Q386" s="393">
        <v>97</v>
      </c>
      <c r="R386" s="393">
        <v>7.5999999999999998E-2</v>
      </c>
      <c r="S386" s="393">
        <v>6.5000000000000002E-2</v>
      </c>
      <c r="T386" s="393">
        <v>6.4000000000000001E-2</v>
      </c>
      <c r="U386" s="393">
        <v>6.3E-2</v>
      </c>
      <c r="V386" s="393">
        <v>1</v>
      </c>
      <c r="W386" s="393">
        <v>1</v>
      </c>
      <c r="X386" s="393">
        <v>0</v>
      </c>
      <c r="Y386" s="393" t="s">
        <v>263</v>
      </c>
      <c r="Z386" s="393">
        <v>47</v>
      </c>
      <c r="AA386" s="393">
        <v>294</v>
      </c>
      <c r="AB386" s="393">
        <v>238</v>
      </c>
      <c r="AC386" s="393">
        <v>245</v>
      </c>
    </row>
    <row r="387" spans="1:29" ht="15" customHeight="1" x14ac:dyDescent="0.2">
      <c r="A387" s="394">
        <v>100051003</v>
      </c>
      <c r="B387" s="393">
        <v>44201</v>
      </c>
      <c r="C387" s="393">
        <v>1</v>
      </c>
      <c r="D387" s="393">
        <v>0</v>
      </c>
      <c r="E387" s="393" t="s">
        <v>261</v>
      </c>
      <c r="F387" s="393">
        <v>2018</v>
      </c>
      <c r="G387" s="393">
        <v>7</v>
      </c>
      <c r="H387" s="393">
        <v>3</v>
      </c>
      <c r="I387" s="393">
        <v>46</v>
      </c>
      <c r="J387" s="393">
        <v>41540</v>
      </c>
      <c r="K387" s="393">
        <v>0</v>
      </c>
      <c r="L387" s="393">
        <v>41830</v>
      </c>
      <c r="M387" s="393" t="s">
        <v>314</v>
      </c>
      <c r="N387" s="393">
        <v>38.7791</v>
      </c>
      <c r="O387" s="393">
        <v>-75.163229999999999</v>
      </c>
      <c r="P387" s="393">
        <v>7459</v>
      </c>
      <c r="Q387" s="393">
        <v>98</v>
      </c>
      <c r="R387" s="393">
        <v>7.3999999999999996E-2</v>
      </c>
      <c r="S387" s="393">
        <v>7.1999999999999995E-2</v>
      </c>
      <c r="T387" s="393">
        <v>7.0999999999999994E-2</v>
      </c>
      <c r="U387" s="393">
        <v>6.8000000000000005E-2</v>
      </c>
      <c r="V387" s="393">
        <v>0</v>
      </c>
      <c r="W387" s="393">
        <v>1</v>
      </c>
      <c r="X387" s="393">
        <v>0</v>
      </c>
      <c r="Z387" s="393">
        <v>47</v>
      </c>
      <c r="AA387" s="393">
        <v>294</v>
      </c>
      <c r="AB387" s="393">
        <v>241</v>
      </c>
      <c r="AC387" s="393">
        <v>245</v>
      </c>
    </row>
    <row r="388" spans="1:29" ht="15" customHeight="1" x14ac:dyDescent="0.2">
      <c r="A388" s="394">
        <v>90013007</v>
      </c>
      <c r="B388" s="393">
        <v>44201</v>
      </c>
      <c r="C388" s="393">
        <v>1</v>
      </c>
      <c r="D388" s="393">
        <v>0</v>
      </c>
      <c r="E388" s="393" t="s">
        <v>261</v>
      </c>
      <c r="F388" s="393">
        <v>2010</v>
      </c>
      <c r="G388" s="393">
        <v>7</v>
      </c>
      <c r="H388" s="393">
        <v>1</v>
      </c>
      <c r="I388" s="393">
        <v>43</v>
      </c>
      <c r="J388" s="393">
        <v>14860</v>
      </c>
      <c r="K388" s="393">
        <v>1160</v>
      </c>
      <c r="L388" s="393">
        <v>74190</v>
      </c>
      <c r="M388" s="393" t="s">
        <v>315</v>
      </c>
      <c r="N388" s="393">
        <v>41.152500000000003</v>
      </c>
      <c r="O388" s="393">
        <v>-73.103055999999995</v>
      </c>
      <c r="P388" s="393">
        <v>4158</v>
      </c>
      <c r="Q388" s="393">
        <v>93</v>
      </c>
      <c r="R388" s="393">
        <v>0.08</v>
      </c>
      <c r="S388" s="393">
        <v>0.08</v>
      </c>
      <c r="T388" s="393">
        <v>0.08</v>
      </c>
      <c r="U388" s="393">
        <v>7.9000000000000001E-2</v>
      </c>
      <c r="V388" s="393">
        <v>9</v>
      </c>
      <c r="W388" s="393">
        <v>1</v>
      </c>
      <c r="X388" s="393">
        <v>0</v>
      </c>
      <c r="Y388" s="393" t="s">
        <v>263</v>
      </c>
      <c r="Z388" s="393">
        <v>47</v>
      </c>
      <c r="AA388" s="393">
        <v>251</v>
      </c>
      <c r="AB388" s="393">
        <v>170</v>
      </c>
      <c r="AC388" s="393">
        <v>183</v>
      </c>
    </row>
    <row r="389" spans="1:29" ht="15" customHeight="1" x14ac:dyDescent="0.2">
      <c r="A389" s="394">
        <v>90013007</v>
      </c>
      <c r="B389" s="393">
        <v>44201</v>
      </c>
      <c r="C389" s="393">
        <v>1</v>
      </c>
      <c r="D389" s="393">
        <v>0</v>
      </c>
      <c r="E389" s="393" t="s">
        <v>261</v>
      </c>
      <c r="F389" s="393">
        <v>2011</v>
      </c>
      <c r="G389" s="393">
        <v>7</v>
      </c>
      <c r="H389" s="393">
        <v>1</v>
      </c>
      <c r="I389" s="393">
        <v>43</v>
      </c>
      <c r="J389" s="393">
        <v>14860</v>
      </c>
      <c r="K389" s="393">
        <v>1160</v>
      </c>
      <c r="L389" s="393">
        <v>74190</v>
      </c>
      <c r="M389" s="393" t="s">
        <v>315</v>
      </c>
      <c r="N389" s="393">
        <v>41.152500000000003</v>
      </c>
      <c r="O389" s="393">
        <v>-73.103055999999995</v>
      </c>
      <c r="P389" s="393">
        <v>4273</v>
      </c>
      <c r="Q389" s="393">
        <v>96</v>
      </c>
      <c r="R389" s="393">
        <v>9.5000000000000001E-2</v>
      </c>
      <c r="S389" s="393">
        <v>9.1999999999999998E-2</v>
      </c>
      <c r="T389" s="393">
        <v>8.7999999999999995E-2</v>
      </c>
      <c r="U389" s="393">
        <v>8.6999999999999994E-2</v>
      </c>
      <c r="V389" s="393">
        <v>8</v>
      </c>
      <c r="W389" s="393">
        <v>1</v>
      </c>
      <c r="X389" s="393">
        <v>0</v>
      </c>
      <c r="Z389" s="393">
        <v>47</v>
      </c>
      <c r="AA389" s="393">
        <v>251</v>
      </c>
      <c r="AB389" s="393">
        <v>175</v>
      </c>
      <c r="AC389" s="393">
        <v>183</v>
      </c>
    </row>
    <row r="390" spans="1:29" ht="15" customHeight="1" x14ac:dyDescent="0.2">
      <c r="A390" s="394">
        <v>90013007</v>
      </c>
      <c r="B390" s="393">
        <v>44201</v>
      </c>
      <c r="C390" s="393">
        <v>1</v>
      </c>
      <c r="D390" s="393">
        <v>0</v>
      </c>
      <c r="E390" s="393" t="s">
        <v>261</v>
      </c>
      <c r="F390" s="393">
        <v>2012</v>
      </c>
      <c r="G390" s="393">
        <v>7</v>
      </c>
      <c r="H390" s="393">
        <v>1</v>
      </c>
      <c r="I390" s="393">
        <v>43</v>
      </c>
      <c r="J390" s="393">
        <v>14860</v>
      </c>
      <c r="K390" s="393">
        <v>1160</v>
      </c>
      <c r="L390" s="393">
        <v>74190</v>
      </c>
      <c r="M390" s="393" t="s">
        <v>315</v>
      </c>
      <c r="N390" s="393">
        <v>41.152500000000003</v>
      </c>
      <c r="O390" s="393">
        <v>-73.103055999999995</v>
      </c>
      <c r="P390" s="393">
        <v>4194</v>
      </c>
      <c r="Q390" s="393">
        <v>93</v>
      </c>
      <c r="R390" s="393">
        <v>9.7000000000000003E-2</v>
      </c>
      <c r="S390" s="393">
        <v>9.5000000000000001E-2</v>
      </c>
      <c r="T390" s="393">
        <v>9.2999999999999999E-2</v>
      </c>
      <c r="U390" s="393">
        <v>0.09</v>
      </c>
      <c r="V390" s="393">
        <v>15</v>
      </c>
      <c r="W390" s="393">
        <v>1</v>
      </c>
      <c r="X390" s="393">
        <v>0</v>
      </c>
      <c r="Y390" s="393" t="s">
        <v>263</v>
      </c>
      <c r="Z390" s="393">
        <v>87</v>
      </c>
      <c r="AA390" s="393">
        <v>251</v>
      </c>
      <c r="AB390" s="393">
        <v>171</v>
      </c>
      <c r="AC390" s="393">
        <v>183</v>
      </c>
    </row>
    <row r="391" spans="1:29" ht="15" customHeight="1" x14ac:dyDescent="0.2">
      <c r="A391" s="394">
        <v>90013007</v>
      </c>
      <c r="B391" s="393">
        <v>44201</v>
      </c>
      <c r="C391" s="393">
        <v>1</v>
      </c>
      <c r="D391" s="393">
        <v>0</v>
      </c>
      <c r="E391" s="393" t="s">
        <v>261</v>
      </c>
      <c r="F391" s="393">
        <v>2013</v>
      </c>
      <c r="G391" s="393">
        <v>7</v>
      </c>
      <c r="H391" s="393">
        <v>1</v>
      </c>
      <c r="I391" s="393">
        <v>43</v>
      </c>
      <c r="J391" s="393">
        <v>14860</v>
      </c>
      <c r="K391" s="393">
        <v>1160</v>
      </c>
      <c r="L391" s="393">
        <v>74190</v>
      </c>
      <c r="M391" s="393" t="s">
        <v>315</v>
      </c>
      <c r="N391" s="393">
        <v>41.152500000000003</v>
      </c>
      <c r="O391" s="393">
        <v>-73.103055999999995</v>
      </c>
      <c r="P391" s="393">
        <v>4269</v>
      </c>
      <c r="Q391" s="393">
        <v>96</v>
      </c>
      <c r="R391" s="393">
        <v>9.4E-2</v>
      </c>
      <c r="S391" s="393">
        <v>9.0999999999999998E-2</v>
      </c>
      <c r="T391" s="393">
        <v>0.09</v>
      </c>
      <c r="U391" s="393">
        <v>0.09</v>
      </c>
      <c r="V391" s="393">
        <v>10</v>
      </c>
      <c r="W391" s="393">
        <v>1</v>
      </c>
      <c r="X391" s="393">
        <v>0</v>
      </c>
      <c r="Y391" s="393" t="s">
        <v>263</v>
      </c>
      <c r="Z391" s="393">
        <v>87</v>
      </c>
      <c r="AA391" s="393">
        <v>251</v>
      </c>
      <c r="AB391" s="393">
        <v>175</v>
      </c>
      <c r="AC391" s="393">
        <v>183</v>
      </c>
    </row>
    <row r="392" spans="1:29" ht="15" customHeight="1" x14ac:dyDescent="0.2">
      <c r="A392" s="394">
        <v>90013007</v>
      </c>
      <c r="B392" s="393">
        <v>44201</v>
      </c>
      <c r="C392" s="393">
        <v>1</v>
      </c>
      <c r="D392" s="393">
        <v>0</v>
      </c>
      <c r="E392" s="393" t="s">
        <v>261</v>
      </c>
      <c r="F392" s="393">
        <v>2014</v>
      </c>
      <c r="G392" s="393">
        <v>7</v>
      </c>
      <c r="H392" s="393">
        <v>1</v>
      </c>
      <c r="I392" s="393">
        <v>43</v>
      </c>
      <c r="J392" s="393">
        <v>14860</v>
      </c>
      <c r="K392" s="393">
        <v>1160</v>
      </c>
      <c r="L392" s="393">
        <v>74190</v>
      </c>
      <c r="M392" s="393" t="s">
        <v>315</v>
      </c>
      <c r="N392" s="393">
        <v>41.152500000000003</v>
      </c>
      <c r="O392" s="393">
        <v>-73.103055999999995</v>
      </c>
      <c r="P392" s="393">
        <v>4314</v>
      </c>
      <c r="Q392" s="393">
        <v>95</v>
      </c>
      <c r="R392" s="393">
        <v>8.4000000000000005E-2</v>
      </c>
      <c r="S392" s="393">
        <v>7.8E-2</v>
      </c>
      <c r="T392" s="393">
        <v>7.5999999999999998E-2</v>
      </c>
      <c r="U392" s="393">
        <v>7.3999999999999996E-2</v>
      </c>
      <c r="V392" s="393">
        <v>3</v>
      </c>
      <c r="W392" s="393">
        <v>1</v>
      </c>
      <c r="X392" s="393">
        <v>0</v>
      </c>
      <c r="Y392" s="393" t="s">
        <v>263</v>
      </c>
      <c r="Z392" s="393">
        <v>87</v>
      </c>
      <c r="AA392" s="393">
        <v>251</v>
      </c>
      <c r="AB392" s="393">
        <v>174</v>
      </c>
      <c r="AC392" s="393">
        <v>183</v>
      </c>
    </row>
    <row r="393" spans="1:29" ht="15" customHeight="1" x14ac:dyDescent="0.2">
      <c r="A393" s="394">
        <v>90013007</v>
      </c>
      <c r="B393" s="393">
        <v>44201</v>
      </c>
      <c r="C393" s="393">
        <v>1</v>
      </c>
      <c r="D393" s="393">
        <v>0</v>
      </c>
      <c r="E393" s="393" t="s">
        <v>261</v>
      </c>
      <c r="F393" s="393">
        <v>2015</v>
      </c>
      <c r="G393" s="393">
        <v>7</v>
      </c>
      <c r="H393" s="393">
        <v>1</v>
      </c>
      <c r="I393" s="393">
        <v>43</v>
      </c>
      <c r="J393" s="393">
        <v>14860</v>
      </c>
      <c r="K393" s="393">
        <v>1160</v>
      </c>
      <c r="L393" s="393">
        <v>74190</v>
      </c>
      <c r="M393" s="393" t="s">
        <v>315</v>
      </c>
      <c r="N393" s="393">
        <v>41.152500000000003</v>
      </c>
      <c r="O393" s="393">
        <v>-73.103055999999995</v>
      </c>
      <c r="P393" s="393">
        <v>4231</v>
      </c>
      <c r="Q393" s="393">
        <v>96</v>
      </c>
      <c r="R393" s="393">
        <v>9.5000000000000001E-2</v>
      </c>
      <c r="S393" s="393">
        <v>9.4E-2</v>
      </c>
      <c r="T393" s="393">
        <v>8.5999999999999993E-2</v>
      </c>
      <c r="U393" s="393">
        <v>8.5999999999999993E-2</v>
      </c>
      <c r="V393" s="393">
        <v>10</v>
      </c>
      <c r="W393" s="393">
        <v>1</v>
      </c>
      <c r="X393" s="393">
        <v>0</v>
      </c>
      <c r="Y393" s="393" t="s">
        <v>263</v>
      </c>
      <c r="Z393" s="393">
        <v>87</v>
      </c>
      <c r="AA393" s="393">
        <v>251</v>
      </c>
      <c r="AB393" s="393">
        <v>175</v>
      </c>
      <c r="AC393" s="393">
        <v>183</v>
      </c>
    </row>
    <row r="394" spans="1:29" ht="15" customHeight="1" x14ac:dyDescent="0.2">
      <c r="A394" s="394">
        <v>90013007</v>
      </c>
      <c r="B394" s="393">
        <v>44201</v>
      </c>
      <c r="C394" s="393">
        <v>1</v>
      </c>
      <c r="D394" s="393">
        <v>0</v>
      </c>
      <c r="E394" s="393" t="s">
        <v>261</v>
      </c>
      <c r="F394" s="393">
        <v>2016</v>
      </c>
      <c r="G394" s="393">
        <v>7</v>
      </c>
      <c r="H394" s="393">
        <v>1</v>
      </c>
      <c r="I394" s="393">
        <v>43</v>
      </c>
      <c r="J394" s="393">
        <v>14860</v>
      </c>
      <c r="K394" s="393">
        <v>1160</v>
      </c>
      <c r="L394" s="393">
        <v>74190</v>
      </c>
      <c r="M394" s="393" t="s">
        <v>315</v>
      </c>
      <c r="N394" s="393">
        <v>41.152500000000003</v>
      </c>
      <c r="O394" s="393">
        <v>-73.103055999999995</v>
      </c>
      <c r="P394" s="393">
        <v>4269</v>
      </c>
      <c r="Q394" s="393">
        <v>96</v>
      </c>
      <c r="R394" s="393">
        <v>9.6000000000000002E-2</v>
      </c>
      <c r="S394" s="393">
        <v>8.8999999999999996E-2</v>
      </c>
      <c r="T394" s="393">
        <v>8.4000000000000005E-2</v>
      </c>
      <c r="U394" s="393">
        <v>8.3000000000000004E-2</v>
      </c>
      <c r="V394" s="393">
        <v>10</v>
      </c>
      <c r="W394" s="393">
        <v>1</v>
      </c>
      <c r="X394" s="393">
        <v>0</v>
      </c>
      <c r="Y394" s="393" t="s">
        <v>263</v>
      </c>
      <c r="Z394" s="393">
        <v>87</v>
      </c>
      <c r="AA394" s="393">
        <v>251</v>
      </c>
      <c r="AB394" s="393">
        <v>176</v>
      </c>
      <c r="AC394" s="393">
        <v>183</v>
      </c>
    </row>
    <row r="395" spans="1:29" ht="15" customHeight="1" x14ac:dyDescent="0.2">
      <c r="A395" s="394">
        <v>90013007</v>
      </c>
      <c r="B395" s="393">
        <v>44201</v>
      </c>
      <c r="C395" s="393">
        <v>1</v>
      </c>
      <c r="D395" s="393">
        <v>0</v>
      </c>
      <c r="E395" s="393" t="s">
        <v>261</v>
      </c>
      <c r="F395" s="393">
        <v>2017</v>
      </c>
      <c r="G395" s="393">
        <v>7</v>
      </c>
      <c r="H395" s="393">
        <v>1</v>
      </c>
      <c r="I395" s="393">
        <v>43</v>
      </c>
      <c r="J395" s="393">
        <v>14860</v>
      </c>
      <c r="K395" s="393">
        <v>1160</v>
      </c>
      <c r="L395" s="393">
        <v>74190</v>
      </c>
      <c r="M395" s="393" t="s">
        <v>315</v>
      </c>
      <c r="N395" s="393">
        <v>41.152500000000003</v>
      </c>
      <c r="O395" s="393">
        <v>-73.103055999999995</v>
      </c>
      <c r="P395" s="393">
        <v>5060</v>
      </c>
      <c r="Q395" s="393">
        <v>98</v>
      </c>
      <c r="R395" s="393">
        <v>9.5000000000000001E-2</v>
      </c>
      <c r="S395" s="393">
        <v>9.0999999999999998E-2</v>
      </c>
      <c r="T395" s="393">
        <v>8.7999999999999995E-2</v>
      </c>
      <c r="U395" s="393">
        <v>8.1000000000000003E-2</v>
      </c>
      <c r="V395" s="393">
        <v>7</v>
      </c>
      <c r="W395" s="393">
        <v>1</v>
      </c>
      <c r="X395" s="393">
        <v>0</v>
      </c>
      <c r="Y395" s="393" t="s">
        <v>263</v>
      </c>
      <c r="Z395" s="393">
        <v>87</v>
      </c>
      <c r="AA395" s="393">
        <v>251</v>
      </c>
      <c r="AB395" s="393">
        <v>209</v>
      </c>
      <c r="AC395" s="393">
        <v>214</v>
      </c>
    </row>
    <row r="396" spans="1:29" ht="15" customHeight="1" x14ac:dyDescent="0.2">
      <c r="A396" s="394">
        <v>90013007</v>
      </c>
      <c r="B396" s="393">
        <v>44201</v>
      </c>
      <c r="C396" s="393">
        <v>1</v>
      </c>
      <c r="D396" s="393">
        <v>0</v>
      </c>
      <c r="E396" s="393" t="s">
        <v>261</v>
      </c>
      <c r="F396" s="393">
        <v>2018</v>
      </c>
      <c r="G396" s="393">
        <v>7</v>
      </c>
      <c r="H396" s="393">
        <v>1</v>
      </c>
      <c r="I396" s="393">
        <v>43</v>
      </c>
      <c r="J396" s="393">
        <v>14860</v>
      </c>
      <c r="K396" s="393">
        <v>1160</v>
      </c>
      <c r="L396" s="393">
        <v>74190</v>
      </c>
      <c r="M396" s="393" t="s">
        <v>315</v>
      </c>
      <c r="N396" s="393">
        <v>41.152500000000003</v>
      </c>
      <c r="O396" s="393">
        <v>-73.103055999999995</v>
      </c>
      <c r="P396" s="393">
        <v>5066</v>
      </c>
      <c r="Q396" s="393">
        <v>98</v>
      </c>
      <c r="R396" s="393">
        <v>9.9000000000000005E-2</v>
      </c>
      <c r="S396" s="393">
        <v>0.09</v>
      </c>
      <c r="T396" s="393">
        <v>8.6999999999999994E-2</v>
      </c>
      <c r="U396" s="393">
        <v>8.3000000000000004E-2</v>
      </c>
      <c r="V396" s="393">
        <v>8</v>
      </c>
      <c r="W396" s="393">
        <v>1</v>
      </c>
      <c r="X396" s="393">
        <v>0</v>
      </c>
      <c r="Y396" s="393" t="s">
        <v>270</v>
      </c>
      <c r="Z396" s="393">
        <v>87</v>
      </c>
      <c r="AA396" s="393">
        <v>251</v>
      </c>
      <c r="AB396" s="393">
        <v>210</v>
      </c>
      <c r="AC396" s="393">
        <v>214</v>
      </c>
    </row>
    <row r="397" spans="1:29" ht="15" customHeight="1" x14ac:dyDescent="0.2">
      <c r="A397" s="394">
        <v>340230011</v>
      </c>
      <c r="B397" s="393">
        <v>44201</v>
      </c>
      <c r="C397" s="393">
        <v>1</v>
      </c>
      <c r="D397" s="393">
        <v>0</v>
      </c>
      <c r="E397" s="393" t="s">
        <v>261</v>
      </c>
      <c r="F397" s="393">
        <v>2010</v>
      </c>
      <c r="G397" s="393">
        <v>7</v>
      </c>
      <c r="H397" s="393">
        <v>2</v>
      </c>
      <c r="I397" s="393">
        <v>43</v>
      </c>
      <c r="J397" s="393">
        <v>35620</v>
      </c>
      <c r="K397" s="393">
        <v>5601</v>
      </c>
      <c r="L397" s="393">
        <v>19000</v>
      </c>
      <c r="M397" s="393" t="s">
        <v>316</v>
      </c>
      <c r="N397" s="393">
        <v>40.462181999999999</v>
      </c>
      <c r="O397" s="393">
        <v>-74.429439000000002</v>
      </c>
      <c r="P397" s="393">
        <v>8465</v>
      </c>
      <c r="Q397" s="393">
        <v>97</v>
      </c>
      <c r="R397" s="393">
        <v>9.4E-2</v>
      </c>
      <c r="S397" s="393">
        <v>9.1999999999999998E-2</v>
      </c>
      <c r="T397" s="393">
        <v>8.5999999999999993E-2</v>
      </c>
      <c r="U397" s="393">
        <v>8.5999999999999993E-2</v>
      </c>
      <c r="V397" s="393">
        <v>15</v>
      </c>
      <c r="W397" s="393">
        <v>1</v>
      </c>
      <c r="X397" s="393">
        <v>0</v>
      </c>
      <c r="Z397" s="393">
        <v>47</v>
      </c>
      <c r="AA397" s="393">
        <v>764</v>
      </c>
      <c r="AB397" s="393">
        <v>208</v>
      </c>
      <c r="AC397" s="393">
        <v>214</v>
      </c>
    </row>
    <row r="398" spans="1:29" ht="15" customHeight="1" x14ac:dyDescent="0.2">
      <c r="A398" s="394">
        <v>340230011</v>
      </c>
      <c r="B398" s="393">
        <v>44201</v>
      </c>
      <c r="C398" s="393">
        <v>1</v>
      </c>
      <c r="D398" s="393">
        <v>0</v>
      </c>
      <c r="E398" s="393" t="s">
        <v>261</v>
      </c>
      <c r="F398" s="393">
        <v>2011</v>
      </c>
      <c r="G398" s="393">
        <v>7</v>
      </c>
      <c r="H398" s="393">
        <v>2</v>
      </c>
      <c r="I398" s="393">
        <v>43</v>
      </c>
      <c r="J398" s="393">
        <v>35620</v>
      </c>
      <c r="K398" s="393">
        <v>5601</v>
      </c>
      <c r="L398" s="393">
        <v>19000</v>
      </c>
      <c r="M398" s="393" t="s">
        <v>316</v>
      </c>
      <c r="N398" s="393">
        <v>40.462181999999999</v>
      </c>
      <c r="O398" s="393">
        <v>-74.429439000000002</v>
      </c>
      <c r="P398" s="393">
        <v>8688</v>
      </c>
      <c r="Q398" s="393">
        <v>99</v>
      </c>
      <c r="R398" s="393">
        <v>9.1999999999999998E-2</v>
      </c>
      <c r="S398" s="393">
        <v>9.1999999999999998E-2</v>
      </c>
      <c r="T398" s="393">
        <v>0.09</v>
      </c>
      <c r="U398" s="393">
        <v>8.6999999999999994E-2</v>
      </c>
      <c r="V398" s="393">
        <v>11</v>
      </c>
      <c r="W398" s="393">
        <v>1</v>
      </c>
      <c r="X398" s="393">
        <v>0</v>
      </c>
      <c r="Z398" s="393">
        <v>47</v>
      </c>
      <c r="AA398" s="393">
        <v>764</v>
      </c>
      <c r="AB398" s="393">
        <v>211</v>
      </c>
      <c r="AC398" s="393">
        <v>214</v>
      </c>
    </row>
    <row r="399" spans="1:29" ht="15" customHeight="1" x14ac:dyDescent="0.2">
      <c r="A399" s="394">
        <v>340230011</v>
      </c>
      <c r="B399" s="393">
        <v>44201</v>
      </c>
      <c r="C399" s="393">
        <v>1</v>
      </c>
      <c r="D399" s="393">
        <v>0</v>
      </c>
      <c r="E399" s="393" t="s">
        <v>261</v>
      </c>
      <c r="F399" s="393">
        <v>2012</v>
      </c>
      <c r="G399" s="393">
        <v>7</v>
      </c>
      <c r="H399" s="393">
        <v>2</v>
      </c>
      <c r="I399" s="393">
        <v>43</v>
      </c>
      <c r="J399" s="393">
        <v>35620</v>
      </c>
      <c r="K399" s="393">
        <v>5601</v>
      </c>
      <c r="L399" s="393">
        <v>19000</v>
      </c>
      <c r="M399" s="393" t="s">
        <v>316</v>
      </c>
      <c r="N399" s="393">
        <v>40.462181999999999</v>
      </c>
      <c r="O399" s="393">
        <v>-74.429439000000002</v>
      </c>
      <c r="P399" s="393">
        <v>8517</v>
      </c>
      <c r="Q399" s="393">
        <v>94</v>
      </c>
      <c r="R399" s="393">
        <v>8.3000000000000004E-2</v>
      </c>
      <c r="S399" s="393">
        <v>8.3000000000000004E-2</v>
      </c>
      <c r="T399" s="393">
        <v>8.2000000000000003E-2</v>
      </c>
      <c r="U399" s="393">
        <v>8.2000000000000003E-2</v>
      </c>
      <c r="V399" s="393">
        <v>11</v>
      </c>
      <c r="W399" s="393">
        <v>1</v>
      </c>
      <c r="X399" s="393">
        <v>0</v>
      </c>
      <c r="Y399" s="393" t="s">
        <v>263</v>
      </c>
      <c r="Z399" s="393">
        <v>47</v>
      </c>
      <c r="AA399" s="393">
        <v>764</v>
      </c>
      <c r="AB399" s="393">
        <v>201</v>
      </c>
      <c r="AC399" s="393">
        <v>214</v>
      </c>
    </row>
    <row r="400" spans="1:29" ht="15" customHeight="1" x14ac:dyDescent="0.2">
      <c r="A400" s="394">
        <v>340230011</v>
      </c>
      <c r="B400" s="393">
        <v>44201</v>
      </c>
      <c r="C400" s="393">
        <v>1</v>
      </c>
      <c r="D400" s="393">
        <v>0</v>
      </c>
      <c r="E400" s="393" t="s">
        <v>261</v>
      </c>
      <c r="F400" s="393">
        <v>2013</v>
      </c>
      <c r="G400" s="393">
        <v>7</v>
      </c>
      <c r="H400" s="393">
        <v>2</v>
      </c>
      <c r="I400" s="393">
        <v>43</v>
      </c>
      <c r="J400" s="393">
        <v>35620</v>
      </c>
      <c r="K400" s="393">
        <v>5601</v>
      </c>
      <c r="L400" s="393">
        <v>19000</v>
      </c>
      <c r="M400" s="393" t="s">
        <v>316</v>
      </c>
      <c r="N400" s="393">
        <v>40.462181999999999</v>
      </c>
      <c r="O400" s="393">
        <v>-74.429439000000002</v>
      </c>
      <c r="P400" s="393">
        <v>8726</v>
      </c>
      <c r="Q400" s="393">
        <v>99</v>
      </c>
      <c r="R400" s="393">
        <v>7.3999999999999996E-2</v>
      </c>
      <c r="S400" s="393">
        <v>7.0000000000000007E-2</v>
      </c>
      <c r="T400" s="393">
        <v>7.0000000000000007E-2</v>
      </c>
      <c r="U400" s="393">
        <v>7.0000000000000007E-2</v>
      </c>
      <c r="V400" s="393">
        <v>0</v>
      </c>
      <c r="W400" s="393">
        <v>1</v>
      </c>
      <c r="X400" s="393">
        <v>0</v>
      </c>
      <c r="Y400" s="393" t="s">
        <v>263</v>
      </c>
      <c r="Z400" s="393">
        <v>47</v>
      </c>
      <c r="AA400" s="393">
        <v>764</v>
      </c>
      <c r="AB400" s="393">
        <v>212</v>
      </c>
      <c r="AC400" s="393">
        <v>214</v>
      </c>
    </row>
    <row r="401" spans="1:29" ht="15" customHeight="1" x14ac:dyDescent="0.2">
      <c r="A401" s="394">
        <v>340230011</v>
      </c>
      <c r="B401" s="393">
        <v>44201</v>
      </c>
      <c r="C401" s="393">
        <v>1</v>
      </c>
      <c r="D401" s="393">
        <v>0</v>
      </c>
      <c r="E401" s="393" t="s">
        <v>261</v>
      </c>
      <c r="F401" s="393">
        <v>2014</v>
      </c>
      <c r="G401" s="393">
        <v>7</v>
      </c>
      <c r="H401" s="393">
        <v>2</v>
      </c>
      <c r="I401" s="393">
        <v>43</v>
      </c>
      <c r="J401" s="393">
        <v>35620</v>
      </c>
      <c r="K401" s="393">
        <v>5601</v>
      </c>
      <c r="L401" s="393">
        <v>19000</v>
      </c>
      <c r="M401" s="393" t="s">
        <v>316</v>
      </c>
      <c r="N401" s="393">
        <v>40.462181999999999</v>
      </c>
      <c r="O401" s="393">
        <v>-74.429439000000002</v>
      </c>
      <c r="P401" s="393">
        <v>8635</v>
      </c>
      <c r="Q401" s="393">
        <v>96</v>
      </c>
      <c r="R401" s="393">
        <v>9.5000000000000001E-2</v>
      </c>
      <c r="S401" s="393">
        <v>8.1000000000000003E-2</v>
      </c>
      <c r="T401" s="393">
        <v>7.2999999999999995E-2</v>
      </c>
      <c r="U401" s="393">
        <v>7.0999999999999994E-2</v>
      </c>
      <c r="V401" s="393">
        <v>2</v>
      </c>
      <c r="W401" s="393">
        <v>1</v>
      </c>
      <c r="X401" s="393">
        <v>0</v>
      </c>
      <c r="Y401" s="393" t="s">
        <v>263</v>
      </c>
      <c r="Z401" s="393">
        <v>47</v>
      </c>
      <c r="AA401" s="393">
        <v>764</v>
      </c>
      <c r="AB401" s="393">
        <v>206</v>
      </c>
      <c r="AC401" s="393">
        <v>214</v>
      </c>
    </row>
    <row r="402" spans="1:29" ht="15" customHeight="1" x14ac:dyDescent="0.2">
      <c r="A402" s="394">
        <v>340230011</v>
      </c>
      <c r="B402" s="393">
        <v>44201</v>
      </c>
      <c r="C402" s="393">
        <v>1</v>
      </c>
      <c r="D402" s="393">
        <v>0</v>
      </c>
      <c r="E402" s="393" t="s">
        <v>261</v>
      </c>
      <c r="F402" s="393">
        <v>2015</v>
      </c>
      <c r="G402" s="393">
        <v>7</v>
      </c>
      <c r="H402" s="393">
        <v>2</v>
      </c>
      <c r="I402" s="393">
        <v>43</v>
      </c>
      <c r="J402" s="393">
        <v>35620</v>
      </c>
      <c r="K402" s="393">
        <v>5601</v>
      </c>
      <c r="L402" s="393">
        <v>19000</v>
      </c>
      <c r="M402" s="393" t="s">
        <v>316</v>
      </c>
      <c r="N402" s="393">
        <v>40.462181999999999</v>
      </c>
      <c r="O402" s="393">
        <v>-74.429439000000002</v>
      </c>
      <c r="P402" s="393">
        <v>6966</v>
      </c>
      <c r="Q402" s="393">
        <v>66</v>
      </c>
      <c r="R402" s="393">
        <v>8.1000000000000003E-2</v>
      </c>
      <c r="S402" s="393">
        <v>8.1000000000000003E-2</v>
      </c>
      <c r="T402" s="393">
        <v>7.8E-2</v>
      </c>
      <c r="U402" s="393">
        <v>7.6999999999999999E-2</v>
      </c>
      <c r="V402" s="393">
        <v>5</v>
      </c>
      <c r="W402" s="393">
        <v>2</v>
      </c>
      <c r="X402" s="393">
        <v>0</v>
      </c>
      <c r="Y402" s="393" t="s">
        <v>263</v>
      </c>
      <c r="Z402" s="393">
        <v>0</v>
      </c>
      <c r="AA402" s="393">
        <v>764</v>
      </c>
      <c r="AB402" s="393">
        <v>142</v>
      </c>
      <c r="AC402" s="393">
        <v>214</v>
      </c>
    </row>
    <row r="403" spans="1:29" ht="15" customHeight="1" x14ac:dyDescent="0.2">
      <c r="A403" s="394">
        <v>340230011</v>
      </c>
      <c r="B403" s="393">
        <v>44201</v>
      </c>
      <c r="C403" s="393">
        <v>1</v>
      </c>
      <c r="D403" s="393">
        <v>5</v>
      </c>
      <c r="E403" s="393" t="s">
        <v>261</v>
      </c>
      <c r="F403" s="393">
        <v>2016</v>
      </c>
      <c r="G403" s="393">
        <v>7</v>
      </c>
      <c r="H403" s="393">
        <v>2</v>
      </c>
      <c r="I403" s="393">
        <v>43</v>
      </c>
      <c r="J403" s="393">
        <v>35620</v>
      </c>
      <c r="K403" s="393">
        <v>5601</v>
      </c>
      <c r="L403" s="393">
        <v>19000</v>
      </c>
      <c r="M403" s="393" t="s">
        <v>316</v>
      </c>
      <c r="N403" s="393">
        <v>40.462181999999999</v>
      </c>
      <c r="O403" s="393">
        <v>-74.429439000000002</v>
      </c>
      <c r="P403" s="393">
        <v>8343</v>
      </c>
      <c r="Q403" s="393">
        <v>91</v>
      </c>
      <c r="R403" s="393">
        <v>7.8E-2</v>
      </c>
      <c r="S403" s="393">
        <v>7.5999999999999998E-2</v>
      </c>
      <c r="T403" s="393">
        <v>7.4999999999999997E-2</v>
      </c>
      <c r="U403" s="393">
        <v>7.4999999999999997E-2</v>
      </c>
      <c r="V403" s="393">
        <v>2</v>
      </c>
      <c r="W403" s="393">
        <v>1</v>
      </c>
      <c r="X403" s="393">
        <v>0</v>
      </c>
      <c r="Y403" s="393" t="s">
        <v>263</v>
      </c>
      <c r="Z403" s="393">
        <v>87</v>
      </c>
      <c r="AA403" s="393">
        <v>764</v>
      </c>
      <c r="AB403" s="393">
        <v>194</v>
      </c>
      <c r="AC403" s="393">
        <v>214</v>
      </c>
    </row>
    <row r="404" spans="1:29" ht="15" customHeight="1" x14ac:dyDescent="0.2">
      <c r="A404" s="394">
        <v>340230011</v>
      </c>
      <c r="B404" s="393">
        <v>44201</v>
      </c>
      <c r="C404" s="393">
        <v>1</v>
      </c>
      <c r="D404" s="393">
        <v>0</v>
      </c>
      <c r="E404" s="393" t="s">
        <v>261</v>
      </c>
      <c r="F404" s="393">
        <v>2017</v>
      </c>
      <c r="G404" s="393">
        <v>7</v>
      </c>
      <c r="H404" s="393">
        <v>2</v>
      </c>
      <c r="I404" s="393">
        <v>43</v>
      </c>
      <c r="J404" s="393">
        <v>35620</v>
      </c>
      <c r="K404" s="393">
        <v>5601</v>
      </c>
      <c r="L404" s="393">
        <v>19000</v>
      </c>
      <c r="M404" s="393" t="s">
        <v>316</v>
      </c>
      <c r="N404" s="393">
        <v>40.462181999999999</v>
      </c>
      <c r="O404" s="393">
        <v>-74.429439000000002</v>
      </c>
      <c r="P404" s="393">
        <v>8303</v>
      </c>
      <c r="Q404" s="393">
        <v>93</v>
      </c>
      <c r="R404" s="393">
        <v>0.08</v>
      </c>
      <c r="S404" s="393">
        <v>7.8E-2</v>
      </c>
      <c r="T404" s="393">
        <v>7.8E-2</v>
      </c>
      <c r="U404" s="393">
        <v>7.4999999999999997E-2</v>
      </c>
      <c r="V404" s="393">
        <v>3</v>
      </c>
      <c r="W404" s="393">
        <v>1</v>
      </c>
      <c r="X404" s="393">
        <v>0</v>
      </c>
      <c r="Y404" s="393" t="s">
        <v>263</v>
      </c>
      <c r="Z404" s="393">
        <v>87</v>
      </c>
      <c r="AA404" s="393">
        <v>764</v>
      </c>
      <c r="AB404" s="393">
        <v>229</v>
      </c>
      <c r="AC404" s="393">
        <v>245</v>
      </c>
    </row>
    <row r="405" spans="1:29" ht="15" customHeight="1" x14ac:dyDescent="0.2">
      <c r="A405" s="394">
        <v>340230011</v>
      </c>
      <c r="B405" s="393">
        <v>44201</v>
      </c>
      <c r="C405" s="393">
        <v>1</v>
      </c>
      <c r="D405" s="393">
        <v>0</v>
      </c>
      <c r="E405" s="393" t="s">
        <v>261</v>
      </c>
      <c r="F405" s="393">
        <v>2018</v>
      </c>
      <c r="G405" s="393">
        <v>7</v>
      </c>
      <c r="H405" s="393">
        <v>2</v>
      </c>
      <c r="I405" s="393">
        <v>43</v>
      </c>
      <c r="J405" s="393">
        <v>35620</v>
      </c>
      <c r="K405" s="393">
        <v>5601</v>
      </c>
      <c r="L405" s="393">
        <v>19000</v>
      </c>
      <c r="M405" s="393" t="s">
        <v>316</v>
      </c>
      <c r="N405" s="393">
        <v>40.462181999999999</v>
      </c>
      <c r="O405" s="393">
        <v>-74.429439000000002</v>
      </c>
      <c r="P405" s="393">
        <v>8731</v>
      </c>
      <c r="Q405" s="393">
        <v>99</v>
      </c>
      <c r="R405" s="393">
        <v>0.08</v>
      </c>
      <c r="S405" s="393">
        <v>7.8E-2</v>
      </c>
      <c r="T405" s="393">
        <v>7.8E-2</v>
      </c>
      <c r="U405" s="393">
        <v>7.5999999999999998E-2</v>
      </c>
      <c r="V405" s="393">
        <v>4</v>
      </c>
      <c r="W405" s="393">
        <v>1</v>
      </c>
      <c r="X405" s="393">
        <v>0</v>
      </c>
      <c r="Z405" s="393">
        <v>87</v>
      </c>
      <c r="AA405" s="393">
        <v>764</v>
      </c>
      <c r="AB405" s="393">
        <v>243</v>
      </c>
      <c r="AC405" s="393">
        <v>245</v>
      </c>
    </row>
    <row r="406" spans="1:29" ht="15" customHeight="1" x14ac:dyDescent="0.2">
      <c r="A406" s="394">
        <v>340170006</v>
      </c>
      <c r="B406" s="393">
        <v>44201</v>
      </c>
      <c r="C406" s="393">
        <v>1</v>
      </c>
      <c r="D406" s="393">
        <v>0</v>
      </c>
      <c r="E406" s="393" t="s">
        <v>261</v>
      </c>
      <c r="F406" s="393">
        <v>2010</v>
      </c>
      <c r="G406" s="393">
        <v>7</v>
      </c>
      <c r="H406" s="393">
        <v>2</v>
      </c>
      <c r="I406" s="393">
        <v>43</v>
      </c>
      <c r="J406" s="393">
        <v>35620</v>
      </c>
      <c r="K406" s="393">
        <v>5601</v>
      </c>
      <c r="L406" s="393">
        <v>3580</v>
      </c>
      <c r="M406" s="393" t="s">
        <v>317</v>
      </c>
      <c r="N406" s="393">
        <v>40.670250000000003</v>
      </c>
      <c r="O406" s="393">
        <v>-74.126080999999999</v>
      </c>
      <c r="P406" s="393">
        <v>8665</v>
      </c>
      <c r="Q406" s="393">
        <v>98</v>
      </c>
      <c r="R406" s="393">
        <v>0.111</v>
      </c>
      <c r="S406" s="393">
        <v>8.4000000000000005E-2</v>
      </c>
      <c r="T406" s="393">
        <v>8.3000000000000004E-2</v>
      </c>
      <c r="U406" s="393">
        <v>8.2000000000000003E-2</v>
      </c>
      <c r="V406" s="393">
        <v>6</v>
      </c>
      <c r="W406" s="393">
        <v>1</v>
      </c>
      <c r="X406" s="393">
        <v>0</v>
      </c>
      <c r="Z406" s="393">
        <v>56</v>
      </c>
      <c r="AA406" s="393">
        <v>764</v>
      </c>
      <c r="AB406" s="393">
        <v>209</v>
      </c>
      <c r="AC406" s="393">
        <v>214</v>
      </c>
    </row>
    <row r="407" spans="1:29" ht="15" customHeight="1" x14ac:dyDescent="0.2">
      <c r="A407" s="394">
        <v>340170006</v>
      </c>
      <c r="B407" s="393">
        <v>44201</v>
      </c>
      <c r="C407" s="393">
        <v>1</v>
      </c>
      <c r="D407" s="393">
        <v>0</v>
      </c>
      <c r="E407" s="393" t="s">
        <v>261</v>
      </c>
      <c r="F407" s="393">
        <v>2011</v>
      </c>
      <c r="G407" s="393">
        <v>7</v>
      </c>
      <c r="H407" s="393">
        <v>2</v>
      </c>
      <c r="I407" s="393">
        <v>43</v>
      </c>
      <c r="J407" s="393">
        <v>35620</v>
      </c>
      <c r="K407" s="393">
        <v>5601</v>
      </c>
      <c r="L407" s="393">
        <v>3580</v>
      </c>
      <c r="M407" s="393" t="s">
        <v>317</v>
      </c>
      <c r="N407" s="393">
        <v>40.670250000000003</v>
      </c>
      <c r="O407" s="393">
        <v>-74.126080999999999</v>
      </c>
      <c r="P407" s="393">
        <v>8542</v>
      </c>
      <c r="Q407" s="393">
        <v>96</v>
      </c>
      <c r="R407" s="393">
        <v>8.7999999999999995E-2</v>
      </c>
      <c r="S407" s="393">
        <v>8.2000000000000003E-2</v>
      </c>
      <c r="T407" s="393">
        <v>8.1000000000000003E-2</v>
      </c>
      <c r="U407" s="393">
        <v>7.8E-2</v>
      </c>
      <c r="V407" s="393">
        <v>5</v>
      </c>
      <c r="W407" s="393">
        <v>1</v>
      </c>
      <c r="X407" s="393">
        <v>0</v>
      </c>
      <c r="Z407" s="393">
        <v>56</v>
      </c>
      <c r="AA407" s="393">
        <v>764</v>
      </c>
      <c r="AB407" s="393">
        <v>206</v>
      </c>
      <c r="AC407" s="393">
        <v>214</v>
      </c>
    </row>
    <row r="408" spans="1:29" ht="15" customHeight="1" x14ac:dyDescent="0.2">
      <c r="A408" s="394">
        <v>340170006</v>
      </c>
      <c r="B408" s="393">
        <v>44201</v>
      </c>
      <c r="C408" s="393">
        <v>1</v>
      </c>
      <c r="D408" s="393">
        <v>0</v>
      </c>
      <c r="E408" s="393" t="s">
        <v>261</v>
      </c>
      <c r="F408" s="393">
        <v>2012</v>
      </c>
      <c r="G408" s="393">
        <v>7</v>
      </c>
      <c r="H408" s="393">
        <v>2</v>
      </c>
      <c r="I408" s="393">
        <v>43</v>
      </c>
      <c r="J408" s="393">
        <v>35620</v>
      </c>
      <c r="K408" s="393">
        <v>5601</v>
      </c>
      <c r="L408" s="393">
        <v>3580</v>
      </c>
      <c r="M408" s="393" t="s">
        <v>317</v>
      </c>
      <c r="N408" s="393">
        <v>40.670250000000003</v>
      </c>
      <c r="O408" s="393">
        <v>-74.126080999999999</v>
      </c>
      <c r="P408" s="393">
        <v>7123</v>
      </c>
      <c r="Q408" s="393">
        <v>95</v>
      </c>
      <c r="R408" s="393">
        <v>7.8E-2</v>
      </c>
      <c r="S408" s="393">
        <v>7.6999999999999999E-2</v>
      </c>
      <c r="T408" s="393">
        <v>7.5999999999999998E-2</v>
      </c>
      <c r="U408" s="393">
        <v>7.3999999999999996E-2</v>
      </c>
      <c r="V408" s="393">
        <v>3</v>
      </c>
      <c r="W408" s="393">
        <v>1</v>
      </c>
      <c r="X408" s="393">
        <v>0</v>
      </c>
      <c r="Y408" s="393" t="s">
        <v>263</v>
      </c>
      <c r="Z408" s="393">
        <v>56</v>
      </c>
      <c r="AA408" s="393">
        <v>764</v>
      </c>
      <c r="AB408" s="393">
        <v>203</v>
      </c>
      <c r="AC408" s="393">
        <v>214</v>
      </c>
    </row>
    <row r="409" spans="1:29" ht="15" customHeight="1" x14ac:dyDescent="0.2">
      <c r="A409" s="394">
        <v>340170006</v>
      </c>
      <c r="B409" s="393">
        <v>44201</v>
      </c>
      <c r="C409" s="393">
        <v>1</v>
      </c>
      <c r="D409" s="393">
        <v>0</v>
      </c>
      <c r="E409" s="393" t="s">
        <v>261</v>
      </c>
      <c r="F409" s="393">
        <v>2013</v>
      </c>
      <c r="G409" s="393">
        <v>7</v>
      </c>
      <c r="H409" s="393">
        <v>2</v>
      </c>
      <c r="I409" s="393">
        <v>43</v>
      </c>
      <c r="J409" s="393">
        <v>35620</v>
      </c>
      <c r="K409" s="393">
        <v>5601</v>
      </c>
      <c r="L409" s="393">
        <v>3580</v>
      </c>
      <c r="M409" s="393" t="s">
        <v>317</v>
      </c>
      <c r="N409" s="393">
        <v>40.670250000000003</v>
      </c>
      <c r="O409" s="393">
        <v>-74.126080999999999</v>
      </c>
      <c r="P409" s="393">
        <v>4922</v>
      </c>
      <c r="Q409" s="393">
        <v>67</v>
      </c>
      <c r="R409" s="393">
        <v>8.5999999999999993E-2</v>
      </c>
      <c r="S409" s="393">
        <v>7.0999999999999994E-2</v>
      </c>
      <c r="T409" s="393">
        <v>6.8000000000000005E-2</v>
      </c>
      <c r="U409" s="393">
        <v>6.6000000000000003E-2</v>
      </c>
      <c r="V409" s="393">
        <v>1</v>
      </c>
      <c r="W409" s="393">
        <v>1</v>
      </c>
      <c r="X409" s="393">
        <v>0</v>
      </c>
      <c r="Y409" s="393" t="s">
        <v>263</v>
      </c>
      <c r="Z409" s="393">
        <v>56</v>
      </c>
      <c r="AA409" s="393">
        <v>764</v>
      </c>
      <c r="AB409" s="393">
        <v>144</v>
      </c>
      <c r="AC409" s="393">
        <v>214</v>
      </c>
    </row>
    <row r="410" spans="1:29" ht="15" customHeight="1" x14ac:dyDescent="0.2">
      <c r="A410" s="394">
        <v>340170006</v>
      </c>
      <c r="B410" s="393">
        <v>44201</v>
      </c>
      <c r="C410" s="393">
        <v>1</v>
      </c>
      <c r="D410" s="393">
        <v>0</v>
      </c>
      <c r="E410" s="393" t="s">
        <v>261</v>
      </c>
      <c r="F410" s="393">
        <v>2014</v>
      </c>
      <c r="G410" s="393">
        <v>7</v>
      </c>
      <c r="H410" s="393">
        <v>2</v>
      </c>
      <c r="I410" s="393">
        <v>43</v>
      </c>
      <c r="J410" s="393">
        <v>35620</v>
      </c>
      <c r="K410" s="393">
        <v>5601</v>
      </c>
      <c r="L410" s="393">
        <v>3580</v>
      </c>
      <c r="M410" s="393" t="s">
        <v>317</v>
      </c>
      <c r="N410" s="393">
        <v>40.670250000000003</v>
      </c>
      <c r="O410" s="393">
        <v>-74.126080999999999</v>
      </c>
      <c r="P410" s="393">
        <v>8681</v>
      </c>
      <c r="Q410" s="393">
        <v>98</v>
      </c>
      <c r="R410" s="393">
        <v>8.5000000000000006E-2</v>
      </c>
      <c r="S410" s="393">
        <v>0.08</v>
      </c>
      <c r="T410" s="393">
        <v>7.3999999999999996E-2</v>
      </c>
      <c r="U410" s="393">
        <v>7.1999999999999995E-2</v>
      </c>
      <c r="V410" s="393">
        <v>2</v>
      </c>
      <c r="W410" s="393">
        <v>1</v>
      </c>
      <c r="X410" s="393">
        <v>0</v>
      </c>
      <c r="Y410" s="393" t="s">
        <v>263</v>
      </c>
      <c r="Z410" s="393">
        <v>56</v>
      </c>
      <c r="AA410" s="393">
        <v>764</v>
      </c>
      <c r="AB410" s="393">
        <v>209</v>
      </c>
      <c r="AC410" s="393">
        <v>214</v>
      </c>
    </row>
    <row r="411" spans="1:29" ht="15" customHeight="1" x14ac:dyDescent="0.2">
      <c r="A411" s="394">
        <v>340170006</v>
      </c>
      <c r="B411" s="393">
        <v>44201</v>
      </c>
      <c r="C411" s="393">
        <v>1</v>
      </c>
      <c r="D411" s="393">
        <v>5</v>
      </c>
      <c r="E411" s="393" t="s">
        <v>261</v>
      </c>
      <c r="F411" s="393">
        <v>2015</v>
      </c>
      <c r="G411" s="393">
        <v>7</v>
      </c>
      <c r="H411" s="393">
        <v>2</v>
      </c>
      <c r="I411" s="393">
        <v>43</v>
      </c>
      <c r="J411" s="393">
        <v>35620</v>
      </c>
      <c r="K411" s="393">
        <v>5601</v>
      </c>
      <c r="L411" s="393">
        <v>3580</v>
      </c>
      <c r="M411" s="393" t="s">
        <v>317</v>
      </c>
      <c r="N411" s="393">
        <v>40.670250000000003</v>
      </c>
      <c r="O411" s="393">
        <v>-74.126080999999999</v>
      </c>
      <c r="P411" s="393">
        <v>8729</v>
      </c>
      <c r="Q411" s="393">
        <v>100</v>
      </c>
      <c r="R411" s="393">
        <v>9.1999999999999998E-2</v>
      </c>
      <c r="S411" s="393">
        <v>8.2000000000000003E-2</v>
      </c>
      <c r="T411" s="393">
        <v>0.08</v>
      </c>
      <c r="U411" s="393">
        <v>7.6999999999999999E-2</v>
      </c>
      <c r="V411" s="393">
        <v>6</v>
      </c>
      <c r="W411" s="393">
        <v>1</v>
      </c>
      <c r="X411" s="393">
        <v>0</v>
      </c>
      <c r="Y411" s="393" t="s">
        <v>263</v>
      </c>
      <c r="Z411" s="393">
        <v>56</v>
      </c>
      <c r="AA411" s="393">
        <v>764</v>
      </c>
      <c r="AB411" s="393">
        <v>213</v>
      </c>
      <c r="AC411" s="393">
        <v>214</v>
      </c>
    </row>
    <row r="412" spans="1:29" ht="15" customHeight="1" x14ac:dyDescent="0.2">
      <c r="A412" s="394">
        <v>340170006</v>
      </c>
      <c r="B412" s="393">
        <v>44201</v>
      </c>
      <c r="C412" s="393">
        <v>1</v>
      </c>
      <c r="D412" s="393">
        <v>5</v>
      </c>
      <c r="E412" s="393" t="s">
        <v>261</v>
      </c>
      <c r="F412" s="393">
        <v>2016</v>
      </c>
      <c r="G412" s="393">
        <v>7</v>
      </c>
      <c r="H412" s="393">
        <v>2</v>
      </c>
      <c r="I412" s="393">
        <v>43</v>
      </c>
      <c r="J412" s="393">
        <v>35620</v>
      </c>
      <c r="K412" s="393">
        <v>5601</v>
      </c>
      <c r="L412" s="393">
        <v>3580</v>
      </c>
      <c r="M412" s="393" t="s">
        <v>317</v>
      </c>
      <c r="N412" s="393">
        <v>40.670250000000003</v>
      </c>
      <c r="O412" s="393">
        <v>-74.126080999999999</v>
      </c>
      <c r="P412" s="393">
        <v>8726</v>
      </c>
      <c r="Q412" s="393">
        <v>100</v>
      </c>
      <c r="R412" s="393">
        <v>7.3999999999999996E-2</v>
      </c>
      <c r="S412" s="393">
        <v>6.9000000000000006E-2</v>
      </c>
      <c r="T412" s="393">
        <v>6.9000000000000006E-2</v>
      </c>
      <c r="U412" s="393">
        <v>6.8000000000000005E-2</v>
      </c>
      <c r="V412" s="393">
        <v>0</v>
      </c>
      <c r="W412" s="393">
        <v>1</v>
      </c>
      <c r="X412" s="393">
        <v>0</v>
      </c>
      <c r="Y412" s="393" t="s">
        <v>263</v>
      </c>
      <c r="Z412" s="393">
        <v>47</v>
      </c>
      <c r="AA412" s="393">
        <v>764</v>
      </c>
      <c r="AB412" s="393">
        <v>214</v>
      </c>
      <c r="AC412" s="393">
        <v>214</v>
      </c>
    </row>
    <row r="413" spans="1:29" ht="15" customHeight="1" x14ac:dyDescent="0.2">
      <c r="A413" s="394">
        <v>340170006</v>
      </c>
      <c r="B413" s="393">
        <v>44201</v>
      </c>
      <c r="C413" s="393">
        <v>1</v>
      </c>
      <c r="D413" s="393">
        <v>0</v>
      </c>
      <c r="E413" s="393" t="s">
        <v>261</v>
      </c>
      <c r="F413" s="393">
        <v>2017</v>
      </c>
      <c r="G413" s="393">
        <v>7</v>
      </c>
      <c r="H413" s="393">
        <v>2</v>
      </c>
      <c r="I413" s="393">
        <v>43</v>
      </c>
      <c r="J413" s="393">
        <v>35620</v>
      </c>
      <c r="K413" s="393">
        <v>5601</v>
      </c>
      <c r="L413" s="393">
        <v>3580</v>
      </c>
      <c r="M413" s="393" t="s">
        <v>317</v>
      </c>
      <c r="N413" s="393">
        <v>40.670250000000003</v>
      </c>
      <c r="O413" s="393">
        <v>-74.126080999999999</v>
      </c>
      <c r="P413" s="393">
        <v>8722</v>
      </c>
      <c r="Q413" s="393">
        <v>99</v>
      </c>
      <c r="R413" s="393">
        <v>7.4999999999999997E-2</v>
      </c>
      <c r="S413" s="393">
        <v>7.3999999999999996E-2</v>
      </c>
      <c r="T413" s="393">
        <v>7.1999999999999995E-2</v>
      </c>
      <c r="U413" s="393">
        <v>6.7000000000000004E-2</v>
      </c>
      <c r="V413" s="393">
        <v>0</v>
      </c>
      <c r="W413" s="393">
        <v>1</v>
      </c>
      <c r="X413" s="393">
        <v>0</v>
      </c>
      <c r="Y413" s="393" t="s">
        <v>263</v>
      </c>
      <c r="Z413" s="393">
        <v>47</v>
      </c>
      <c r="AA413" s="393">
        <v>764</v>
      </c>
      <c r="AB413" s="393">
        <v>243</v>
      </c>
      <c r="AC413" s="393">
        <v>245</v>
      </c>
    </row>
    <row r="414" spans="1:29" ht="15" customHeight="1" x14ac:dyDescent="0.2">
      <c r="A414" s="394">
        <v>340170006</v>
      </c>
      <c r="B414" s="393">
        <v>44201</v>
      </c>
      <c r="C414" s="393">
        <v>1</v>
      </c>
      <c r="D414" s="393">
        <v>0</v>
      </c>
      <c r="E414" s="393" t="s">
        <v>261</v>
      </c>
      <c r="F414" s="393">
        <v>2018</v>
      </c>
      <c r="G414" s="393">
        <v>7</v>
      </c>
      <c r="H414" s="393">
        <v>2</v>
      </c>
      <c r="I414" s="393">
        <v>43</v>
      </c>
      <c r="J414" s="393">
        <v>35620</v>
      </c>
      <c r="K414" s="393">
        <v>5601</v>
      </c>
      <c r="L414" s="393">
        <v>3580</v>
      </c>
      <c r="M414" s="393" t="s">
        <v>317</v>
      </c>
      <c r="N414" s="393">
        <v>40.670250000000003</v>
      </c>
      <c r="O414" s="393">
        <v>-74.126080999999999</v>
      </c>
      <c r="P414" s="393">
        <v>8635</v>
      </c>
      <c r="Q414" s="393">
        <v>98</v>
      </c>
      <c r="R414" s="393">
        <v>9.5000000000000001E-2</v>
      </c>
      <c r="S414" s="393">
        <v>9.1999999999999998E-2</v>
      </c>
      <c r="T414" s="393">
        <v>7.9000000000000001E-2</v>
      </c>
      <c r="U414" s="393">
        <v>7.8E-2</v>
      </c>
      <c r="V414" s="393">
        <v>4</v>
      </c>
      <c r="W414" s="393">
        <v>1</v>
      </c>
      <c r="X414" s="393">
        <v>0</v>
      </c>
      <c r="Z414" s="393">
        <v>47</v>
      </c>
      <c r="AA414" s="393">
        <v>764</v>
      </c>
      <c r="AB414" s="393">
        <v>240</v>
      </c>
      <c r="AC414" s="393">
        <v>245</v>
      </c>
    </row>
    <row r="415" spans="1:29" ht="15" customHeight="1" x14ac:dyDescent="0.2">
      <c r="A415" s="394">
        <v>340219991</v>
      </c>
      <c r="B415" s="393">
        <v>44201</v>
      </c>
      <c r="C415" s="393">
        <v>1</v>
      </c>
      <c r="D415" s="393">
        <v>0</v>
      </c>
      <c r="E415" s="393" t="s">
        <v>261</v>
      </c>
      <c r="F415" s="393">
        <v>2011</v>
      </c>
      <c r="G415" s="393">
        <v>7</v>
      </c>
      <c r="H415" s="393">
        <v>2</v>
      </c>
      <c r="I415" s="393">
        <v>45</v>
      </c>
      <c r="J415" s="393">
        <v>45940</v>
      </c>
      <c r="K415" s="393">
        <v>0</v>
      </c>
      <c r="L415" s="393">
        <v>0</v>
      </c>
      <c r="M415" s="393" t="s">
        <v>318</v>
      </c>
      <c r="N415" s="393">
        <v>40.3125</v>
      </c>
      <c r="O415" s="393">
        <v>-74.872900000000001</v>
      </c>
      <c r="P415" s="393">
        <v>8078</v>
      </c>
      <c r="Q415" s="393">
        <v>87</v>
      </c>
      <c r="R415" s="393">
        <v>8.8999999999999996E-2</v>
      </c>
      <c r="S415" s="393">
        <v>8.7999999999999995E-2</v>
      </c>
      <c r="T415" s="393">
        <v>8.2000000000000003E-2</v>
      </c>
      <c r="U415" s="393">
        <v>0.08</v>
      </c>
      <c r="V415" s="393">
        <v>6</v>
      </c>
      <c r="W415" s="393">
        <v>1</v>
      </c>
      <c r="X415" s="393">
        <v>0</v>
      </c>
      <c r="Y415" s="393" t="s">
        <v>263</v>
      </c>
      <c r="Z415" s="393">
        <v>47</v>
      </c>
      <c r="AA415" s="393">
        <v>1344</v>
      </c>
      <c r="AB415" s="393">
        <v>187</v>
      </c>
      <c r="AC415" s="393">
        <v>214</v>
      </c>
    </row>
    <row r="416" spans="1:29" ht="15" customHeight="1" x14ac:dyDescent="0.2">
      <c r="A416" s="394">
        <v>340219991</v>
      </c>
      <c r="B416" s="393">
        <v>44201</v>
      </c>
      <c r="C416" s="393">
        <v>1</v>
      </c>
      <c r="D416" s="393">
        <v>0</v>
      </c>
      <c r="E416" s="393" t="s">
        <v>261</v>
      </c>
      <c r="F416" s="393">
        <v>2012</v>
      </c>
      <c r="G416" s="393">
        <v>7</v>
      </c>
      <c r="H416" s="393">
        <v>2</v>
      </c>
      <c r="I416" s="393">
        <v>45</v>
      </c>
      <c r="J416" s="393">
        <v>45940</v>
      </c>
      <c r="K416" s="393">
        <v>0</v>
      </c>
      <c r="L416" s="393">
        <v>0</v>
      </c>
      <c r="M416" s="393" t="s">
        <v>318</v>
      </c>
      <c r="N416" s="393">
        <v>40.3125</v>
      </c>
      <c r="O416" s="393">
        <v>-74.872900000000001</v>
      </c>
      <c r="P416" s="393">
        <v>8203</v>
      </c>
      <c r="Q416" s="393">
        <v>94</v>
      </c>
      <c r="R416" s="393">
        <v>8.3000000000000004E-2</v>
      </c>
      <c r="S416" s="393">
        <v>8.2000000000000003E-2</v>
      </c>
      <c r="T416" s="393">
        <v>8.1000000000000003E-2</v>
      </c>
      <c r="U416" s="393">
        <v>8.1000000000000003E-2</v>
      </c>
      <c r="V416" s="393">
        <v>7</v>
      </c>
      <c r="W416" s="393">
        <v>1</v>
      </c>
      <c r="X416" s="393">
        <v>0</v>
      </c>
      <c r="Y416" s="393" t="s">
        <v>263</v>
      </c>
      <c r="Z416" s="393">
        <v>47</v>
      </c>
      <c r="AA416" s="393">
        <v>1344</v>
      </c>
      <c r="AB416" s="393">
        <v>201</v>
      </c>
      <c r="AC416" s="393">
        <v>214</v>
      </c>
    </row>
    <row r="417" spans="1:29" ht="15" customHeight="1" x14ac:dyDescent="0.2">
      <c r="A417" s="394">
        <v>340219991</v>
      </c>
      <c r="B417" s="393">
        <v>44201</v>
      </c>
      <c r="C417" s="393">
        <v>1</v>
      </c>
      <c r="D417" s="393">
        <v>0</v>
      </c>
      <c r="E417" s="393" t="s">
        <v>261</v>
      </c>
      <c r="F417" s="393">
        <v>2013</v>
      </c>
      <c r="G417" s="393">
        <v>7</v>
      </c>
      <c r="H417" s="393">
        <v>2</v>
      </c>
      <c r="I417" s="393">
        <v>45</v>
      </c>
      <c r="J417" s="393">
        <v>45940</v>
      </c>
      <c r="K417" s="393">
        <v>0</v>
      </c>
      <c r="L417" s="393">
        <v>0</v>
      </c>
      <c r="M417" s="393" t="s">
        <v>318</v>
      </c>
      <c r="N417" s="393">
        <v>40.3125</v>
      </c>
      <c r="O417" s="393">
        <v>-74.872900000000001</v>
      </c>
      <c r="P417" s="393">
        <v>8099</v>
      </c>
      <c r="Q417" s="393">
        <v>92</v>
      </c>
      <c r="R417" s="393">
        <v>7.6999999999999999E-2</v>
      </c>
      <c r="S417" s="393">
        <v>7.6999999999999999E-2</v>
      </c>
      <c r="T417" s="393">
        <v>7.0000000000000007E-2</v>
      </c>
      <c r="U417" s="393">
        <v>6.9000000000000006E-2</v>
      </c>
      <c r="V417" s="393">
        <v>2</v>
      </c>
      <c r="W417" s="393">
        <v>1</v>
      </c>
      <c r="X417" s="393">
        <v>0</v>
      </c>
      <c r="Y417" s="393" t="s">
        <v>263</v>
      </c>
      <c r="Z417" s="393">
        <v>47</v>
      </c>
      <c r="AA417" s="393">
        <v>1344</v>
      </c>
      <c r="AB417" s="393">
        <v>196</v>
      </c>
      <c r="AC417" s="393">
        <v>214</v>
      </c>
    </row>
    <row r="418" spans="1:29" ht="15" customHeight="1" x14ac:dyDescent="0.2">
      <c r="A418" s="394">
        <v>340219991</v>
      </c>
      <c r="B418" s="393">
        <v>44201</v>
      </c>
      <c r="C418" s="393">
        <v>1</v>
      </c>
      <c r="D418" s="393">
        <v>0</v>
      </c>
      <c r="E418" s="393" t="s">
        <v>261</v>
      </c>
      <c r="F418" s="393">
        <v>2014</v>
      </c>
      <c r="G418" s="393">
        <v>7</v>
      </c>
      <c r="H418" s="393">
        <v>2</v>
      </c>
      <c r="I418" s="393">
        <v>45</v>
      </c>
      <c r="J418" s="393">
        <v>45940</v>
      </c>
      <c r="K418" s="393">
        <v>0</v>
      </c>
      <c r="L418" s="393">
        <v>0</v>
      </c>
      <c r="M418" s="393" t="s">
        <v>318</v>
      </c>
      <c r="N418" s="393">
        <v>40.3125</v>
      </c>
      <c r="O418" s="393">
        <v>-74.872900000000001</v>
      </c>
      <c r="P418" s="393">
        <v>8560</v>
      </c>
      <c r="Q418" s="393">
        <v>99</v>
      </c>
      <c r="R418" s="393">
        <v>7.1999999999999995E-2</v>
      </c>
      <c r="S418" s="393">
        <v>7.1999999999999995E-2</v>
      </c>
      <c r="T418" s="393">
        <v>7.0999999999999994E-2</v>
      </c>
      <c r="U418" s="393">
        <v>7.0999999999999994E-2</v>
      </c>
      <c r="V418" s="393">
        <v>0</v>
      </c>
      <c r="W418" s="393">
        <v>1</v>
      </c>
      <c r="X418" s="393">
        <v>0</v>
      </c>
      <c r="Y418" s="393" t="s">
        <v>263</v>
      </c>
      <c r="Z418" s="393">
        <v>47</v>
      </c>
      <c r="AA418" s="393">
        <v>1344</v>
      </c>
      <c r="AB418" s="393">
        <v>212</v>
      </c>
      <c r="AC418" s="393">
        <v>214</v>
      </c>
    </row>
    <row r="419" spans="1:29" ht="15" customHeight="1" x14ac:dyDescent="0.2">
      <c r="A419" s="394">
        <v>340219991</v>
      </c>
      <c r="B419" s="393">
        <v>44201</v>
      </c>
      <c r="C419" s="393">
        <v>1</v>
      </c>
      <c r="D419" s="393">
        <v>0</v>
      </c>
      <c r="E419" s="393" t="s">
        <v>261</v>
      </c>
      <c r="F419" s="393">
        <v>2015</v>
      </c>
      <c r="G419" s="393">
        <v>7</v>
      </c>
      <c r="H419" s="393">
        <v>2</v>
      </c>
      <c r="I419" s="393">
        <v>45</v>
      </c>
      <c r="J419" s="393">
        <v>45940</v>
      </c>
      <c r="K419" s="393">
        <v>0</v>
      </c>
      <c r="L419" s="393">
        <v>0</v>
      </c>
      <c r="M419" s="393" t="s">
        <v>318</v>
      </c>
      <c r="N419" s="393">
        <v>40.3125</v>
      </c>
      <c r="O419" s="393">
        <v>-74.872900000000001</v>
      </c>
      <c r="P419" s="393">
        <v>8701</v>
      </c>
      <c r="Q419" s="393">
        <v>99</v>
      </c>
      <c r="R419" s="393">
        <v>8.1000000000000003E-2</v>
      </c>
      <c r="S419" s="393">
        <v>8.1000000000000003E-2</v>
      </c>
      <c r="T419" s="393">
        <v>7.9000000000000001E-2</v>
      </c>
      <c r="U419" s="393">
        <v>7.4999999999999997E-2</v>
      </c>
      <c r="V419" s="393">
        <v>3</v>
      </c>
      <c r="W419" s="393">
        <v>1</v>
      </c>
      <c r="X419" s="393">
        <v>0</v>
      </c>
      <c r="Y419" s="393" t="s">
        <v>263</v>
      </c>
      <c r="Z419" s="393">
        <v>47</v>
      </c>
      <c r="AA419" s="393">
        <v>1344</v>
      </c>
      <c r="AB419" s="393">
        <v>212</v>
      </c>
      <c r="AC419" s="393">
        <v>214</v>
      </c>
    </row>
    <row r="420" spans="1:29" ht="15" customHeight="1" x14ac:dyDescent="0.2">
      <c r="A420" s="394">
        <v>340219991</v>
      </c>
      <c r="B420" s="393">
        <v>44201</v>
      </c>
      <c r="C420" s="393">
        <v>1</v>
      </c>
      <c r="D420" s="393">
        <v>0</v>
      </c>
      <c r="E420" s="393" t="s">
        <v>261</v>
      </c>
      <c r="F420" s="393">
        <v>2016</v>
      </c>
      <c r="G420" s="393">
        <v>7</v>
      </c>
      <c r="H420" s="393">
        <v>2</v>
      </c>
      <c r="I420" s="393">
        <v>45</v>
      </c>
      <c r="J420" s="393">
        <v>45940</v>
      </c>
      <c r="K420" s="393">
        <v>0</v>
      </c>
      <c r="L420" s="393">
        <v>0</v>
      </c>
      <c r="M420" s="393" t="s">
        <v>318</v>
      </c>
      <c r="N420" s="393">
        <v>40.3125</v>
      </c>
      <c r="O420" s="393">
        <v>-74.872900000000001</v>
      </c>
      <c r="P420" s="393">
        <v>8514</v>
      </c>
      <c r="Q420" s="393">
        <v>97</v>
      </c>
      <c r="R420" s="393">
        <v>8.5999999999999993E-2</v>
      </c>
      <c r="S420" s="393">
        <v>8.3000000000000004E-2</v>
      </c>
      <c r="T420" s="393">
        <v>7.4999999999999997E-2</v>
      </c>
      <c r="U420" s="393">
        <v>7.3999999999999996E-2</v>
      </c>
      <c r="V420" s="393">
        <v>2</v>
      </c>
      <c r="W420" s="393">
        <v>1</v>
      </c>
      <c r="X420" s="393">
        <v>0</v>
      </c>
      <c r="Y420" s="393" t="s">
        <v>263</v>
      </c>
      <c r="Z420" s="393">
        <v>47</v>
      </c>
      <c r="AA420" s="393">
        <v>1344</v>
      </c>
      <c r="AB420" s="393">
        <v>207</v>
      </c>
      <c r="AC420" s="393">
        <v>214</v>
      </c>
    </row>
    <row r="421" spans="1:29" ht="15" customHeight="1" x14ac:dyDescent="0.2">
      <c r="A421" s="394">
        <v>340219991</v>
      </c>
      <c r="B421" s="393">
        <v>44201</v>
      </c>
      <c r="C421" s="393">
        <v>1</v>
      </c>
      <c r="D421" s="393">
        <v>0</v>
      </c>
      <c r="E421" s="393" t="s">
        <v>261</v>
      </c>
      <c r="F421" s="393">
        <v>2017</v>
      </c>
      <c r="G421" s="393">
        <v>7</v>
      </c>
      <c r="H421" s="393">
        <v>2</v>
      </c>
      <c r="I421" s="393">
        <v>45</v>
      </c>
      <c r="J421" s="393">
        <v>45940</v>
      </c>
      <c r="K421" s="393">
        <v>0</v>
      </c>
      <c r="L421" s="393">
        <v>0</v>
      </c>
      <c r="M421" s="393" t="s">
        <v>318</v>
      </c>
      <c r="N421" s="393">
        <v>40.3125</v>
      </c>
      <c r="O421" s="393">
        <v>-74.872900000000001</v>
      </c>
      <c r="P421" s="393">
        <v>8450</v>
      </c>
      <c r="Q421" s="393">
        <v>96</v>
      </c>
      <c r="R421" s="393">
        <v>7.2999999999999995E-2</v>
      </c>
      <c r="S421" s="393">
        <v>7.0999999999999994E-2</v>
      </c>
      <c r="T421" s="393">
        <v>7.0999999999999994E-2</v>
      </c>
      <c r="U421" s="393">
        <v>7.0999999999999994E-2</v>
      </c>
      <c r="V421" s="393">
        <v>0</v>
      </c>
      <c r="W421" s="393">
        <v>1</v>
      </c>
      <c r="X421" s="393">
        <v>0</v>
      </c>
      <c r="Y421" s="393" t="s">
        <v>263</v>
      </c>
      <c r="Z421" s="393">
        <v>47</v>
      </c>
      <c r="AA421" s="393">
        <v>1344</v>
      </c>
      <c r="AB421" s="393">
        <v>234</v>
      </c>
      <c r="AC421" s="393">
        <v>245</v>
      </c>
    </row>
    <row r="422" spans="1:29" ht="15" customHeight="1" x14ac:dyDescent="0.2">
      <c r="A422" s="394">
        <v>340219991</v>
      </c>
      <c r="B422" s="393">
        <v>44201</v>
      </c>
      <c r="C422" s="393">
        <v>1</v>
      </c>
      <c r="D422" s="393">
        <v>0</v>
      </c>
      <c r="E422" s="393" t="s">
        <v>261</v>
      </c>
      <c r="F422" s="393">
        <v>2018</v>
      </c>
      <c r="G422" s="393">
        <v>7</v>
      </c>
      <c r="H422" s="393">
        <v>2</v>
      </c>
      <c r="I422" s="393">
        <v>45</v>
      </c>
      <c r="J422" s="393">
        <v>45940</v>
      </c>
      <c r="K422" s="393">
        <v>0</v>
      </c>
      <c r="L422" s="393">
        <v>0</v>
      </c>
      <c r="M422" s="393" t="s">
        <v>318</v>
      </c>
      <c r="N422" s="393">
        <v>40.3125</v>
      </c>
      <c r="O422" s="393">
        <v>-74.872900000000001</v>
      </c>
      <c r="P422" s="393">
        <v>8379</v>
      </c>
      <c r="Q422" s="393">
        <v>93</v>
      </c>
      <c r="R422" s="393">
        <v>0.1</v>
      </c>
      <c r="S422" s="393">
        <v>8.3000000000000004E-2</v>
      </c>
      <c r="T422" s="393">
        <v>8.1000000000000003E-2</v>
      </c>
      <c r="U422" s="393">
        <v>7.6999999999999999E-2</v>
      </c>
      <c r="V422" s="393">
        <v>4</v>
      </c>
      <c r="W422" s="393">
        <v>1</v>
      </c>
      <c r="X422" s="393">
        <v>0</v>
      </c>
      <c r="Z422" s="393">
        <v>47</v>
      </c>
      <c r="AA422" s="393">
        <v>1344</v>
      </c>
      <c r="AB422" s="393">
        <v>229</v>
      </c>
      <c r="AC422" s="393">
        <v>245</v>
      </c>
    </row>
    <row r="423" spans="1:29" ht="15" customHeight="1" x14ac:dyDescent="0.2">
      <c r="A423" s="394">
        <v>361192004</v>
      </c>
      <c r="B423" s="393">
        <v>44201</v>
      </c>
      <c r="C423" s="393">
        <v>1</v>
      </c>
      <c r="D423" s="393">
        <v>0</v>
      </c>
      <c r="E423" s="393" t="s">
        <v>261</v>
      </c>
      <c r="F423" s="393">
        <v>2010</v>
      </c>
      <c r="G423" s="393">
        <v>7</v>
      </c>
      <c r="H423" s="393">
        <v>2</v>
      </c>
      <c r="I423" s="393">
        <v>43</v>
      </c>
      <c r="J423" s="393">
        <v>35620</v>
      </c>
      <c r="K423" s="393">
        <v>5601</v>
      </c>
      <c r="L423" s="393">
        <v>81677</v>
      </c>
      <c r="M423" s="393" t="s">
        <v>319</v>
      </c>
      <c r="N423" s="393">
        <v>41.051920000000003</v>
      </c>
      <c r="O423" s="393">
        <v>-73.763660000000002</v>
      </c>
      <c r="P423" s="393">
        <v>7968</v>
      </c>
      <c r="Q423" s="393">
        <v>87</v>
      </c>
      <c r="R423" s="393">
        <v>8.5000000000000006E-2</v>
      </c>
      <c r="S423" s="393">
        <v>8.2000000000000003E-2</v>
      </c>
      <c r="T423" s="393">
        <v>7.9000000000000001E-2</v>
      </c>
      <c r="U423" s="393">
        <v>7.4999999999999997E-2</v>
      </c>
      <c r="V423" s="393">
        <v>3</v>
      </c>
      <c r="W423" s="393">
        <v>1</v>
      </c>
      <c r="X423" s="393">
        <v>0</v>
      </c>
      <c r="Z423" s="393">
        <v>47</v>
      </c>
      <c r="AA423" s="393">
        <v>768</v>
      </c>
      <c r="AB423" s="393">
        <v>186</v>
      </c>
      <c r="AC423" s="393">
        <v>214</v>
      </c>
    </row>
    <row r="424" spans="1:29" ht="15" customHeight="1" x14ac:dyDescent="0.2">
      <c r="A424" s="394">
        <v>361192004</v>
      </c>
      <c r="B424" s="393">
        <v>44201</v>
      </c>
      <c r="C424" s="393">
        <v>1</v>
      </c>
      <c r="D424" s="393">
        <v>0</v>
      </c>
      <c r="E424" s="393" t="s">
        <v>261</v>
      </c>
      <c r="F424" s="393">
        <v>2011</v>
      </c>
      <c r="G424" s="393">
        <v>7</v>
      </c>
      <c r="H424" s="393">
        <v>2</v>
      </c>
      <c r="I424" s="393">
        <v>43</v>
      </c>
      <c r="J424" s="393">
        <v>35620</v>
      </c>
      <c r="K424" s="393">
        <v>5601</v>
      </c>
      <c r="L424" s="393">
        <v>81677</v>
      </c>
      <c r="M424" s="393" t="s">
        <v>319</v>
      </c>
      <c r="N424" s="393">
        <v>41.051920000000003</v>
      </c>
      <c r="O424" s="393">
        <v>-73.763660000000002</v>
      </c>
      <c r="P424" s="393">
        <v>8259</v>
      </c>
      <c r="Q424" s="393">
        <v>93</v>
      </c>
      <c r="R424" s="393">
        <v>9.8000000000000004E-2</v>
      </c>
      <c r="S424" s="393">
        <v>8.5999999999999993E-2</v>
      </c>
      <c r="T424" s="393">
        <v>7.5999999999999998E-2</v>
      </c>
      <c r="U424" s="393">
        <v>7.5999999999999998E-2</v>
      </c>
      <c r="V424" s="393">
        <v>4</v>
      </c>
      <c r="W424" s="393">
        <v>1</v>
      </c>
      <c r="X424" s="393">
        <v>0</v>
      </c>
      <c r="Z424" s="393">
        <v>47</v>
      </c>
      <c r="AA424" s="393">
        <v>768</v>
      </c>
      <c r="AB424" s="393">
        <v>199</v>
      </c>
      <c r="AC424" s="393">
        <v>214</v>
      </c>
    </row>
    <row r="425" spans="1:29" ht="15" customHeight="1" x14ac:dyDescent="0.2">
      <c r="A425" s="394">
        <v>361192004</v>
      </c>
      <c r="B425" s="393">
        <v>44201</v>
      </c>
      <c r="C425" s="393">
        <v>1</v>
      </c>
      <c r="D425" s="393">
        <v>0</v>
      </c>
      <c r="E425" s="393" t="s">
        <v>261</v>
      </c>
      <c r="F425" s="393">
        <v>2012</v>
      </c>
      <c r="G425" s="393">
        <v>7</v>
      </c>
      <c r="H425" s="393">
        <v>2</v>
      </c>
      <c r="I425" s="393">
        <v>43</v>
      </c>
      <c r="J425" s="393">
        <v>35620</v>
      </c>
      <c r="K425" s="393">
        <v>5601</v>
      </c>
      <c r="L425" s="393">
        <v>81677</v>
      </c>
      <c r="M425" s="393" t="s">
        <v>319</v>
      </c>
      <c r="N425" s="393">
        <v>41.051920000000003</v>
      </c>
      <c r="O425" s="393">
        <v>-73.763660000000002</v>
      </c>
      <c r="P425" s="393">
        <v>8773</v>
      </c>
      <c r="Q425" s="393">
        <v>100</v>
      </c>
      <c r="R425" s="393">
        <v>8.5999999999999993E-2</v>
      </c>
      <c r="S425" s="393">
        <v>0.08</v>
      </c>
      <c r="T425" s="393">
        <v>0.08</v>
      </c>
      <c r="U425" s="393">
        <v>7.9000000000000001E-2</v>
      </c>
      <c r="V425" s="393">
        <v>4</v>
      </c>
      <c r="W425" s="393">
        <v>1</v>
      </c>
      <c r="X425" s="393">
        <v>0</v>
      </c>
      <c r="Y425" s="393" t="s">
        <v>263</v>
      </c>
      <c r="Z425" s="393">
        <v>47</v>
      </c>
      <c r="AA425" s="393">
        <v>768</v>
      </c>
      <c r="AB425" s="393">
        <v>214</v>
      </c>
      <c r="AC425" s="393">
        <v>214</v>
      </c>
    </row>
    <row r="426" spans="1:29" ht="15" customHeight="1" x14ac:dyDescent="0.2">
      <c r="A426" s="394">
        <v>361192004</v>
      </c>
      <c r="B426" s="393">
        <v>44201</v>
      </c>
      <c r="C426" s="393">
        <v>1</v>
      </c>
      <c r="D426" s="393">
        <v>0</v>
      </c>
      <c r="E426" s="393" t="s">
        <v>261</v>
      </c>
      <c r="F426" s="393">
        <v>2013</v>
      </c>
      <c r="G426" s="393">
        <v>7</v>
      </c>
      <c r="H426" s="393">
        <v>2</v>
      </c>
      <c r="I426" s="393">
        <v>43</v>
      </c>
      <c r="J426" s="393">
        <v>35620</v>
      </c>
      <c r="K426" s="393">
        <v>5601</v>
      </c>
      <c r="L426" s="393">
        <v>81677</v>
      </c>
      <c r="M426" s="393" t="s">
        <v>319</v>
      </c>
      <c r="N426" s="393">
        <v>41.051920000000003</v>
      </c>
      <c r="O426" s="393">
        <v>-73.763660000000002</v>
      </c>
      <c r="P426" s="393">
        <v>8678</v>
      </c>
      <c r="Q426" s="393">
        <v>98</v>
      </c>
      <c r="R426" s="393">
        <v>8.1000000000000003E-2</v>
      </c>
      <c r="S426" s="393">
        <v>7.9000000000000001E-2</v>
      </c>
      <c r="T426" s="393">
        <v>7.4999999999999997E-2</v>
      </c>
      <c r="U426" s="393">
        <v>7.1999999999999995E-2</v>
      </c>
      <c r="V426" s="393">
        <v>2</v>
      </c>
      <c r="W426" s="393">
        <v>1</v>
      </c>
      <c r="X426" s="393">
        <v>0</v>
      </c>
      <c r="Y426" s="393" t="s">
        <v>263</v>
      </c>
      <c r="Z426" s="393">
        <v>47</v>
      </c>
      <c r="AA426" s="393">
        <v>768</v>
      </c>
      <c r="AB426" s="393">
        <v>210</v>
      </c>
      <c r="AC426" s="393">
        <v>214</v>
      </c>
    </row>
    <row r="427" spans="1:29" ht="15" customHeight="1" x14ac:dyDescent="0.2">
      <c r="A427" s="394">
        <v>361192004</v>
      </c>
      <c r="B427" s="393">
        <v>44201</v>
      </c>
      <c r="C427" s="393">
        <v>1</v>
      </c>
      <c r="D427" s="393">
        <v>0</v>
      </c>
      <c r="E427" s="393" t="s">
        <v>261</v>
      </c>
      <c r="F427" s="393">
        <v>2014</v>
      </c>
      <c r="G427" s="393">
        <v>7</v>
      </c>
      <c r="H427" s="393">
        <v>2</v>
      </c>
      <c r="I427" s="393">
        <v>43</v>
      </c>
      <c r="J427" s="393">
        <v>35620</v>
      </c>
      <c r="K427" s="393">
        <v>5601</v>
      </c>
      <c r="L427" s="393">
        <v>81677</v>
      </c>
      <c r="M427" s="393" t="s">
        <v>319</v>
      </c>
      <c r="N427" s="393">
        <v>41.051920000000003</v>
      </c>
      <c r="O427" s="393">
        <v>-73.763660000000002</v>
      </c>
      <c r="P427" s="393">
        <v>8717</v>
      </c>
      <c r="Q427" s="393">
        <v>99</v>
      </c>
      <c r="R427" s="393">
        <v>8.6999999999999994E-2</v>
      </c>
      <c r="S427" s="393">
        <v>7.8E-2</v>
      </c>
      <c r="T427" s="393">
        <v>7.5999999999999998E-2</v>
      </c>
      <c r="U427" s="393">
        <v>7.3999999999999996E-2</v>
      </c>
      <c r="V427" s="393">
        <v>3</v>
      </c>
      <c r="W427" s="393">
        <v>1</v>
      </c>
      <c r="X427" s="393">
        <v>0</v>
      </c>
      <c r="Y427" s="393" t="s">
        <v>263</v>
      </c>
      <c r="Z427" s="393">
        <v>47</v>
      </c>
      <c r="AA427" s="393">
        <v>768</v>
      </c>
      <c r="AB427" s="393">
        <v>212</v>
      </c>
      <c r="AC427" s="393">
        <v>214</v>
      </c>
    </row>
    <row r="428" spans="1:29" ht="15" customHeight="1" x14ac:dyDescent="0.2">
      <c r="A428" s="394">
        <v>361192004</v>
      </c>
      <c r="B428" s="393">
        <v>44201</v>
      </c>
      <c r="C428" s="393">
        <v>1</v>
      </c>
      <c r="D428" s="393">
        <v>0</v>
      </c>
      <c r="E428" s="393" t="s">
        <v>261</v>
      </c>
      <c r="F428" s="393">
        <v>2015</v>
      </c>
      <c r="G428" s="393">
        <v>7</v>
      </c>
      <c r="H428" s="393">
        <v>2</v>
      </c>
      <c r="I428" s="393">
        <v>43</v>
      </c>
      <c r="J428" s="393">
        <v>35620</v>
      </c>
      <c r="K428" s="393">
        <v>5601</v>
      </c>
      <c r="L428" s="393">
        <v>81677</v>
      </c>
      <c r="M428" s="393" t="s">
        <v>319</v>
      </c>
      <c r="N428" s="393">
        <v>41.051920000000003</v>
      </c>
      <c r="O428" s="393">
        <v>-73.763660000000002</v>
      </c>
      <c r="P428" s="393">
        <v>8702</v>
      </c>
      <c r="Q428" s="393">
        <v>100</v>
      </c>
      <c r="R428" s="393">
        <v>8.2000000000000003E-2</v>
      </c>
      <c r="S428" s="393">
        <v>0.08</v>
      </c>
      <c r="T428" s="393">
        <v>7.4999999999999997E-2</v>
      </c>
      <c r="U428" s="393">
        <v>7.2999999999999995E-2</v>
      </c>
      <c r="V428" s="393">
        <v>2</v>
      </c>
      <c r="W428" s="393">
        <v>1</v>
      </c>
      <c r="X428" s="393">
        <v>0</v>
      </c>
      <c r="Y428" s="393" t="s">
        <v>263</v>
      </c>
      <c r="Z428" s="393">
        <v>47</v>
      </c>
      <c r="AA428" s="393">
        <v>768</v>
      </c>
      <c r="AB428" s="393">
        <v>213</v>
      </c>
      <c r="AC428" s="393">
        <v>214</v>
      </c>
    </row>
    <row r="429" spans="1:29" ht="15" customHeight="1" x14ac:dyDescent="0.2">
      <c r="A429" s="394">
        <v>361192004</v>
      </c>
      <c r="B429" s="393">
        <v>44201</v>
      </c>
      <c r="C429" s="393">
        <v>1</v>
      </c>
      <c r="D429" s="393">
        <v>0</v>
      </c>
      <c r="E429" s="393" t="s">
        <v>261</v>
      </c>
      <c r="F429" s="393">
        <v>2016</v>
      </c>
      <c r="G429" s="393">
        <v>7</v>
      </c>
      <c r="H429" s="393">
        <v>2</v>
      </c>
      <c r="I429" s="393">
        <v>43</v>
      </c>
      <c r="J429" s="393">
        <v>35620</v>
      </c>
      <c r="K429" s="393">
        <v>5601</v>
      </c>
      <c r="L429" s="393">
        <v>81677</v>
      </c>
      <c r="M429" s="393" t="s">
        <v>319</v>
      </c>
      <c r="N429" s="393">
        <v>41.051920000000003</v>
      </c>
      <c r="O429" s="393">
        <v>-73.763660000000002</v>
      </c>
      <c r="P429" s="393">
        <v>8767</v>
      </c>
      <c r="Q429" s="393">
        <v>100</v>
      </c>
      <c r="R429" s="393">
        <v>8.2000000000000003E-2</v>
      </c>
      <c r="S429" s="393">
        <v>0.08</v>
      </c>
      <c r="T429" s="393">
        <v>7.5999999999999998E-2</v>
      </c>
      <c r="U429" s="393">
        <v>7.4999999999999997E-2</v>
      </c>
      <c r="V429" s="393">
        <v>3</v>
      </c>
      <c r="W429" s="393">
        <v>1</v>
      </c>
      <c r="X429" s="393">
        <v>0</v>
      </c>
      <c r="Y429" s="393" t="s">
        <v>263</v>
      </c>
      <c r="Z429" s="393">
        <v>87</v>
      </c>
      <c r="AA429" s="393">
        <v>768</v>
      </c>
      <c r="AB429" s="393">
        <v>214</v>
      </c>
      <c r="AC429" s="393">
        <v>214</v>
      </c>
    </row>
    <row r="430" spans="1:29" ht="15" customHeight="1" x14ac:dyDescent="0.2">
      <c r="A430" s="394">
        <v>361192004</v>
      </c>
      <c r="B430" s="393">
        <v>44201</v>
      </c>
      <c r="C430" s="393">
        <v>1</v>
      </c>
      <c r="D430" s="393">
        <v>0</v>
      </c>
      <c r="E430" s="393" t="s">
        <v>261</v>
      </c>
      <c r="F430" s="393">
        <v>2017</v>
      </c>
      <c r="G430" s="393">
        <v>7</v>
      </c>
      <c r="H430" s="393">
        <v>2</v>
      </c>
      <c r="I430" s="393">
        <v>43</v>
      </c>
      <c r="J430" s="393">
        <v>35620</v>
      </c>
      <c r="K430" s="393">
        <v>5601</v>
      </c>
      <c r="L430" s="393">
        <v>81677</v>
      </c>
      <c r="M430" s="393" t="s">
        <v>319</v>
      </c>
      <c r="N430" s="393">
        <v>41.051920000000003</v>
      </c>
      <c r="O430" s="393">
        <v>-73.763660000000002</v>
      </c>
      <c r="P430" s="393">
        <v>8697</v>
      </c>
      <c r="Q430" s="393">
        <v>99</v>
      </c>
      <c r="R430" s="393">
        <v>7.3999999999999996E-2</v>
      </c>
      <c r="S430" s="393">
        <v>7.2999999999999995E-2</v>
      </c>
      <c r="T430" s="393">
        <v>7.1999999999999995E-2</v>
      </c>
      <c r="U430" s="393">
        <v>7.1999999999999995E-2</v>
      </c>
      <c r="V430" s="393">
        <v>0</v>
      </c>
      <c r="W430" s="393">
        <v>1</v>
      </c>
      <c r="X430" s="393">
        <v>0</v>
      </c>
      <c r="Y430" s="393" t="s">
        <v>263</v>
      </c>
      <c r="Z430" s="393">
        <v>87</v>
      </c>
      <c r="AA430" s="393">
        <v>768</v>
      </c>
      <c r="AB430" s="393">
        <v>243</v>
      </c>
      <c r="AC430" s="393">
        <v>245</v>
      </c>
    </row>
    <row r="431" spans="1:29" ht="15" customHeight="1" x14ac:dyDescent="0.2">
      <c r="A431" s="394">
        <v>361192004</v>
      </c>
      <c r="B431" s="393">
        <v>44201</v>
      </c>
      <c r="C431" s="393">
        <v>1</v>
      </c>
      <c r="D431" s="393">
        <v>0</v>
      </c>
      <c r="E431" s="393" t="s">
        <v>261</v>
      </c>
      <c r="F431" s="393">
        <v>2018</v>
      </c>
      <c r="G431" s="393">
        <v>7</v>
      </c>
      <c r="H431" s="393">
        <v>2</v>
      </c>
      <c r="I431" s="393">
        <v>43</v>
      </c>
      <c r="J431" s="393">
        <v>35620</v>
      </c>
      <c r="K431" s="393">
        <v>5601</v>
      </c>
      <c r="L431" s="393">
        <v>81677</v>
      </c>
      <c r="M431" s="393" t="s">
        <v>319</v>
      </c>
      <c r="N431" s="393">
        <v>41.051920000000003</v>
      </c>
      <c r="O431" s="393">
        <v>-73.763660000000002</v>
      </c>
      <c r="P431" s="393">
        <v>8619</v>
      </c>
      <c r="Q431" s="393">
        <v>98</v>
      </c>
      <c r="R431" s="393">
        <v>9.2999999999999999E-2</v>
      </c>
      <c r="S431" s="393">
        <v>0.08</v>
      </c>
      <c r="T431" s="393">
        <v>0.08</v>
      </c>
      <c r="U431" s="393">
        <v>7.8E-2</v>
      </c>
      <c r="V431" s="393">
        <v>4</v>
      </c>
      <c r="W431" s="393">
        <v>1</v>
      </c>
      <c r="X431" s="393">
        <v>0</v>
      </c>
      <c r="Z431" s="393">
        <v>87</v>
      </c>
      <c r="AA431" s="393">
        <v>768</v>
      </c>
      <c r="AB431" s="393">
        <v>239</v>
      </c>
      <c r="AC431" s="393">
        <v>245</v>
      </c>
    </row>
    <row r="432" spans="1:29" ht="15" customHeight="1" x14ac:dyDescent="0.2">
      <c r="A432" s="394">
        <v>90011123</v>
      </c>
      <c r="B432" s="393">
        <v>44201</v>
      </c>
      <c r="C432" s="393">
        <v>1</v>
      </c>
      <c r="D432" s="393">
        <v>0</v>
      </c>
      <c r="E432" s="393" t="s">
        <v>261</v>
      </c>
      <c r="F432" s="393">
        <v>2010</v>
      </c>
      <c r="G432" s="393">
        <v>7</v>
      </c>
      <c r="H432" s="393">
        <v>1</v>
      </c>
      <c r="I432" s="393">
        <v>43</v>
      </c>
      <c r="J432" s="393">
        <v>14860</v>
      </c>
      <c r="K432" s="393">
        <v>1930</v>
      </c>
      <c r="L432" s="393">
        <v>18430</v>
      </c>
      <c r="M432" s="393" t="s">
        <v>320</v>
      </c>
      <c r="N432" s="393">
        <v>41.399166999999998</v>
      </c>
      <c r="O432" s="393">
        <v>-73.443055999999999</v>
      </c>
      <c r="P432" s="393">
        <v>4326</v>
      </c>
      <c r="Q432" s="393">
        <v>96</v>
      </c>
      <c r="R432" s="393">
        <v>9.7000000000000003E-2</v>
      </c>
      <c r="S432" s="393">
        <v>9.0999999999999998E-2</v>
      </c>
      <c r="T432" s="393">
        <v>8.7999999999999995E-2</v>
      </c>
      <c r="U432" s="393">
        <v>8.4000000000000005E-2</v>
      </c>
      <c r="V432" s="393">
        <v>7</v>
      </c>
      <c r="W432" s="393">
        <v>1</v>
      </c>
      <c r="X432" s="393">
        <v>0</v>
      </c>
      <c r="Y432" s="393" t="s">
        <v>263</v>
      </c>
      <c r="Z432" s="393">
        <v>47</v>
      </c>
      <c r="AA432" s="393">
        <v>251</v>
      </c>
      <c r="AB432" s="393">
        <v>176</v>
      </c>
      <c r="AC432" s="393">
        <v>183</v>
      </c>
    </row>
    <row r="433" spans="1:29" ht="15" customHeight="1" x14ac:dyDescent="0.2">
      <c r="A433" s="394">
        <v>90011123</v>
      </c>
      <c r="B433" s="393">
        <v>44201</v>
      </c>
      <c r="C433" s="393">
        <v>1</v>
      </c>
      <c r="D433" s="393">
        <v>0</v>
      </c>
      <c r="E433" s="393" t="s">
        <v>261</v>
      </c>
      <c r="F433" s="393">
        <v>2011</v>
      </c>
      <c r="G433" s="393">
        <v>7</v>
      </c>
      <c r="H433" s="393">
        <v>1</v>
      </c>
      <c r="I433" s="393">
        <v>43</v>
      </c>
      <c r="J433" s="393">
        <v>14860</v>
      </c>
      <c r="K433" s="393">
        <v>1930</v>
      </c>
      <c r="L433" s="393">
        <v>18430</v>
      </c>
      <c r="M433" s="393" t="s">
        <v>320</v>
      </c>
      <c r="N433" s="393">
        <v>41.399166999999998</v>
      </c>
      <c r="O433" s="393">
        <v>-73.443055999999999</v>
      </c>
      <c r="P433" s="393">
        <v>4368</v>
      </c>
      <c r="Q433" s="393">
        <v>99</v>
      </c>
      <c r="R433" s="393">
        <v>8.8999999999999996E-2</v>
      </c>
      <c r="S433" s="393">
        <v>8.5999999999999993E-2</v>
      </c>
      <c r="T433" s="393">
        <v>8.3000000000000004E-2</v>
      </c>
      <c r="U433" s="393">
        <v>8.3000000000000004E-2</v>
      </c>
      <c r="V433" s="393">
        <v>6</v>
      </c>
      <c r="W433" s="393">
        <v>1</v>
      </c>
      <c r="X433" s="393">
        <v>0</v>
      </c>
      <c r="Z433" s="393">
        <v>47</v>
      </c>
      <c r="AA433" s="393">
        <v>251</v>
      </c>
      <c r="AB433" s="393">
        <v>181</v>
      </c>
      <c r="AC433" s="393">
        <v>183</v>
      </c>
    </row>
    <row r="434" spans="1:29" ht="15" customHeight="1" x14ac:dyDescent="0.2">
      <c r="A434" s="394">
        <v>90011123</v>
      </c>
      <c r="B434" s="393">
        <v>44201</v>
      </c>
      <c r="C434" s="393">
        <v>1</v>
      </c>
      <c r="D434" s="393">
        <v>0</v>
      </c>
      <c r="E434" s="393" t="s">
        <v>261</v>
      </c>
      <c r="F434" s="393">
        <v>2012</v>
      </c>
      <c r="G434" s="393">
        <v>7</v>
      </c>
      <c r="H434" s="393">
        <v>1</v>
      </c>
      <c r="I434" s="393">
        <v>43</v>
      </c>
      <c r="J434" s="393">
        <v>14860</v>
      </c>
      <c r="K434" s="393">
        <v>1930</v>
      </c>
      <c r="L434" s="393">
        <v>18430</v>
      </c>
      <c r="M434" s="393" t="s">
        <v>320</v>
      </c>
      <c r="N434" s="393">
        <v>41.399166999999998</v>
      </c>
      <c r="O434" s="393">
        <v>-73.443055999999999</v>
      </c>
      <c r="P434" s="393">
        <v>4168</v>
      </c>
      <c r="Q434" s="393">
        <v>91</v>
      </c>
      <c r="R434" s="393">
        <v>0.09</v>
      </c>
      <c r="S434" s="393">
        <v>8.6999999999999994E-2</v>
      </c>
      <c r="T434" s="393">
        <v>8.5000000000000006E-2</v>
      </c>
      <c r="U434" s="393">
        <v>8.4000000000000005E-2</v>
      </c>
      <c r="V434" s="393">
        <v>8</v>
      </c>
      <c r="W434" s="393">
        <v>1</v>
      </c>
      <c r="X434" s="393">
        <v>0</v>
      </c>
      <c r="Y434" s="393" t="s">
        <v>263</v>
      </c>
      <c r="Z434" s="393">
        <v>87</v>
      </c>
      <c r="AA434" s="393">
        <v>251</v>
      </c>
      <c r="AB434" s="393">
        <v>166</v>
      </c>
      <c r="AC434" s="393">
        <v>183</v>
      </c>
    </row>
    <row r="435" spans="1:29" ht="15" customHeight="1" x14ac:dyDescent="0.2">
      <c r="A435" s="394">
        <v>90011123</v>
      </c>
      <c r="B435" s="393">
        <v>44201</v>
      </c>
      <c r="C435" s="393">
        <v>1</v>
      </c>
      <c r="D435" s="393">
        <v>0</v>
      </c>
      <c r="E435" s="393" t="s">
        <v>261</v>
      </c>
      <c r="F435" s="393">
        <v>2013</v>
      </c>
      <c r="G435" s="393">
        <v>7</v>
      </c>
      <c r="H435" s="393">
        <v>1</v>
      </c>
      <c r="I435" s="393">
        <v>43</v>
      </c>
      <c r="J435" s="393">
        <v>14860</v>
      </c>
      <c r="K435" s="393">
        <v>1930</v>
      </c>
      <c r="L435" s="393">
        <v>18430</v>
      </c>
      <c r="M435" s="393" t="s">
        <v>320</v>
      </c>
      <c r="N435" s="393">
        <v>41.399166999999998</v>
      </c>
      <c r="O435" s="393">
        <v>-73.443055999999999</v>
      </c>
      <c r="P435" s="393">
        <v>4168</v>
      </c>
      <c r="Q435" s="393">
        <v>92</v>
      </c>
      <c r="R435" s="393">
        <v>8.7999999999999995E-2</v>
      </c>
      <c r="S435" s="393">
        <v>7.9000000000000001E-2</v>
      </c>
      <c r="T435" s="393">
        <v>7.5999999999999998E-2</v>
      </c>
      <c r="U435" s="393">
        <v>7.5999999999999998E-2</v>
      </c>
      <c r="V435" s="393">
        <v>4</v>
      </c>
      <c r="W435" s="393">
        <v>1</v>
      </c>
      <c r="X435" s="393">
        <v>0</v>
      </c>
      <c r="Y435" s="393" t="s">
        <v>263</v>
      </c>
      <c r="Z435" s="393">
        <v>87</v>
      </c>
      <c r="AA435" s="393">
        <v>251</v>
      </c>
      <c r="AB435" s="393">
        <v>169</v>
      </c>
      <c r="AC435" s="393">
        <v>183</v>
      </c>
    </row>
    <row r="436" spans="1:29" ht="15" customHeight="1" x14ac:dyDescent="0.2">
      <c r="A436" s="394">
        <v>90011123</v>
      </c>
      <c r="B436" s="393">
        <v>44201</v>
      </c>
      <c r="C436" s="393">
        <v>1</v>
      </c>
      <c r="D436" s="393">
        <v>0</v>
      </c>
      <c r="E436" s="393" t="s">
        <v>261</v>
      </c>
      <c r="F436" s="393">
        <v>2014</v>
      </c>
      <c r="G436" s="393">
        <v>7</v>
      </c>
      <c r="H436" s="393">
        <v>1</v>
      </c>
      <c r="I436" s="393">
        <v>43</v>
      </c>
      <c r="J436" s="393">
        <v>14860</v>
      </c>
      <c r="K436" s="393">
        <v>1930</v>
      </c>
      <c r="L436" s="393">
        <v>18430</v>
      </c>
      <c r="M436" s="393" t="s">
        <v>320</v>
      </c>
      <c r="N436" s="393">
        <v>41.399166999999998</v>
      </c>
      <c r="O436" s="393">
        <v>-73.443055999999999</v>
      </c>
      <c r="P436" s="393">
        <v>4160</v>
      </c>
      <c r="Q436" s="393">
        <v>92</v>
      </c>
      <c r="R436" s="393">
        <v>8.4000000000000005E-2</v>
      </c>
      <c r="S436" s="393">
        <v>8.2000000000000003E-2</v>
      </c>
      <c r="T436" s="393">
        <v>0.08</v>
      </c>
      <c r="U436" s="393">
        <v>7.3999999999999996E-2</v>
      </c>
      <c r="V436" s="393">
        <v>3</v>
      </c>
      <c r="W436" s="393">
        <v>1</v>
      </c>
      <c r="X436" s="393">
        <v>0</v>
      </c>
      <c r="Y436" s="393" t="s">
        <v>263</v>
      </c>
      <c r="Z436" s="393">
        <v>87</v>
      </c>
      <c r="AA436" s="393">
        <v>251</v>
      </c>
      <c r="AB436" s="393">
        <v>169</v>
      </c>
      <c r="AC436" s="393">
        <v>183</v>
      </c>
    </row>
    <row r="437" spans="1:29" ht="15" customHeight="1" x14ac:dyDescent="0.2">
      <c r="A437" s="394">
        <v>90011123</v>
      </c>
      <c r="B437" s="393">
        <v>44201</v>
      </c>
      <c r="C437" s="393">
        <v>1</v>
      </c>
      <c r="D437" s="393">
        <v>0</v>
      </c>
      <c r="E437" s="393" t="s">
        <v>261</v>
      </c>
      <c r="F437" s="393">
        <v>2015</v>
      </c>
      <c r="G437" s="393">
        <v>7</v>
      </c>
      <c r="H437" s="393">
        <v>1</v>
      </c>
      <c r="I437" s="393">
        <v>43</v>
      </c>
      <c r="J437" s="393">
        <v>14860</v>
      </c>
      <c r="K437" s="393">
        <v>1930</v>
      </c>
      <c r="L437" s="393">
        <v>18430</v>
      </c>
      <c r="M437" s="393" t="s">
        <v>320</v>
      </c>
      <c r="N437" s="393">
        <v>41.399166999999998</v>
      </c>
      <c r="O437" s="393">
        <v>-73.443055999999999</v>
      </c>
      <c r="P437" s="393">
        <v>4369</v>
      </c>
      <c r="Q437" s="393">
        <v>98</v>
      </c>
      <c r="R437" s="393">
        <v>8.7999999999999995E-2</v>
      </c>
      <c r="S437" s="393">
        <v>8.4000000000000005E-2</v>
      </c>
      <c r="T437" s="393">
        <v>0.08</v>
      </c>
      <c r="U437" s="393">
        <v>7.9000000000000001E-2</v>
      </c>
      <c r="V437" s="393">
        <v>6</v>
      </c>
      <c r="W437" s="393">
        <v>1</v>
      </c>
      <c r="X437" s="393">
        <v>0</v>
      </c>
      <c r="Y437" s="393" t="s">
        <v>263</v>
      </c>
      <c r="Z437" s="393">
        <v>87</v>
      </c>
      <c r="AA437" s="393">
        <v>251</v>
      </c>
      <c r="AB437" s="393">
        <v>180</v>
      </c>
      <c r="AC437" s="393">
        <v>183</v>
      </c>
    </row>
    <row r="438" spans="1:29" ht="15" customHeight="1" x14ac:dyDescent="0.2">
      <c r="A438" s="394">
        <v>90011123</v>
      </c>
      <c r="B438" s="393">
        <v>44201</v>
      </c>
      <c r="C438" s="393">
        <v>1</v>
      </c>
      <c r="D438" s="393">
        <v>0</v>
      </c>
      <c r="E438" s="393" t="s">
        <v>261</v>
      </c>
      <c r="F438" s="393">
        <v>2016</v>
      </c>
      <c r="G438" s="393">
        <v>7</v>
      </c>
      <c r="H438" s="393">
        <v>1</v>
      </c>
      <c r="I438" s="393">
        <v>43</v>
      </c>
      <c r="J438" s="393">
        <v>14860</v>
      </c>
      <c r="K438" s="393">
        <v>1930</v>
      </c>
      <c r="L438" s="393">
        <v>18430</v>
      </c>
      <c r="M438" s="393" t="s">
        <v>320</v>
      </c>
      <c r="N438" s="393">
        <v>41.399166999999998</v>
      </c>
      <c r="O438" s="393">
        <v>-73.443055999999999</v>
      </c>
      <c r="P438" s="393">
        <v>4342</v>
      </c>
      <c r="Q438" s="393">
        <v>98</v>
      </c>
      <c r="R438" s="393">
        <v>9.9000000000000005E-2</v>
      </c>
      <c r="S438" s="393">
        <v>8.6999999999999994E-2</v>
      </c>
      <c r="T438" s="393">
        <v>8.2000000000000003E-2</v>
      </c>
      <c r="U438" s="393">
        <v>8.1000000000000003E-2</v>
      </c>
      <c r="V438" s="393">
        <v>8</v>
      </c>
      <c r="W438" s="393">
        <v>1</v>
      </c>
      <c r="X438" s="393">
        <v>0</v>
      </c>
      <c r="Y438" s="393" t="s">
        <v>263</v>
      </c>
      <c r="Z438" s="393">
        <v>87</v>
      </c>
      <c r="AA438" s="393">
        <v>251</v>
      </c>
      <c r="AB438" s="393">
        <v>179</v>
      </c>
      <c r="AC438" s="393">
        <v>183</v>
      </c>
    </row>
    <row r="439" spans="1:29" ht="15" customHeight="1" x14ac:dyDescent="0.2">
      <c r="A439" s="394">
        <v>90011123</v>
      </c>
      <c r="B439" s="393">
        <v>44201</v>
      </c>
      <c r="C439" s="393">
        <v>1</v>
      </c>
      <c r="D439" s="393">
        <v>0</v>
      </c>
      <c r="E439" s="393" t="s">
        <v>261</v>
      </c>
      <c r="F439" s="393">
        <v>2017</v>
      </c>
      <c r="G439" s="393">
        <v>7</v>
      </c>
      <c r="H439" s="393">
        <v>1</v>
      </c>
      <c r="I439" s="393">
        <v>43</v>
      </c>
      <c r="J439" s="393">
        <v>14860</v>
      </c>
      <c r="K439" s="393">
        <v>1930</v>
      </c>
      <c r="L439" s="393">
        <v>18430</v>
      </c>
      <c r="M439" s="393" t="s">
        <v>320</v>
      </c>
      <c r="N439" s="393">
        <v>41.399166999999998</v>
      </c>
      <c r="O439" s="393">
        <v>-73.443055999999999</v>
      </c>
      <c r="P439" s="393">
        <v>5026</v>
      </c>
      <c r="Q439" s="393">
        <v>97</v>
      </c>
      <c r="R439" s="393">
        <v>7.8E-2</v>
      </c>
      <c r="S439" s="393">
        <v>7.4999999999999997E-2</v>
      </c>
      <c r="T439" s="393">
        <v>7.3999999999999996E-2</v>
      </c>
      <c r="U439" s="393">
        <v>7.1999999999999995E-2</v>
      </c>
      <c r="V439" s="393">
        <v>1</v>
      </c>
      <c r="W439" s="393">
        <v>1</v>
      </c>
      <c r="X439" s="393">
        <v>0</v>
      </c>
      <c r="Y439" s="393" t="s">
        <v>263</v>
      </c>
      <c r="Z439" s="393">
        <v>87</v>
      </c>
      <c r="AA439" s="393">
        <v>251</v>
      </c>
      <c r="AB439" s="393">
        <v>207</v>
      </c>
      <c r="AC439" s="393">
        <v>214</v>
      </c>
    </row>
    <row r="440" spans="1:29" ht="15" customHeight="1" x14ac:dyDescent="0.2">
      <c r="A440" s="394">
        <v>90011123</v>
      </c>
      <c r="B440" s="393">
        <v>44201</v>
      </c>
      <c r="C440" s="393">
        <v>1</v>
      </c>
      <c r="D440" s="393">
        <v>0</v>
      </c>
      <c r="E440" s="393" t="s">
        <v>261</v>
      </c>
      <c r="F440" s="393">
        <v>2018</v>
      </c>
      <c r="G440" s="393">
        <v>7</v>
      </c>
      <c r="H440" s="393">
        <v>1</v>
      </c>
      <c r="I440" s="393">
        <v>43</v>
      </c>
      <c r="J440" s="393">
        <v>14860</v>
      </c>
      <c r="K440" s="393">
        <v>1930</v>
      </c>
      <c r="L440" s="393">
        <v>18430</v>
      </c>
      <c r="M440" s="393" t="s">
        <v>320</v>
      </c>
      <c r="N440" s="393">
        <v>41.399166999999998</v>
      </c>
      <c r="O440" s="393">
        <v>-73.443055999999999</v>
      </c>
      <c r="P440" s="393">
        <v>4977</v>
      </c>
      <c r="Q440" s="393">
        <v>94</v>
      </c>
      <c r="R440" s="393">
        <v>9.1999999999999998E-2</v>
      </c>
      <c r="S440" s="393">
        <v>8.2000000000000003E-2</v>
      </c>
      <c r="T440" s="393">
        <v>8.1000000000000003E-2</v>
      </c>
      <c r="U440" s="393">
        <v>7.4999999999999997E-2</v>
      </c>
      <c r="V440" s="393">
        <v>3</v>
      </c>
      <c r="W440" s="393">
        <v>1</v>
      </c>
      <c r="X440" s="393">
        <v>0</v>
      </c>
      <c r="Y440" s="393" t="s">
        <v>270</v>
      </c>
      <c r="Z440" s="393">
        <v>87</v>
      </c>
      <c r="AA440" s="393">
        <v>251</v>
      </c>
      <c r="AB440" s="393">
        <v>202</v>
      </c>
      <c r="AC440" s="393">
        <v>214</v>
      </c>
    </row>
  </sheetData>
  <sortState xmlns:xlrd2="http://schemas.microsoft.com/office/spreadsheetml/2017/richdata2" ref="A2:AC441">
    <sortCondition ref="M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390"/>
    <col min="2" max="2" width="20.7109375" style="381" customWidth="1"/>
    <col min="3" max="3" width="35.7109375" style="381" customWidth="1"/>
    <col min="4" max="16384" width="12.7109375" style="381"/>
  </cols>
  <sheetData>
    <row r="1" spans="1:14" x14ac:dyDescent="0.25">
      <c r="A1" s="377" t="s">
        <v>87</v>
      </c>
      <c r="B1" s="378" t="s">
        <v>43</v>
      </c>
      <c r="C1" s="378" t="s">
        <v>41</v>
      </c>
      <c r="D1" s="378">
        <v>2010</v>
      </c>
      <c r="E1" s="378">
        <v>2011</v>
      </c>
      <c r="F1" s="379">
        <v>2012</v>
      </c>
      <c r="G1" s="379">
        <v>2013</v>
      </c>
      <c r="H1" s="379">
        <v>2014</v>
      </c>
      <c r="I1" s="379">
        <v>2015</v>
      </c>
      <c r="J1" s="379">
        <v>2016</v>
      </c>
      <c r="K1" s="379">
        <v>2017</v>
      </c>
      <c r="L1" s="380">
        <v>2018</v>
      </c>
      <c r="N1" s="392" t="s">
        <v>321</v>
      </c>
    </row>
    <row r="2" spans="1:14" x14ac:dyDescent="0.25">
      <c r="A2" s="382">
        <v>90010017</v>
      </c>
      <c r="B2" s="383" t="s">
        <v>322</v>
      </c>
      <c r="C2" s="383" t="s">
        <v>323</v>
      </c>
      <c r="D2" s="383">
        <v>78</v>
      </c>
      <c r="E2" s="383">
        <v>76</v>
      </c>
      <c r="F2" s="384">
        <v>82</v>
      </c>
      <c r="G2" s="384">
        <v>83</v>
      </c>
      <c r="H2" s="384">
        <v>82</v>
      </c>
      <c r="I2" s="384">
        <v>81</v>
      </c>
      <c r="J2" s="384">
        <v>80</v>
      </c>
      <c r="K2" s="384">
        <v>79</v>
      </c>
      <c r="L2" s="385">
        <v>79</v>
      </c>
      <c r="N2" s="392" t="s">
        <v>324</v>
      </c>
    </row>
    <row r="3" spans="1:14" x14ac:dyDescent="0.25">
      <c r="A3" s="382">
        <v>90011123</v>
      </c>
      <c r="B3" s="383" t="s">
        <v>322</v>
      </c>
      <c r="C3" s="383" t="s">
        <v>325</v>
      </c>
      <c r="D3" s="383">
        <v>81</v>
      </c>
      <c r="E3" s="383">
        <v>80</v>
      </c>
      <c r="F3" s="384">
        <v>83</v>
      </c>
      <c r="G3" s="384">
        <v>81</v>
      </c>
      <c r="H3" s="384">
        <v>78</v>
      </c>
      <c r="I3" s="384">
        <v>76</v>
      </c>
      <c r="J3" s="384">
        <v>78</v>
      </c>
      <c r="K3" s="384">
        <v>77</v>
      </c>
      <c r="L3" s="385">
        <v>76</v>
      </c>
      <c r="N3" s="392" t="s">
        <v>326</v>
      </c>
    </row>
    <row r="4" spans="1:14" x14ac:dyDescent="0.25">
      <c r="A4" s="382">
        <v>90013007</v>
      </c>
      <c r="B4" s="383" t="s">
        <v>322</v>
      </c>
      <c r="C4" s="383" t="s">
        <v>327</v>
      </c>
      <c r="D4" s="383">
        <v>76</v>
      </c>
      <c r="E4" s="383">
        <v>79</v>
      </c>
      <c r="F4" s="384">
        <v>85</v>
      </c>
      <c r="G4" s="384">
        <v>89</v>
      </c>
      <c r="H4" s="384">
        <v>84</v>
      </c>
      <c r="I4" s="384">
        <v>83</v>
      </c>
      <c r="J4" s="384">
        <v>81</v>
      </c>
      <c r="K4" s="384">
        <v>83</v>
      </c>
      <c r="L4" s="385">
        <v>82</v>
      </c>
    </row>
    <row r="5" spans="1:14" x14ac:dyDescent="0.25">
      <c r="A5" s="382">
        <v>90019003</v>
      </c>
      <c r="B5" s="383" t="s">
        <v>322</v>
      </c>
      <c r="C5" s="383" t="s">
        <v>328</v>
      </c>
      <c r="D5" s="383">
        <v>80</v>
      </c>
      <c r="E5" s="383">
        <v>79</v>
      </c>
      <c r="F5" s="384">
        <v>85</v>
      </c>
      <c r="G5" s="384">
        <v>87</v>
      </c>
      <c r="H5" s="384">
        <v>85</v>
      </c>
      <c r="I5" s="384">
        <v>84</v>
      </c>
      <c r="J5" s="384">
        <v>83</v>
      </c>
      <c r="K5" s="384">
        <v>83</v>
      </c>
      <c r="L5" s="385">
        <v>82</v>
      </c>
    </row>
    <row r="6" spans="1:14" x14ac:dyDescent="0.25">
      <c r="A6" s="382">
        <v>90070007</v>
      </c>
      <c r="B6" s="383" t="s">
        <v>329</v>
      </c>
      <c r="C6" s="383" t="s">
        <v>330</v>
      </c>
      <c r="D6" s="383">
        <v>77</v>
      </c>
      <c r="E6" s="383">
        <v>77</v>
      </c>
      <c r="F6" s="384">
        <v>80</v>
      </c>
      <c r="G6" s="384">
        <v>81</v>
      </c>
      <c r="H6" s="384">
        <v>81</v>
      </c>
      <c r="I6" s="384">
        <v>80</v>
      </c>
      <c r="J6" s="384">
        <v>79</v>
      </c>
      <c r="K6" s="384">
        <v>79</v>
      </c>
      <c r="L6" s="385">
        <v>79</v>
      </c>
    </row>
    <row r="7" spans="1:14" x14ac:dyDescent="0.25">
      <c r="A7" s="382">
        <v>90090027</v>
      </c>
      <c r="B7" s="383" t="s">
        <v>331</v>
      </c>
      <c r="C7" s="383" t="s">
        <v>332</v>
      </c>
      <c r="D7" s="383">
        <v>67</v>
      </c>
      <c r="E7" s="383">
        <v>69</v>
      </c>
      <c r="F7" s="384">
        <v>76</v>
      </c>
      <c r="G7" s="384">
        <v>78</v>
      </c>
      <c r="H7" s="384">
        <v>76</v>
      </c>
      <c r="I7" s="384">
        <v>76</v>
      </c>
      <c r="J7" s="384">
        <v>76</v>
      </c>
      <c r="K7" s="384">
        <v>77</v>
      </c>
      <c r="L7" s="385">
        <v>74</v>
      </c>
    </row>
    <row r="8" spans="1:14" x14ac:dyDescent="0.25">
      <c r="A8" s="382">
        <v>90093002</v>
      </c>
      <c r="B8" s="383" t="s">
        <v>331</v>
      </c>
      <c r="C8" s="383" t="s">
        <v>333</v>
      </c>
      <c r="D8" s="383">
        <v>76</v>
      </c>
      <c r="E8" s="383">
        <v>81</v>
      </c>
      <c r="F8" s="384">
        <v>86</v>
      </c>
      <c r="G8" s="384">
        <v>89</v>
      </c>
      <c r="H8" s="384">
        <v>87</v>
      </c>
      <c r="I8" s="384" t="s">
        <v>71</v>
      </c>
      <c r="J8" s="384" t="s">
        <v>71</v>
      </c>
      <c r="K8" s="384" t="s">
        <v>71</v>
      </c>
      <c r="L8" s="385" t="s">
        <v>71</v>
      </c>
    </row>
    <row r="9" spans="1:14" x14ac:dyDescent="0.25">
      <c r="A9" s="382">
        <v>90099002</v>
      </c>
      <c r="B9" s="383" t="s">
        <v>331</v>
      </c>
      <c r="C9" s="383" t="s">
        <v>334</v>
      </c>
      <c r="D9" s="383" t="s">
        <v>71</v>
      </c>
      <c r="E9" s="383" t="s">
        <v>71</v>
      </c>
      <c r="F9" s="384">
        <v>67</v>
      </c>
      <c r="G9" s="384">
        <v>76</v>
      </c>
      <c r="H9" s="384">
        <v>73</v>
      </c>
      <c r="I9" s="384">
        <v>78</v>
      </c>
      <c r="J9" s="384">
        <v>76</v>
      </c>
      <c r="K9" s="384">
        <v>82</v>
      </c>
      <c r="L9" s="385">
        <v>81</v>
      </c>
    </row>
    <row r="10" spans="1:14" x14ac:dyDescent="0.25">
      <c r="A10" s="382">
        <v>100010002</v>
      </c>
      <c r="B10" s="383" t="s">
        <v>335</v>
      </c>
      <c r="C10" s="383" t="s">
        <v>336</v>
      </c>
      <c r="D10" s="383">
        <v>74</v>
      </c>
      <c r="E10" s="383">
        <v>71</v>
      </c>
      <c r="F10" s="384">
        <v>78</v>
      </c>
      <c r="G10" s="384">
        <v>74</v>
      </c>
      <c r="H10" s="384">
        <v>72</v>
      </c>
      <c r="I10" s="384">
        <v>65</v>
      </c>
      <c r="J10" s="384">
        <v>66</v>
      </c>
      <c r="K10" s="384">
        <v>66</v>
      </c>
      <c r="L10" s="385">
        <v>67</v>
      </c>
    </row>
    <row r="11" spans="1:14" x14ac:dyDescent="0.25">
      <c r="A11" s="382">
        <v>100031007</v>
      </c>
      <c r="B11" s="383" t="s">
        <v>337</v>
      </c>
      <c r="C11" s="383" t="s">
        <v>338</v>
      </c>
      <c r="D11" s="383">
        <v>75</v>
      </c>
      <c r="E11" s="383">
        <v>75</v>
      </c>
      <c r="F11" s="384">
        <v>80</v>
      </c>
      <c r="G11" s="384">
        <v>74</v>
      </c>
      <c r="H11" s="384">
        <v>71</v>
      </c>
      <c r="I11" s="384">
        <v>66</v>
      </c>
      <c r="J11" s="384">
        <v>68</v>
      </c>
      <c r="K11" s="384">
        <v>67</v>
      </c>
      <c r="L11" s="385">
        <v>69</v>
      </c>
    </row>
    <row r="12" spans="1:14" x14ac:dyDescent="0.25">
      <c r="A12" s="382">
        <v>100031010</v>
      </c>
      <c r="B12" s="383" t="s">
        <v>337</v>
      </c>
      <c r="C12" s="383" t="s">
        <v>339</v>
      </c>
      <c r="D12" s="383">
        <v>76</v>
      </c>
      <c r="E12" s="383">
        <v>75</v>
      </c>
      <c r="F12" s="384">
        <v>78</v>
      </c>
      <c r="G12" s="384">
        <v>73</v>
      </c>
      <c r="H12" s="384">
        <v>71</v>
      </c>
      <c r="I12" s="384">
        <v>69</v>
      </c>
      <c r="J12" s="384">
        <v>74</v>
      </c>
      <c r="K12" s="384">
        <v>74</v>
      </c>
      <c r="L12" s="385">
        <v>73</v>
      </c>
    </row>
    <row r="13" spans="1:14" x14ac:dyDescent="0.25">
      <c r="A13" s="382">
        <v>100031013</v>
      </c>
      <c r="B13" s="383" t="s">
        <v>337</v>
      </c>
      <c r="C13" s="383" t="s">
        <v>340</v>
      </c>
      <c r="D13" s="383">
        <v>75</v>
      </c>
      <c r="E13" s="383">
        <v>77</v>
      </c>
      <c r="F13" s="384">
        <v>80</v>
      </c>
      <c r="G13" s="384">
        <v>76</v>
      </c>
      <c r="H13" s="384">
        <v>71</v>
      </c>
      <c r="I13" s="384">
        <v>68</v>
      </c>
      <c r="J13" s="384">
        <v>70</v>
      </c>
      <c r="K13" s="384">
        <v>71</v>
      </c>
      <c r="L13" s="385">
        <v>72</v>
      </c>
    </row>
    <row r="14" spans="1:14" x14ac:dyDescent="0.25">
      <c r="A14" s="382">
        <v>100032004</v>
      </c>
      <c r="B14" s="383" t="s">
        <v>337</v>
      </c>
      <c r="C14" s="383" t="s">
        <v>341</v>
      </c>
      <c r="D14" s="383" t="s">
        <v>71</v>
      </c>
      <c r="E14" s="383">
        <v>78</v>
      </c>
      <c r="F14" s="384">
        <v>79</v>
      </c>
      <c r="G14" s="384">
        <v>75</v>
      </c>
      <c r="H14" s="384">
        <v>71</v>
      </c>
      <c r="I14" s="384">
        <v>69</v>
      </c>
      <c r="J14" s="384">
        <v>71</v>
      </c>
      <c r="K14" s="384">
        <v>72</v>
      </c>
      <c r="L14" s="385">
        <v>71</v>
      </c>
    </row>
    <row r="15" spans="1:14" x14ac:dyDescent="0.25">
      <c r="A15" s="382">
        <v>100051002</v>
      </c>
      <c r="B15" s="383" t="s">
        <v>342</v>
      </c>
      <c r="C15" s="383" t="s">
        <v>343</v>
      </c>
      <c r="D15" s="383">
        <v>77</v>
      </c>
      <c r="E15" s="383">
        <v>76</v>
      </c>
      <c r="F15" s="384">
        <v>81</v>
      </c>
      <c r="G15" s="384">
        <v>75</v>
      </c>
      <c r="H15" s="384">
        <v>70</v>
      </c>
      <c r="I15" s="384">
        <v>64</v>
      </c>
      <c r="J15" s="384">
        <v>65</v>
      </c>
      <c r="K15" s="384">
        <v>65</v>
      </c>
      <c r="L15" s="385">
        <v>66</v>
      </c>
    </row>
    <row r="16" spans="1:14" x14ac:dyDescent="0.25">
      <c r="A16" s="382">
        <v>100051003</v>
      </c>
      <c r="B16" s="383" t="s">
        <v>342</v>
      </c>
      <c r="C16" s="383" t="s">
        <v>344</v>
      </c>
      <c r="D16" s="383">
        <v>77</v>
      </c>
      <c r="E16" s="383">
        <v>75</v>
      </c>
      <c r="F16" s="384">
        <v>81</v>
      </c>
      <c r="G16" s="384">
        <v>77</v>
      </c>
      <c r="H16" s="384">
        <v>74</v>
      </c>
      <c r="I16" s="384">
        <v>69</v>
      </c>
      <c r="J16" s="384">
        <v>69</v>
      </c>
      <c r="K16" s="384">
        <v>67</v>
      </c>
      <c r="L16" s="385">
        <v>67</v>
      </c>
    </row>
    <row r="17" spans="1:12" x14ac:dyDescent="0.25">
      <c r="A17" s="382">
        <v>240150003</v>
      </c>
      <c r="B17" s="383" t="s">
        <v>345</v>
      </c>
      <c r="C17" s="383" t="s">
        <v>346</v>
      </c>
      <c r="D17" s="383">
        <v>80</v>
      </c>
      <c r="E17" s="383">
        <v>81</v>
      </c>
      <c r="F17" s="384">
        <v>86</v>
      </c>
      <c r="G17" s="384">
        <v>82</v>
      </c>
      <c r="H17" s="384">
        <v>77</v>
      </c>
      <c r="I17" s="384">
        <v>73</v>
      </c>
      <c r="J17" s="384">
        <v>74</v>
      </c>
      <c r="K17" s="384">
        <v>74</v>
      </c>
      <c r="L17" s="385">
        <v>74</v>
      </c>
    </row>
    <row r="18" spans="1:12" x14ac:dyDescent="0.25">
      <c r="A18" s="382">
        <v>340010006</v>
      </c>
      <c r="B18" s="383" t="s">
        <v>171</v>
      </c>
      <c r="C18" s="383" t="s">
        <v>108</v>
      </c>
      <c r="D18" s="383">
        <v>74</v>
      </c>
      <c r="E18" s="383">
        <v>74</v>
      </c>
      <c r="F18" s="384">
        <v>76</v>
      </c>
      <c r="G18" s="384">
        <v>73</v>
      </c>
      <c r="H18" s="384">
        <v>69</v>
      </c>
      <c r="I18" s="384">
        <v>66</v>
      </c>
      <c r="J18" s="384">
        <v>64</v>
      </c>
      <c r="K18" s="384">
        <v>64</v>
      </c>
      <c r="L18" s="385">
        <v>63</v>
      </c>
    </row>
    <row r="19" spans="1:12" x14ac:dyDescent="0.25">
      <c r="A19" s="382">
        <v>340030006</v>
      </c>
      <c r="B19" s="383" t="s">
        <v>146</v>
      </c>
      <c r="C19" s="383" t="s">
        <v>123</v>
      </c>
      <c r="D19" s="383">
        <v>76</v>
      </c>
      <c r="E19" s="383">
        <v>76</v>
      </c>
      <c r="F19" s="384">
        <v>78</v>
      </c>
      <c r="G19" s="384">
        <v>77</v>
      </c>
      <c r="H19" s="384">
        <v>74</v>
      </c>
      <c r="I19" s="384">
        <v>74</v>
      </c>
      <c r="J19" s="384">
        <v>74</v>
      </c>
      <c r="K19" s="384">
        <v>74</v>
      </c>
      <c r="L19" s="385">
        <v>75</v>
      </c>
    </row>
    <row r="20" spans="1:12" x14ac:dyDescent="0.25">
      <c r="A20" s="382">
        <v>340070002</v>
      </c>
      <c r="B20" s="383" t="s">
        <v>175</v>
      </c>
      <c r="C20" s="383" t="s">
        <v>111</v>
      </c>
      <c r="D20" s="383" t="s">
        <v>71</v>
      </c>
      <c r="E20" s="383" t="s">
        <v>71</v>
      </c>
      <c r="F20" s="384">
        <v>86</v>
      </c>
      <c r="G20" s="384">
        <v>75</v>
      </c>
      <c r="H20" s="384">
        <v>73</v>
      </c>
      <c r="I20" s="384">
        <v>70</v>
      </c>
      <c r="J20" s="384">
        <v>74</v>
      </c>
      <c r="K20" s="384">
        <v>77</v>
      </c>
      <c r="L20" s="385">
        <v>75</v>
      </c>
    </row>
    <row r="21" spans="1:12" x14ac:dyDescent="0.25">
      <c r="A21" s="382">
        <v>340071001</v>
      </c>
      <c r="B21" s="383" t="s">
        <v>175</v>
      </c>
      <c r="C21" s="383" t="s">
        <v>100</v>
      </c>
      <c r="D21" s="383">
        <v>80</v>
      </c>
      <c r="E21" s="383">
        <v>80</v>
      </c>
      <c r="F21" s="384">
        <v>87</v>
      </c>
      <c r="G21" s="384">
        <v>81</v>
      </c>
      <c r="H21" s="384">
        <v>76</v>
      </c>
      <c r="I21" s="384">
        <v>69</v>
      </c>
      <c r="J21" s="384">
        <v>68</v>
      </c>
      <c r="K21" s="384">
        <v>68</v>
      </c>
      <c r="L21" s="385">
        <v>66</v>
      </c>
    </row>
    <row r="22" spans="1:12" x14ac:dyDescent="0.25">
      <c r="A22" s="382">
        <v>340110007</v>
      </c>
      <c r="B22" s="383" t="s">
        <v>179</v>
      </c>
      <c r="C22" s="383" t="s">
        <v>125</v>
      </c>
      <c r="D22" s="383">
        <v>76</v>
      </c>
      <c r="E22" s="383">
        <v>71</v>
      </c>
      <c r="F22" s="384">
        <v>75</v>
      </c>
      <c r="G22" s="384">
        <v>70</v>
      </c>
      <c r="H22" s="384">
        <v>70</v>
      </c>
      <c r="I22" s="384">
        <v>65</v>
      </c>
      <c r="J22" s="384">
        <v>67</v>
      </c>
      <c r="K22" s="384">
        <v>66</v>
      </c>
      <c r="L22" s="385">
        <v>64</v>
      </c>
    </row>
    <row r="23" spans="1:12" x14ac:dyDescent="0.25">
      <c r="A23" s="382">
        <v>340130003</v>
      </c>
      <c r="B23" s="383" t="s">
        <v>149</v>
      </c>
      <c r="C23" s="383" t="s">
        <v>129</v>
      </c>
      <c r="D23" s="383">
        <v>74</v>
      </c>
      <c r="E23" s="383">
        <v>76</v>
      </c>
      <c r="F23" s="384">
        <v>82</v>
      </c>
      <c r="G23" s="384">
        <v>76</v>
      </c>
      <c r="H23" s="384">
        <v>72</v>
      </c>
      <c r="I23" s="384">
        <v>69</v>
      </c>
      <c r="J23" s="384">
        <v>70</v>
      </c>
      <c r="K23" s="384">
        <v>68</v>
      </c>
      <c r="L23" s="385">
        <v>67</v>
      </c>
    </row>
    <row r="24" spans="1:12" x14ac:dyDescent="0.25">
      <c r="A24" s="382">
        <v>340150002</v>
      </c>
      <c r="B24" s="383" t="s">
        <v>181</v>
      </c>
      <c r="C24" s="383" t="s">
        <v>115</v>
      </c>
      <c r="D24" s="383">
        <v>81</v>
      </c>
      <c r="E24" s="383">
        <v>82</v>
      </c>
      <c r="F24" s="384">
        <v>87</v>
      </c>
      <c r="G24" s="384">
        <v>84</v>
      </c>
      <c r="H24" s="384">
        <v>76</v>
      </c>
      <c r="I24" s="384">
        <v>73</v>
      </c>
      <c r="J24" s="384">
        <v>73</v>
      </c>
      <c r="K24" s="384">
        <v>74</v>
      </c>
      <c r="L24" s="385">
        <v>74</v>
      </c>
    </row>
    <row r="25" spans="1:12" x14ac:dyDescent="0.25">
      <c r="A25" s="382">
        <v>340170006</v>
      </c>
      <c r="B25" s="383" t="s">
        <v>151</v>
      </c>
      <c r="C25" s="383" t="s">
        <v>105</v>
      </c>
      <c r="D25" s="383">
        <v>77</v>
      </c>
      <c r="E25" s="383">
        <v>76</v>
      </c>
      <c r="F25" s="384">
        <v>78</v>
      </c>
      <c r="G25" s="384">
        <v>72</v>
      </c>
      <c r="H25" s="384">
        <v>70</v>
      </c>
      <c r="I25" s="384">
        <v>71</v>
      </c>
      <c r="J25" s="384">
        <v>72</v>
      </c>
      <c r="K25" s="384">
        <v>70</v>
      </c>
      <c r="L25" s="385">
        <v>71</v>
      </c>
    </row>
    <row r="26" spans="1:12" x14ac:dyDescent="0.25">
      <c r="A26" s="382">
        <v>340190001</v>
      </c>
      <c r="B26" s="383" t="s">
        <v>153</v>
      </c>
      <c r="C26" s="383" t="s">
        <v>121</v>
      </c>
      <c r="D26" s="383">
        <v>78</v>
      </c>
      <c r="E26" s="383">
        <v>77</v>
      </c>
      <c r="F26" s="384">
        <v>80</v>
      </c>
      <c r="G26" s="384">
        <v>77</v>
      </c>
      <c r="H26" s="384">
        <v>72</v>
      </c>
      <c r="I26" s="384">
        <v>70</v>
      </c>
      <c r="J26" s="384">
        <v>70</v>
      </c>
      <c r="K26" s="384">
        <v>72</v>
      </c>
      <c r="L26" s="385">
        <v>72</v>
      </c>
    </row>
    <row r="27" spans="1:12" x14ac:dyDescent="0.25">
      <c r="A27" s="382">
        <v>340210005</v>
      </c>
      <c r="B27" s="383" t="s">
        <v>183</v>
      </c>
      <c r="C27" s="383" t="s">
        <v>133</v>
      </c>
      <c r="D27" s="383">
        <v>78</v>
      </c>
      <c r="E27" s="383">
        <v>78</v>
      </c>
      <c r="F27" s="384">
        <v>81</v>
      </c>
      <c r="G27" s="384">
        <v>76</v>
      </c>
      <c r="H27" s="384">
        <v>73</v>
      </c>
      <c r="I27" s="384">
        <v>71</v>
      </c>
      <c r="J27" s="384">
        <v>71</v>
      </c>
      <c r="K27" s="384">
        <v>71</v>
      </c>
      <c r="L27" s="385">
        <v>72</v>
      </c>
    </row>
    <row r="28" spans="1:12" x14ac:dyDescent="0.25">
      <c r="A28" s="382">
        <v>340219991</v>
      </c>
      <c r="B28" s="383" t="s">
        <v>183</v>
      </c>
      <c r="C28" s="383" t="s">
        <v>137</v>
      </c>
      <c r="D28" s="383" t="s">
        <v>71</v>
      </c>
      <c r="E28" s="383">
        <v>80</v>
      </c>
      <c r="F28" s="384">
        <v>80</v>
      </c>
      <c r="G28" s="384">
        <v>76</v>
      </c>
      <c r="H28" s="384">
        <v>73</v>
      </c>
      <c r="I28" s="384">
        <v>71</v>
      </c>
      <c r="J28" s="384">
        <v>73</v>
      </c>
      <c r="K28" s="384">
        <v>73</v>
      </c>
      <c r="L28" s="385">
        <v>74</v>
      </c>
    </row>
    <row r="29" spans="1:12" x14ac:dyDescent="0.25">
      <c r="A29" s="382">
        <v>340230011</v>
      </c>
      <c r="B29" s="383" t="s">
        <v>155</v>
      </c>
      <c r="C29" s="383" t="s">
        <v>135</v>
      </c>
      <c r="D29" s="383">
        <v>78</v>
      </c>
      <c r="E29" s="383">
        <v>80</v>
      </c>
      <c r="F29" s="384">
        <v>85</v>
      </c>
      <c r="G29" s="384">
        <v>79</v>
      </c>
      <c r="H29" s="384">
        <v>74</v>
      </c>
      <c r="I29" s="384">
        <v>72</v>
      </c>
      <c r="J29" s="384">
        <v>74</v>
      </c>
      <c r="K29" s="384">
        <v>75</v>
      </c>
      <c r="L29" s="385">
        <v>75</v>
      </c>
    </row>
    <row r="30" spans="1:12" x14ac:dyDescent="0.25">
      <c r="A30" s="382">
        <v>340250005</v>
      </c>
      <c r="B30" s="383" t="s">
        <v>157</v>
      </c>
      <c r="C30" s="383" t="s">
        <v>127</v>
      </c>
      <c r="D30" s="383">
        <v>80</v>
      </c>
      <c r="E30" s="383">
        <v>79</v>
      </c>
      <c r="F30" s="384">
        <v>83</v>
      </c>
      <c r="G30" s="384">
        <v>78</v>
      </c>
      <c r="H30" s="384">
        <v>72</v>
      </c>
      <c r="I30" s="384">
        <v>70</v>
      </c>
      <c r="J30" s="384">
        <v>69</v>
      </c>
      <c r="K30" s="384">
        <v>68</v>
      </c>
      <c r="L30" s="385">
        <v>65</v>
      </c>
    </row>
    <row r="31" spans="1:12" x14ac:dyDescent="0.25">
      <c r="A31" s="382">
        <v>340273001</v>
      </c>
      <c r="B31" s="383" t="s">
        <v>159</v>
      </c>
      <c r="C31" s="383" t="s">
        <v>113</v>
      </c>
      <c r="D31" s="383">
        <v>75</v>
      </c>
      <c r="E31" s="383">
        <v>75</v>
      </c>
      <c r="F31" s="384">
        <v>78</v>
      </c>
      <c r="G31" s="384">
        <v>76</v>
      </c>
      <c r="H31" s="384">
        <v>72</v>
      </c>
      <c r="I31" s="384">
        <v>70</v>
      </c>
      <c r="J31" s="384">
        <v>68</v>
      </c>
      <c r="K31" s="384">
        <v>69</v>
      </c>
      <c r="L31" s="385">
        <v>70</v>
      </c>
    </row>
    <row r="32" spans="1:12" x14ac:dyDescent="0.25">
      <c r="A32" s="382">
        <v>340290006</v>
      </c>
      <c r="B32" s="383" t="s">
        <v>185</v>
      </c>
      <c r="C32" s="383" t="s">
        <v>117</v>
      </c>
      <c r="D32" s="383">
        <v>81</v>
      </c>
      <c r="E32" s="383">
        <v>81</v>
      </c>
      <c r="F32" s="384">
        <v>85</v>
      </c>
      <c r="G32" s="384">
        <v>80</v>
      </c>
      <c r="H32" s="384">
        <v>75</v>
      </c>
      <c r="I32" s="384">
        <v>72</v>
      </c>
      <c r="J32" s="384">
        <v>72</v>
      </c>
      <c r="K32" s="384">
        <v>73</v>
      </c>
      <c r="L32" s="385">
        <v>73</v>
      </c>
    </row>
    <row r="33" spans="1:12" x14ac:dyDescent="0.25">
      <c r="A33" s="382">
        <v>340315001</v>
      </c>
      <c r="B33" s="383" t="s">
        <v>161</v>
      </c>
      <c r="C33" s="383" t="s">
        <v>131</v>
      </c>
      <c r="D33" s="383">
        <v>74</v>
      </c>
      <c r="E33" s="383">
        <v>73</v>
      </c>
      <c r="F33" s="384">
        <v>75</v>
      </c>
      <c r="G33" s="384">
        <v>72</v>
      </c>
      <c r="H33" s="384">
        <v>69</v>
      </c>
      <c r="I33" s="384">
        <v>69</v>
      </c>
      <c r="J33" s="384">
        <v>68</v>
      </c>
      <c r="K33" s="384">
        <v>68</v>
      </c>
      <c r="L33" s="385">
        <v>67</v>
      </c>
    </row>
    <row r="34" spans="1:12" x14ac:dyDescent="0.25">
      <c r="A34" s="382">
        <v>340410007</v>
      </c>
      <c r="B34" s="383" t="s">
        <v>169</v>
      </c>
      <c r="C34" s="383" t="s">
        <v>119</v>
      </c>
      <c r="D34" s="383" t="s">
        <v>71</v>
      </c>
      <c r="E34" s="383">
        <v>70</v>
      </c>
      <c r="F34" s="384">
        <v>69</v>
      </c>
      <c r="G34" s="384">
        <v>66</v>
      </c>
      <c r="H34" s="384">
        <v>63</v>
      </c>
      <c r="I34" s="384">
        <v>62</v>
      </c>
      <c r="J34" s="384">
        <v>63</v>
      </c>
      <c r="K34" s="384">
        <v>65</v>
      </c>
      <c r="L34" s="385">
        <v>65</v>
      </c>
    </row>
    <row r="35" spans="1:12" x14ac:dyDescent="0.25">
      <c r="A35" s="382">
        <v>360050110</v>
      </c>
      <c r="B35" s="383" t="s">
        <v>347</v>
      </c>
      <c r="C35" s="383" t="s">
        <v>348</v>
      </c>
      <c r="D35" s="383">
        <v>67</v>
      </c>
      <c r="E35" s="383">
        <v>62</v>
      </c>
      <c r="F35" s="384">
        <v>65</v>
      </c>
      <c r="G35" s="384">
        <v>69</v>
      </c>
      <c r="H35" s="384">
        <v>70</v>
      </c>
      <c r="I35" s="384">
        <v>68</v>
      </c>
      <c r="J35" s="384">
        <v>67</v>
      </c>
      <c r="K35" s="384">
        <v>67</v>
      </c>
      <c r="L35" s="385">
        <v>69</v>
      </c>
    </row>
    <row r="36" spans="1:12" x14ac:dyDescent="0.25">
      <c r="A36" s="382">
        <v>360050133</v>
      </c>
      <c r="B36" s="383" t="s">
        <v>347</v>
      </c>
      <c r="C36" s="383" t="s">
        <v>349</v>
      </c>
      <c r="D36" s="383">
        <v>72</v>
      </c>
      <c r="E36" s="383">
        <v>72</v>
      </c>
      <c r="F36" s="384">
        <v>76</v>
      </c>
      <c r="G36" s="384">
        <v>74</v>
      </c>
      <c r="H36" s="384">
        <v>71</v>
      </c>
      <c r="I36" s="384">
        <v>70</v>
      </c>
      <c r="J36" s="384">
        <v>70</v>
      </c>
      <c r="K36" s="384">
        <v>70</v>
      </c>
      <c r="L36" s="385">
        <v>72</v>
      </c>
    </row>
    <row r="37" spans="1:12" x14ac:dyDescent="0.25">
      <c r="A37" s="382">
        <v>360610135</v>
      </c>
      <c r="B37" s="383" t="s">
        <v>350</v>
      </c>
      <c r="C37" s="383" t="s">
        <v>351</v>
      </c>
      <c r="D37" s="383">
        <v>73</v>
      </c>
      <c r="E37" s="383">
        <v>72</v>
      </c>
      <c r="F37" s="384">
        <v>76</v>
      </c>
      <c r="G37" s="384">
        <v>72</v>
      </c>
      <c r="H37" s="384">
        <v>67</v>
      </c>
      <c r="I37" s="384">
        <v>66</v>
      </c>
      <c r="J37" s="384">
        <v>69</v>
      </c>
      <c r="K37" s="384">
        <v>70</v>
      </c>
      <c r="L37" s="385">
        <v>72</v>
      </c>
    </row>
    <row r="38" spans="1:12" x14ac:dyDescent="0.25">
      <c r="A38" s="382">
        <v>360810124</v>
      </c>
      <c r="B38" s="383" t="s">
        <v>352</v>
      </c>
      <c r="C38" s="383" t="s">
        <v>353</v>
      </c>
      <c r="D38" s="383">
        <v>74</v>
      </c>
      <c r="E38" s="383">
        <v>75</v>
      </c>
      <c r="F38" s="384">
        <v>80</v>
      </c>
      <c r="G38" s="384">
        <v>79</v>
      </c>
      <c r="H38" s="384">
        <v>72</v>
      </c>
      <c r="I38" s="384">
        <v>69</v>
      </c>
      <c r="J38" s="384">
        <v>69</v>
      </c>
      <c r="K38" s="384">
        <v>74</v>
      </c>
      <c r="L38" s="385">
        <v>74</v>
      </c>
    </row>
    <row r="39" spans="1:12" x14ac:dyDescent="0.25">
      <c r="A39" s="382">
        <v>360850067</v>
      </c>
      <c r="B39" s="383" t="s">
        <v>354</v>
      </c>
      <c r="C39" s="383" t="s">
        <v>355</v>
      </c>
      <c r="D39" s="383">
        <v>75</v>
      </c>
      <c r="E39" s="383">
        <v>83</v>
      </c>
      <c r="F39" s="384">
        <v>83</v>
      </c>
      <c r="G39" s="384">
        <v>78</v>
      </c>
      <c r="H39" s="384">
        <v>73</v>
      </c>
      <c r="I39" s="384">
        <v>74</v>
      </c>
      <c r="J39" s="384">
        <v>76</v>
      </c>
      <c r="K39" s="384">
        <v>76</v>
      </c>
      <c r="L39" s="385">
        <v>74</v>
      </c>
    </row>
    <row r="40" spans="1:12" x14ac:dyDescent="0.25">
      <c r="A40" s="382">
        <v>360870005</v>
      </c>
      <c r="B40" s="383" t="s">
        <v>356</v>
      </c>
      <c r="C40" s="383" t="s">
        <v>357</v>
      </c>
      <c r="D40" s="383">
        <v>70</v>
      </c>
      <c r="E40" s="383">
        <v>71</v>
      </c>
      <c r="F40" s="384">
        <v>76</v>
      </c>
      <c r="G40" s="384">
        <v>74</v>
      </c>
      <c r="H40" s="384">
        <v>72</v>
      </c>
      <c r="I40" s="384">
        <v>71</v>
      </c>
      <c r="J40" s="384">
        <v>72</v>
      </c>
      <c r="K40" s="384">
        <v>72</v>
      </c>
      <c r="L40" s="385">
        <v>70</v>
      </c>
    </row>
    <row r="41" spans="1:12" x14ac:dyDescent="0.25">
      <c r="A41" s="382">
        <v>361030002</v>
      </c>
      <c r="B41" s="383" t="s">
        <v>358</v>
      </c>
      <c r="C41" s="383" t="s">
        <v>359</v>
      </c>
      <c r="D41" s="383">
        <v>82</v>
      </c>
      <c r="E41" s="383">
        <v>84</v>
      </c>
      <c r="F41" s="384">
        <v>85</v>
      </c>
      <c r="G41" s="384">
        <v>81</v>
      </c>
      <c r="H41" s="384">
        <v>73</v>
      </c>
      <c r="I41" s="384">
        <v>72</v>
      </c>
      <c r="J41" s="384">
        <v>72</v>
      </c>
      <c r="K41" s="384">
        <v>76</v>
      </c>
      <c r="L41" s="385">
        <v>74</v>
      </c>
    </row>
    <row r="42" spans="1:12" x14ac:dyDescent="0.25">
      <c r="A42" s="382">
        <v>361030004</v>
      </c>
      <c r="B42" s="383" t="s">
        <v>358</v>
      </c>
      <c r="C42" s="383" t="s">
        <v>360</v>
      </c>
      <c r="D42" s="383">
        <v>76</v>
      </c>
      <c r="E42" s="383">
        <v>75</v>
      </c>
      <c r="F42" s="384">
        <v>79</v>
      </c>
      <c r="G42" s="384">
        <v>80</v>
      </c>
      <c r="H42" s="384">
        <v>75</v>
      </c>
      <c r="I42" s="384">
        <v>72</v>
      </c>
      <c r="J42" s="384">
        <v>72</v>
      </c>
      <c r="K42" s="384">
        <v>76</v>
      </c>
      <c r="L42" s="385">
        <v>75</v>
      </c>
    </row>
    <row r="43" spans="1:12" x14ac:dyDescent="0.25">
      <c r="A43" s="382">
        <v>361030009</v>
      </c>
      <c r="B43" s="383" t="s">
        <v>358</v>
      </c>
      <c r="C43" s="383" t="s">
        <v>361</v>
      </c>
      <c r="D43" s="383">
        <v>79</v>
      </c>
      <c r="E43" s="383">
        <v>78</v>
      </c>
      <c r="F43" s="384">
        <v>80</v>
      </c>
      <c r="G43" s="384">
        <v>78</v>
      </c>
      <c r="H43" s="384">
        <v>71</v>
      </c>
      <c r="I43" s="384">
        <v>66</v>
      </c>
      <c r="J43" s="384">
        <v>66</v>
      </c>
      <c r="K43" s="384">
        <v>69</v>
      </c>
      <c r="L43" s="385">
        <v>73</v>
      </c>
    </row>
    <row r="44" spans="1:12" x14ac:dyDescent="0.25">
      <c r="A44" s="382">
        <v>361192004</v>
      </c>
      <c r="B44" s="383" t="s">
        <v>362</v>
      </c>
      <c r="C44" s="383" t="s">
        <v>363</v>
      </c>
      <c r="D44" s="383">
        <v>77</v>
      </c>
      <c r="E44" s="383">
        <v>75</v>
      </c>
      <c r="F44" s="384">
        <v>76</v>
      </c>
      <c r="G44" s="384">
        <v>75</v>
      </c>
      <c r="H44" s="384">
        <v>75</v>
      </c>
      <c r="I44" s="384">
        <v>73</v>
      </c>
      <c r="J44" s="384">
        <v>74</v>
      </c>
      <c r="K44" s="384">
        <v>73</v>
      </c>
      <c r="L44" s="385">
        <v>75</v>
      </c>
    </row>
    <row r="45" spans="1:12" x14ac:dyDescent="0.25">
      <c r="A45" s="382">
        <v>420170012</v>
      </c>
      <c r="B45" s="383" t="s">
        <v>364</v>
      </c>
      <c r="C45" s="383" t="s">
        <v>365</v>
      </c>
      <c r="D45" s="383">
        <v>83</v>
      </c>
      <c r="E45" s="383">
        <v>80</v>
      </c>
      <c r="F45" s="384">
        <v>83</v>
      </c>
      <c r="G45" s="384">
        <v>78</v>
      </c>
      <c r="H45" s="384">
        <v>75</v>
      </c>
      <c r="I45" s="384">
        <v>75</v>
      </c>
      <c r="J45" s="384">
        <v>77</v>
      </c>
      <c r="K45" s="384">
        <v>80</v>
      </c>
      <c r="L45" s="385">
        <v>81</v>
      </c>
    </row>
    <row r="46" spans="1:12" x14ac:dyDescent="0.25">
      <c r="A46" s="382">
        <v>420290100</v>
      </c>
      <c r="B46" s="383" t="s">
        <v>366</v>
      </c>
      <c r="C46" s="383" t="s">
        <v>367</v>
      </c>
      <c r="D46" s="383">
        <v>76</v>
      </c>
      <c r="E46" s="383">
        <v>74</v>
      </c>
      <c r="F46" s="384">
        <v>79</v>
      </c>
      <c r="G46" s="384">
        <v>76</v>
      </c>
      <c r="H46" s="384">
        <v>73</v>
      </c>
      <c r="I46" s="384">
        <v>69</v>
      </c>
      <c r="J46" s="384">
        <v>73</v>
      </c>
      <c r="K46" s="384">
        <v>73</v>
      </c>
      <c r="L46" s="385">
        <v>72</v>
      </c>
    </row>
    <row r="47" spans="1:12" x14ac:dyDescent="0.25">
      <c r="A47" s="382">
        <v>420450002</v>
      </c>
      <c r="B47" s="383" t="s">
        <v>368</v>
      </c>
      <c r="C47" s="383" t="s">
        <v>369</v>
      </c>
      <c r="D47" s="383">
        <v>74</v>
      </c>
      <c r="E47" s="383">
        <v>73</v>
      </c>
      <c r="F47" s="384">
        <v>78</v>
      </c>
      <c r="G47" s="384">
        <v>76</v>
      </c>
      <c r="H47" s="384">
        <v>74</v>
      </c>
      <c r="I47" s="384">
        <v>72</v>
      </c>
      <c r="J47" s="384">
        <v>72</v>
      </c>
      <c r="K47" s="384">
        <v>71</v>
      </c>
      <c r="L47" s="385">
        <v>71</v>
      </c>
    </row>
    <row r="48" spans="1:12" x14ac:dyDescent="0.25">
      <c r="A48" s="382">
        <v>420910013</v>
      </c>
      <c r="B48" s="383" t="s">
        <v>370</v>
      </c>
      <c r="C48" s="383" t="s">
        <v>371</v>
      </c>
      <c r="D48" s="383">
        <v>78</v>
      </c>
      <c r="E48" s="383">
        <v>77</v>
      </c>
      <c r="F48" s="384">
        <v>78</v>
      </c>
      <c r="G48" s="384">
        <v>74</v>
      </c>
      <c r="H48" s="384">
        <v>72</v>
      </c>
      <c r="I48" s="384">
        <v>71</v>
      </c>
      <c r="J48" s="384">
        <v>70</v>
      </c>
      <c r="K48" s="384">
        <v>72</v>
      </c>
      <c r="L48" s="385">
        <v>72</v>
      </c>
    </row>
    <row r="49" spans="1:12" x14ac:dyDescent="0.25">
      <c r="A49" s="382">
        <v>421010004</v>
      </c>
      <c r="B49" s="383" t="s">
        <v>372</v>
      </c>
      <c r="C49" s="383" t="s">
        <v>373</v>
      </c>
      <c r="D49" s="383">
        <v>66</v>
      </c>
      <c r="E49" s="383">
        <v>68</v>
      </c>
      <c r="F49" s="384">
        <v>70</v>
      </c>
      <c r="G49" s="384">
        <v>60</v>
      </c>
      <c r="H49" s="384">
        <v>56</v>
      </c>
      <c r="I49" s="384">
        <v>54</v>
      </c>
      <c r="J49" s="384">
        <v>61</v>
      </c>
      <c r="K49" s="384">
        <v>56</v>
      </c>
      <c r="L49" s="385">
        <v>60</v>
      </c>
    </row>
    <row r="50" spans="1:12" x14ac:dyDescent="0.25">
      <c r="A50" s="382">
        <v>421010024</v>
      </c>
      <c r="B50" s="383" t="s">
        <v>372</v>
      </c>
      <c r="C50" s="383" t="s">
        <v>374</v>
      </c>
      <c r="D50" s="383">
        <v>82</v>
      </c>
      <c r="E50" s="383">
        <v>83</v>
      </c>
      <c r="F50" s="384">
        <v>87</v>
      </c>
      <c r="G50" s="384">
        <v>80</v>
      </c>
      <c r="H50" s="384">
        <v>75</v>
      </c>
      <c r="I50" s="384">
        <v>73</v>
      </c>
      <c r="J50" s="384">
        <v>77</v>
      </c>
      <c r="K50" s="384">
        <v>78</v>
      </c>
      <c r="L50" s="385">
        <v>78</v>
      </c>
    </row>
    <row r="51" spans="1:12" x14ac:dyDescent="0.25">
      <c r="A51" s="382">
        <v>421010048</v>
      </c>
      <c r="B51" s="383" t="s">
        <v>372</v>
      </c>
      <c r="C51" s="383" t="s">
        <v>375</v>
      </c>
      <c r="D51" s="383" t="s">
        <v>71</v>
      </c>
      <c r="E51" s="383" t="s">
        <v>71</v>
      </c>
      <c r="F51" s="384" t="s">
        <v>71</v>
      </c>
      <c r="G51" s="384">
        <v>36</v>
      </c>
      <c r="H51" s="384">
        <v>52</v>
      </c>
      <c r="I51" s="384">
        <v>60</v>
      </c>
      <c r="J51" s="384">
        <v>74</v>
      </c>
      <c r="K51" s="384">
        <v>76</v>
      </c>
      <c r="L51" s="385">
        <v>76</v>
      </c>
    </row>
    <row r="52" spans="1:12" x14ac:dyDescent="0.25">
      <c r="A52" s="386">
        <v>421011002</v>
      </c>
      <c r="B52" s="387" t="s">
        <v>372</v>
      </c>
      <c r="C52" s="387" t="s">
        <v>376</v>
      </c>
      <c r="D52" s="387">
        <v>0</v>
      </c>
      <c r="E52" s="387">
        <v>44</v>
      </c>
      <c r="F52" s="388">
        <v>57</v>
      </c>
      <c r="G52" s="388">
        <v>80</v>
      </c>
      <c r="H52" s="388">
        <v>77</v>
      </c>
      <c r="I52" s="388">
        <v>71</v>
      </c>
      <c r="J52" s="388" t="s">
        <v>71</v>
      </c>
      <c r="K52" s="388" t="s">
        <v>71</v>
      </c>
      <c r="L52" s="389" t="s">
        <v>71</v>
      </c>
    </row>
    <row r="54" spans="1:12" x14ac:dyDescent="0.25">
      <c r="B54" s="391" t="s">
        <v>377</v>
      </c>
      <c r="C54" s="391" t="s">
        <v>378</v>
      </c>
      <c r="D54" s="391">
        <v>36</v>
      </c>
      <c r="E54" s="391">
        <v>36</v>
      </c>
      <c r="F54" s="391">
        <v>36</v>
      </c>
      <c r="G54" s="391">
        <v>36</v>
      </c>
      <c r="H54" s="391">
        <v>36</v>
      </c>
      <c r="I54" s="391">
        <v>36</v>
      </c>
      <c r="J54" s="391">
        <v>36</v>
      </c>
      <c r="K54" s="391">
        <v>36</v>
      </c>
      <c r="L54" s="391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Kuehne, Dave</dc:creator>
  <cp:keywords/>
  <dc:description/>
  <cp:lastModifiedBy>Zolea, Kevin</cp:lastModifiedBy>
  <cp:revision/>
  <dcterms:created xsi:type="dcterms:W3CDTF">2009-03-12T21:24:32Z</dcterms:created>
  <dcterms:modified xsi:type="dcterms:W3CDTF">2022-10-04T18:20:24Z</dcterms:modified>
  <cp:category/>
  <cp:contentStatus/>
</cp:coreProperties>
</file>